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7.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907"/>
  <workbookPr codeName="ThisWorkbook" checkCompatibility="1"/>
  <mc:AlternateContent xmlns:mc="http://schemas.openxmlformats.org/markup-compatibility/2006">
    <mc:Choice Requires="x15">
      <x15ac:absPath xmlns:x15ac="http://schemas.microsoft.com/office/spreadsheetml/2010/11/ac" url="/Users/terry/Dropbox/2017宏泰人壽新版試算表/"/>
    </mc:Choice>
  </mc:AlternateContent>
  <workbookProtection workbookPassword="C340" lockStructure="1"/>
  <bookViews>
    <workbookView xWindow="4280" yWindow="1640" windowWidth="19260" windowHeight="11400" tabRatio="937" activeTab="3"/>
  </bookViews>
  <sheets>
    <sheet name="輸入區" sheetId="46" r:id="rId1"/>
    <sheet name="ISI+ISJ合併報表" sheetId="48" state="hidden" r:id="rId2"/>
    <sheet name="ISI報表" sheetId="31" state="hidden" r:id="rId3"/>
    <sheet name="ISJ報表" sheetId="37" r:id="rId4"/>
    <sheet name="合併.保險年齡試算" sheetId="49" state="hidden" r:id="rId5"/>
    <sheet name="合併.IRR" sheetId="50" state="hidden" r:id="rId6"/>
    <sheet name="ISI.保險年齡試算" sheetId="34" state="hidden" r:id="rId7"/>
    <sheet name="ISI.CUR" sheetId="5" state="hidden" r:id="rId8"/>
    <sheet name="ISI.PRA" sheetId="3" state="hidden" r:id="rId9"/>
    <sheet name="ISI.PAY.繳清" sheetId="30" state="hidden" r:id="rId10"/>
    <sheet name="ISI.PAY.現.儲" sheetId="35" state="hidden" r:id="rId11"/>
    <sheet name="ISI.DB" sheetId="32" state="hidden" r:id="rId12"/>
    <sheet name="ISI.IRR" sheetId="33" state="hidden" r:id="rId13"/>
    <sheet name="ISJ.保險年齡試算" sheetId="36" state="hidden" r:id="rId14"/>
    <sheet name="ISJ.IRR" sheetId="38" state="hidden" r:id="rId15"/>
    <sheet name="ISJ.CUR" sheetId="39" state="hidden" r:id="rId16"/>
    <sheet name="ISJ.PRA" sheetId="40" state="hidden" r:id="rId17"/>
    <sheet name="ISJ.PAY.繳清" sheetId="41" state="hidden" r:id="rId18"/>
    <sheet name="ISJ.PAY.現.儲" sheetId="42" state="hidden" r:id="rId19"/>
    <sheet name="ISJ.DB" sheetId="43" state="hidden" r:id="rId20"/>
    <sheet name="ISJ.精算值存檔比對.CUR" sheetId="44" state="hidden" r:id="rId21"/>
    <sheet name="ISJ.精算值存檔比對.PAY" sheetId="45" state="hidden" r:id="rId22"/>
  </sheets>
  <externalReferences>
    <externalReference r:id="rId23"/>
  </externalReferences>
  <definedNames>
    <definedName name="age" localSheetId="10">#REF!</definedName>
    <definedName name="age" localSheetId="9">#REF!</definedName>
    <definedName name="age" localSheetId="18">#REF!</definedName>
    <definedName name="age" localSheetId="17">#REF!</definedName>
    <definedName name="bi" localSheetId="10">#REF!</definedName>
    <definedName name="bi" localSheetId="1">#REF!</definedName>
    <definedName name="bi" localSheetId="2">#REF!</definedName>
    <definedName name="bi" localSheetId="18">#REF!</definedName>
    <definedName name="bi" localSheetId="13">#REF!</definedName>
    <definedName name="bi" localSheetId="3">#REF!</definedName>
    <definedName name="bi">#REF!</definedName>
    <definedName name="BT">[1]Assumption!$D$4</definedName>
    <definedName name="CODE" localSheetId="10">#REF!</definedName>
    <definedName name="CODE" localSheetId="1">#REF!</definedName>
    <definedName name="CODE" localSheetId="2">#REF!</definedName>
    <definedName name="CODE" localSheetId="18">#REF!</definedName>
    <definedName name="CODE" localSheetId="3">#REF!</definedName>
    <definedName name="CODE">#REF!</definedName>
    <definedName name="CODE2" localSheetId="10">#REF!</definedName>
    <definedName name="CODE2" localSheetId="1">#REF!</definedName>
    <definedName name="CODE2" localSheetId="2">#REF!</definedName>
    <definedName name="CODE2" localSheetId="18">#REF!</definedName>
    <definedName name="CODE2" localSheetId="3">#REF!</definedName>
    <definedName name="CODE2">#REF!</definedName>
    <definedName name="ComRate" localSheetId="10">#REF!</definedName>
    <definedName name="ComRate" localSheetId="1">#REF!</definedName>
    <definedName name="ComRate" localSheetId="2">#REF!</definedName>
    <definedName name="ComRate" localSheetId="18">#REF!</definedName>
    <definedName name="ComRate" localSheetId="3">#REF!</definedName>
    <definedName name="ComRate">#REF!</definedName>
    <definedName name="csv" localSheetId="18">#REF!</definedName>
    <definedName name="csv">#REF!</definedName>
    <definedName name="cur">ISI.CUR!$1:$1048576</definedName>
    <definedName name="DB" localSheetId="10">#REF!</definedName>
    <definedName name="DB" localSheetId="1">#REF!</definedName>
    <definedName name="DB" localSheetId="2">#REF!</definedName>
    <definedName name="DB" localSheetId="18">#REF!</definedName>
    <definedName name="DB" localSheetId="13">#REF!</definedName>
    <definedName name="DB" localSheetId="3">#REF!</definedName>
    <definedName name="DB">#REF!</definedName>
    <definedName name="Declare_Interest">[1]Assumption!$C$14</definedName>
    <definedName name="dis" localSheetId="10">#REF!</definedName>
    <definedName name="dis" localSheetId="1">#REF!</definedName>
    <definedName name="dis" localSheetId="2">#REF!</definedName>
    <definedName name="dis" localSheetId="18">#REF!</definedName>
    <definedName name="dis" localSheetId="3">#REF!</definedName>
    <definedName name="dis">#REF!</definedName>
    <definedName name="GP" localSheetId="10">#REF!</definedName>
    <definedName name="GP" localSheetId="1">#REF!</definedName>
    <definedName name="GP" localSheetId="2">#REF!</definedName>
    <definedName name="GP" localSheetId="18">#REF!</definedName>
    <definedName name="GP" localSheetId="3">#REF!</definedName>
    <definedName name="GP">#REF!</definedName>
    <definedName name="li" localSheetId="10">#REF!</definedName>
    <definedName name="li" localSheetId="1">#REF!</definedName>
    <definedName name="li" localSheetId="2">#REF!</definedName>
    <definedName name="li" localSheetId="18">#REF!</definedName>
    <definedName name="li" localSheetId="3">#REF!</definedName>
    <definedName name="li">#REF!</definedName>
    <definedName name="lim" localSheetId="10">#REF!</definedName>
    <definedName name="lim" localSheetId="1">#REF!</definedName>
    <definedName name="lim" localSheetId="2">#REF!</definedName>
    <definedName name="lim" localSheetId="18">#REF!</definedName>
    <definedName name="lim" localSheetId="3">#REF!</definedName>
    <definedName name="lim">#REF!</definedName>
    <definedName name="PH" localSheetId="10">ISI.PAY.現.儲!$B$18:$H$36</definedName>
    <definedName name="PH" localSheetId="18">ISJ.PAY.現.儲!$B$18:$H$36</definedName>
    <definedName name="PH">ISI.PAY.繳清!$B$18:$H$36</definedName>
    <definedName name="Plan" localSheetId="10">#REF!</definedName>
    <definedName name="Plan" localSheetId="1">#REF!</definedName>
    <definedName name="Plan" localSheetId="2">#REF!</definedName>
    <definedName name="Plan" localSheetId="18">#REF!</definedName>
    <definedName name="Plan" localSheetId="13">#REF!</definedName>
    <definedName name="Plan" localSheetId="3">#REF!</definedName>
    <definedName name="Plan">#REF!</definedName>
    <definedName name="pra">ISI.PRA!$1:$1048576</definedName>
    <definedName name="_xlnm.Print_Area" localSheetId="10">ISI.PAY.現.儲!$A$1:$I$32</definedName>
    <definedName name="_xlnm.Print_Area" localSheetId="9">ISI.PAY.繳清!$A$1:$I$32</definedName>
    <definedName name="_xlnm.Print_Area" localSheetId="1">'ISI+ISJ合併報表'!$D$3:$AH$132</definedName>
    <definedName name="_xlnm.Print_Area" localSheetId="2">ISI報表!$D$3:$AH$127</definedName>
    <definedName name="_xlnm.Print_Area" localSheetId="18">ISJ.PAY.現.儲!$A$1:$I$32</definedName>
    <definedName name="_xlnm.Print_Area" localSheetId="17">ISJ.PAY.繳清!$A$1:$I$32</definedName>
    <definedName name="_xlnm.Print_Area" localSheetId="3">ISJ報表!$D$3:$AH$127</definedName>
    <definedName name="_xlnm.Print_Area" localSheetId="0">輸入區!$A$1:$V$15</definedName>
    <definedName name="_xlnm.Print_Titles" localSheetId="1">'ISI+ISJ合併報表'!$16:$17</definedName>
    <definedName name="_xlnm.Print_Titles" localSheetId="2">ISI報表!$11:$12</definedName>
    <definedName name="_xlnm.Print_Titles" localSheetId="3">ISJ報表!$11:$12</definedName>
    <definedName name="PT">[1]Assumption!$D$7</definedName>
    <definedName name="qx">[1]qx!$A$5:$G$115</definedName>
    <definedName name="SA" localSheetId="10">#REF!</definedName>
    <definedName name="SA" localSheetId="1">#REF!</definedName>
    <definedName name="SA" localSheetId="2">#REF!</definedName>
    <definedName name="SA" localSheetId="18">#REF!</definedName>
    <definedName name="SA" localSheetId="13">#REF!</definedName>
    <definedName name="SA" localSheetId="3">#REF!</definedName>
    <definedName name="SA">#REF!</definedName>
    <definedName name="SA_round">[1]Assumption!$D$8</definedName>
    <definedName name="SAA" localSheetId="10">#REF!</definedName>
    <definedName name="SAA" localSheetId="1">#REF!</definedName>
    <definedName name="SAA" localSheetId="2">#REF!</definedName>
    <definedName name="SAA" localSheetId="18">#REF!</definedName>
    <definedName name="SAA" localSheetId="3">#REF!</definedName>
    <definedName name="SAA">#REF!</definedName>
    <definedName name="Surrender_Charge">[1]Assumption!$B$20:$C$30</definedName>
    <definedName name="Yr" localSheetId="10">#REF!</definedName>
    <definedName name="Yr" localSheetId="1">#REF!</definedName>
    <definedName name="Yr" localSheetId="2">#REF!</definedName>
    <definedName name="Yr" localSheetId="18">#REF!</definedName>
    <definedName name="Yr" localSheetId="3">#REF!</definedName>
    <definedName name="Yr">#REF!</definedName>
    <definedName name="險種" localSheetId="10">#REF!</definedName>
    <definedName name="險種" localSheetId="1">#REF!</definedName>
    <definedName name="險種" localSheetId="2">#REF!</definedName>
    <definedName name="險種" localSheetId="18">#REF!</definedName>
    <definedName name="險種" localSheetId="3">#REF!</definedName>
    <definedName name="險種">#REF!</definedName>
  </definedNames>
  <calcPr calcId="150001" concurrentCalc="0"/>
  <customWorkbookViews>
    <customWorkbookView name="1" guid="{8E5CD979-1A01-4512-8EF7-495526539C16}" maximized="1" windowWidth="1276" windowHeight="818" activeSheetId="1"/>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K6" i="37" l="1"/>
  <c r="D123" i="37"/>
  <c r="S5" i="48"/>
  <c r="G2" i="30"/>
  <c r="E12" i="48"/>
  <c r="A1" i="50"/>
  <c r="Q5" i="37"/>
  <c r="AB12" i="37"/>
  <c r="Q5" i="31"/>
  <c r="AB12" i="31"/>
  <c r="X13" i="31"/>
  <c r="Q6" i="37"/>
  <c r="Q7" i="37"/>
  <c r="M5" i="31"/>
  <c r="Q6" i="31"/>
  <c r="Q7" i="31"/>
  <c r="H7" i="31"/>
  <c r="P9" i="48"/>
  <c r="H9" i="48"/>
  <c r="K7" i="31"/>
  <c r="K7" i="37"/>
  <c r="C2" i="42"/>
  <c r="C2" i="41"/>
  <c r="C2" i="35"/>
  <c r="C2" i="30"/>
  <c r="M5" i="37"/>
  <c r="Q8" i="37"/>
  <c r="S6" i="48"/>
  <c r="I8" i="37"/>
  <c r="H7" i="37"/>
  <c r="H6" i="37"/>
  <c r="H5" i="37"/>
  <c r="I17" i="48"/>
  <c r="S16" i="48"/>
  <c r="X18" i="37"/>
  <c r="K5" i="48"/>
  <c r="AK19" i="48"/>
  <c r="AL19" i="48"/>
  <c r="AM19" i="48"/>
  <c r="P6" i="48"/>
  <c r="P5" i="48"/>
  <c r="N4" i="48"/>
  <c r="E4" i="48"/>
  <c r="H6" i="48"/>
  <c r="H5" i="48"/>
  <c r="B7" i="50"/>
  <c r="B8" i="50"/>
  <c r="B9" i="50"/>
  <c r="B10" i="50"/>
  <c r="B11" i="50"/>
  <c r="B12" i="50"/>
  <c r="B13" i="50"/>
  <c r="B14" i="50"/>
  <c r="B15" i="50"/>
  <c r="B16" i="50"/>
  <c r="B17" i="50"/>
  <c r="B18" i="50"/>
  <c r="B19" i="50"/>
  <c r="B20" i="50"/>
  <c r="B21" i="50"/>
  <c r="B22" i="50"/>
  <c r="B23" i="50"/>
  <c r="B24" i="50"/>
  <c r="B25" i="50"/>
  <c r="B26" i="50"/>
  <c r="B27" i="50"/>
  <c r="B28" i="50"/>
  <c r="B29" i="50"/>
  <c r="B30" i="50"/>
  <c r="B31" i="50"/>
  <c r="B32" i="50"/>
  <c r="B33" i="50"/>
  <c r="B34" i="50"/>
  <c r="B35" i="50"/>
  <c r="B36" i="50"/>
  <c r="F18" i="48"/>
  <c r="F19" i="48"/>
  <c r="F20" i="48"/>
  <c r="F21" i="48"/>
  <c r="F22" i="48"/>
  <c r="F23" i="48"/>
  <c r="F24" i="48"/>
  <c r="F25" i="48"/>
  <c r="F26" i="48"/>
  <c r="F27" i="48"/>
  <c r="F28" i="48"/>
  <c r="F29" i="48"/>
  <c r="F30" i="48"/>
  <c r="F31" i="48"/>
  <c r="F32" i="48"/>
  <c r="F33" i="48"/>
  <c r="F34" i="48"/>
  <c r="F35" i="48"/>
  <c r="F36" i="48"/>
  <c r="F37" i="48"/>
  <c r="F38" i="48"/>
  <c r="F39" i="48"/>
  <c r="F40" i="48"/>
  <c r="F41" i="48"/>
  <c r="F42" i="48"/>
  <c r="F43" i="48"/>
  <c r="F44" i="48"/>
  <c r="F45" i="48"/>
  <c r="F46" i="48"/>
  <c r="F47" i="48"/>
  <c r="F48" i="48"/>
  <c r="F49" i="48"/>
  <c r="F50" i="48"/>
  <c r="F51" i="48"/>
  <c r="F52" i="48"/>
  <c r="F53" i="48"/>
  <c r="F54" i="48"/>
  <c r="F55" i="48"/>
  <c r="F56" i="48"/>
  <c r="F57" i="48"/>
  <c r="F58" i="48"/>
  <c r="F59" i="48"/>
  <c r="F60" i="48"/>
  <c r="F61" i="48"/>
  <c r="F62" i="48"/>
  <c r="F63" i="48"/>
  <c r="F64" i="48"/>
  <c r="F65" i="48"/>
  <c r="F66" i="48"/>
  <c r="F67" i="48"/>
  <c r="F68" i="48"/>
  <c r="F69" i="48"/>
  <c r="F70" i="48"/>
  <c r="F71" i="48"/>
  <c r="F72" i="48"/>
  <c r="F73" i="48"/>
  <c r="F74" i="48"/>
  <c r="F75" i="48"/>
  <c r="F76" i="48"/>
  <c r="F77" i="48"/>
  <c r="F78" i="48"/>
  <c r="F79" i="48"/>
  <c r="F80" i="48"/>
  <c r="F81" i="48"/>
  <c r="F82" i="48"/>
  <c r="F83" i="48"/>
  <c r="F84" i="48"/>
  <c r="F85" i="48"/>
  <c r="F86" i="48"/>
  <c r="F87" i="48"/>
  <c r="F88" i="48"/>
  <c r="F89" i="48"/>
  <c r="F90" i="48"/>
  <c r="F91" i="48"/>
  <c r="F92" i="48"/>
  <c r="F93" i="48"/>
  <c r="F94" i="48"/>
  <c r="F95" i="48"/>
  <c r="F96" i="48"/>
  <c r="F97" i="48"/>
  <c r="F98" i="48"/>
  <c r="F99" i="48"/>
  <c r="F100" i="48"/>
  <c r="F101" i="48"/>
  <c r="F102" i="48"/>
  <c r="F103" i="48"/>
  <c r="F104" i="48"/>
  <c r="F105" i="48"/>
  <c r="F106" i="48"/>
  <c r="F107" i="48"/>
  <c r="F108" i="48"/>
  <c r="F109" i="48"/>
  <c r="F110" i="48"/>
  <c r="F111" i="48"/>
  <c r="F112" i="48"/>
  <c r="F113" i="48"/>
  <c r="F114" i="48"/>
  <c r="F115" i="48"/>
  <c r="F116" i="48"/>
  <c r="F117" i="48"/>
  <c r="F118" i="48"/>
  <c r="F119" i="48"/>
  <c r="F120" i="48"/>
  <c r="F121" i="48"/>
  <c r="F122" i="48"/>
  <c r="F123" i="48"/>
  <c r="F124" i="48"/>
  <c r="F125" i="48"/>
  <c r="F126" i="48"/>
  <c r="F127" i="48"/>
  <c r="AK6" i="31"/>
  <c r="D4" i="49"/>
  <c r="C4" i="49"/>
  <c r="B4" i="49"/>
  <c r="K3" i="49"/>
  <c r="I8" i="31"/>
  <c r="H5" i="31"/>
  <c r="H6" i="31"/>
  <c r="X18" i="31"/>
  <c r="K4" i="49"/>
  <c r="E4" i="49"/>
  <c r="C6" i="49"/>
  <c r="W4" i="46"/>
  <c r="E5" i="49"/>
  <c r="Y9" i="46"/>
  <c r="AM21" i="48"/>
  <c r="B114" i="43"/>
  <c r="B113" i="43"/>
  <c r="B112" i="43"/>
  <c r="B111" i="43"/>
  <c r="B110" i="43"/>
  <c r="B109" i="43"/>
  <c r="B108" i="43"/>
  <c r="B107" i="43"/>
  <c r="B106" i="43"/>
  <c r="B105" i="43"/>
  <c r="B104" i="43"/>
  <c r="B103" i="43"/>
  <c r="B102" i="43"/>
  <c r="B101" i="43"/>
  <c r="B100" i="43"/>
  <c r="B99" i="43"/>
  <c r="B98" i="43"/>
  <c r="B97" i="43"/>
  <c r="B96" i="43"/>
  <c r="B95" i="43"/>
  <c r="B94" i="43"/>
  <c r="B93" i="43"/>
  <c r="B92" i="43"/>
  <c r="B91" i="43"/>
  <c r="B90" i="43"/>
  <c r="B89" i="43"/>
  <c r="B88" i="43"/>
  <c r="B87" i="43"/>
  <c r="B86" i="43"/>
  <c r="B85" i="43"/>
  <c r="B84" i="43"/>
  <c r="B83" i="43"/>
  <c r="B82" i="43"/>
  <c r="B81" i="43"/>
  <c r="B80" i="43"/>
  <c r="B79" i="43"/>
  <c r="B78" i="43"/>
  <c r="B77" i="43"/>
  <c r="B76" i="43"/>
  <c r="B75" i="43"/>
  <c r="B74" i="43"/>
  <c r="B73" i="43"/>
  <c r="B72" i="43"/>
  <c r="B71" i="43"/>
  <c r="B70" i="43"/>
  <c r="B69" i="43"/>
  <c r="B68" i="43"/>
  <c r="B67" i="43"/>
  <c r="B66" i="43"/>
  <c r="B65" i="43"/>
  <c r="B64" i="43"/>
  <c r="B63" i="43"/>
  <c r="B62" i="43"/>
  <c r="B61" i="43"/>
  <c r="B60" i="43"/>
  <c r="B59" i="43"/>
  <c r="B58" i="43"/>
  <c r="B57" i="43"/>
  <c r="B56" i="43"/>
  <c r="B55" i="43"/>
  <c r="B54" i="43"/>
  <c r="B53" i="43"/>
  <c r="B52" i="43"/>
  <c r="B51" i="43"/>
  <c r="B50" i="43"/>
  <c r="B49" i="43"/>
  <c r="B48" i="43"/>
  <c r="B47" i="43"/>
  <c r="B46" i="43"/>
  <c r="B45" i="43"/>
  <c r="B44" i="43"/>
  <c r="B43" i="43"/>
  <c r="B42" i="43"/>
  <c r="B41" i="43"/>
  <c r="B40" i="43"/>
  <c r="B39" i="43"/>
  <c r="B38" i="43"/>
  <c r="B37" i="43"/>
  <c r="B36" i="43"/>
  <c r="B35" i="43"/>
  <c r="B34" i="43"/>
  <c r="B33" i="43"/>
  <c r="B32" i="43"/>
  <c r="B31" i="43"/>
  <c r="B30" i="43"/>
  <c r="B29" i="43"/>
  <c r="B28" i="43"/>
  <c r="B27" i="43"/>
  <c r="B26" i="43"/>
  <c r="B25" i="43"/>
  <c r="B24" i="43"/>
  <c r="B23" i="43"/>
  <c r="B22" i="43"/>
  <c r="B21" i="43"/>
  <c r="B20" i="43"/>
  <c r="B19" i="43"/>
  <c r="B18" i="43"/>
  <c r="B17" i="43"/>
  <c r="B16" i="43"/>
  <c r="B15" i="43"/>
  <c r="B14" i="43"/>
  <c r="B13" i="43"/>
  <c r="B12" i="43"/>
  <c r="B11" i="43"/>
  <c r="B10" i="43"/>
  <c r="B9" i="43"/>
  <c r="B8" i="43"/>
  <c r="B7" i="43"/>
  <c r="B6" i="43"/>
  <c r="B5" i="43"/>
  <c r="B4" i="43"/>
  <c r="B139" i="42"/>
  <c r="A139" i="42"/>
  <c r="A19" i="42"/>
  <c r="A20" i="42"/>
  <c r="A21" i="42"/>
  <c r="A22" i="42"/>
  <c r="A23" i="42"/>
  <c r="A24" i="42"/>
  <c r="A25" i="42"/>
  <c r="A26" i="42"/>
  <c r="A27" i="42"/>
  <c r="A28" i="42"/>
  <c r="A29" i="42"/>
  <c r="A30" i="42"/>
  <c r="A31" i="42"/>
  <c r="A32" i="42"/>
  <c r="A33" i="42"/>
  <c r="A34" i="42"/>
  <c r="A35" i="42"/>
  <c r="A36" i="42"/>
  <c r="A37" i="42"/>
  <c r="A38" i="42"/>
  <c r="A39" i="42"/>
  <c r="A40" i="42"/>
  <c r="A41" i="42"/>
  <c r="A42" i="42"/>
  <c r="A43" i="42"/>
  <c r="A44" i="42"/>
  <c r="A45" i="42"/>
  <c r="A46" i="42"/>
  <c r="A47" i="42"/>
  <c r="A48" i="42"/>
  <c r="A49" i="42"/>
  <c r="A50" i="42"/>
  <c r="A51" i="42"/>
  <c r="A52" i="42"/>
  <c r="A53" i="42"/>
  <c r="A54" i="42"/>
  <c r="A55" i="42"/>
  <c r="A56" i="42"/>
  <c r="A57" i="42"/>
  <c r="A58" i="42"/>
  <c r="A59" i="42"/>
  <c r="A60" i="42"/>
  <c r="A61" i="42"/>
  <c r="A62" i="42"/>
  <c r="A63" i="42"/>
  <c r="A64" i="42"/>
  <c r="A65" i="42"/>
  <c r="A66" i="42"/>
  <c r="A67" i="42"/>
  <c r="A68" i="42"/>
  <c r="A69" i="42"/>
  <c r="A70" i="42"/>
  <c r="A71" i="42"/>
  <c r="A72" i="42"/>
  <c r="A73" i="42"/>
  <c r="A74" i="42"/>
  <c r="A75" i="42"/>
  <c r="A76" i="42"/>
  <c r="A77" i="42"/>
  <c r="A78" i="42"/>
  <c r="A79" i="42"/>
  <c r="A80" i="42"/>
  <c r="A81" i="42"/>
  <c r="A82" i="42"/>
  <c r="A83" i="42"/>
  <c r="A84" i="42"/>
  <c r="A85" i="42"/>
  <c r="A86" i="42"/>
  <c r="A87" i="42"/>
  <c r="A88" i="42"/>
  <c r="A89" i="42"/>
  <c r="A90" i="42"/>
  <c r="A91" i="42"/>
  <c r="A92" i="42"/>
  <c r="A93" i="42"/>
  <c r="A94" i="42"/>
  <c r="A95" i="42"/>
  <c r="A96" i="42"/>
  <c r="A97" i="42"/>
  <c r="A98" i="42"/>
  <c r="A99" i="42"/>
  <c r="A100" i="42"/>
  <c r="A101" i="42"/>
  <c r="A102" i="42"/>
  <c r="A103" i="42"/>
  <c r="A104" i="42"/>
  <c r="A105" i="42"/>
  <c r="A106" i="42"/>
  <c r="A107" i="42"/>
  <c r="A108" i="42"/>
  <c r="A109" i="42"/>
  <c r="A110" i="42"/>
  <c r="A111" i="42"/>
  <c r="A112" i="42"/>
  <c r="A113" i="42"/>
  <c r="A114" i="42"/>
  <c r="A115" i="42"/>
  <c r="A116" i="42"/>
  <c r="A117" i="42"/>
  <c r="A118" i="42"/>
  <c r="A119" i="42"/>
  <c r="A120" i="42"/>
  <c r="A121" i="42"/>
  <c r="A122" i="42"/>
  <c r="A123" i="42"/>
  <c r="A124" i="42"/>
  <c r="A125" i="42"/>
  <c r="A126" i="42"/>
  <c r="A127" i="42"/>
  <c r="H17" i="42"/>
  <c r="G2" i="42"/>
  <c r="F2" i="42"/>
  <c r="A2" i="42"/>
  <c r="B18" i="42"/>
  <c r="A1" i="42"/>
  <c r="B139" i="41"/>
  <c r="A139" i="41"/>
  <c r="A19" i="41"/>
  <c r="A20" i="41"/>
  <c r="A21" i="41"/>
  <c r="A22" i="41"/>
  <c r="A23" i="41"/>
  <c r="A24" i="41"/>
  <c r="A25" i="41"/>
  <c r="A26" i="41"/>
  <c r="A27" i="41"/>
  <c r="A28" i="41"/>
  <c r="A29" i="41"/>
  <c r="A30" i="41"/>
  <c r="A31" i="41"/>
  <c r="A32" i="41"/>
  <c r="A33" i="41"/>
  <c r="A34" i="41"/>
  <c r="A35" i="41"/>
  <c r="A36" i="41"/>
  <c r="A37" i="41"/>
  <c r="A38" i="41"/>
  <c r="A39" i="41"/>
  <c r="A40" i="41"/>
  <c r="A41" i="41"/>
  <c r="A42" i="41"/>
  <c r="A43" i="41"/>
  <c r="A44" i="41"/>
  <c r="A45" i="41"/>
  <c r="A46" i="41"/>
  <c r="A47" i="41"/>
  <c r="A48" i="41"/>
  <c r="A49" i="41"/>
  <c r="A50" i="41"/>
  <c r="A51" i="41"/>
  <c r="A52" i="41"/>
  <c r="A53" i="41"/>
  <c r="A54" i="41"/>
  <c r="A55" i="41"/>
  <c r="A56" i="41"/>
  <c r="A57" i="41"/>
  <c r="A58" i="41"/>
  <c r="A59" i="41"/>
  <c r="A60" i="41"/>
  <c r="A61" i="41"/>
  <c r="A62" i="41"/>
  <c r="A63" i="41"/>
  <c r="A64" i="41"/>
  <c r="A65" i="41"/>
  <c r="A66" i="41"/>
  <c r="A67" i="41"/>
  <c r="A68" i="41"/>
  <c r="A69" i="41"/>
  <c r="A70" i="41"/>
  <c r="A71" i="41"/>
  <c r="A72" i="41"/>
  <c r="A73" i="41"/>
  <c r="A74" i="41"/>
  <c r="A75" i="41"/>
  <c r="A76" i="41"/>
  <c r="A77" i="41"/>
  <c r="A78" i="41"/>
  <c r="A79" i="41"/>
  <c r="A80" i="41"/>
  <c r="A81" i="41"/>
  <c r="A82" i="41"/>
  <c r="A83" i="41"/>
  <c r="A84" i="41"/>
  <c r="A85" i="41"/>
  <c r="A86" i="41"/>
  <c r="A87" i="41"/>
  <c r="A88" i="41"/>
  <c r="A89" i="41"/>
  <c r="A90" i="41"/>
  <c r="A91" i="41"/>
  <c r="A92" i="41"/>
  <c r="A93" i="41"/>
  <c r="A94" i="41"/>
  <c r="A95" i="41"/>
  <c r="A96" i="41"/>
  <c r="A97" i="41"/>
  <c r="A98" i="41"/>
  <c r="A99" i="41"/>
  <c r="A100" i="41"/>
  <c r="A101" i="41"/>
  <c r="A102" i="41"/>
  <c r="A103" i="41"/>
  <c r="A104" i="41"/>
  <c r="A105" i="41"/>
  <c r="A106" i="41"/>
  <c r="A107" i="41"/>
  <c r="A108" i="41"/>
  <c r="A109" i="41"/>
  <c r="A110" i="41"/>
  <c r="A111" i="41"/>
  <c r="A112" i="41"/>
  <c r="A113" i="41"/>
  <c r="A114" i="41"/>
  <c r="A115" i="41"/>
  <c r="A116" i="41"/>
  <c r="A117" i="41"/>
  <c r="A118" i="41"/>
  <c r="A119" i="41"/>
  <c r="A120" i="41"/>
  <c r="A121" i="41"/>
  <c r="A122" i="41"/>
  <c r="A123" i="41"/>
  <c r="A124" i="41"/>
  <c r="A125" i="41"/>
  <c r="A126" i="41"/>
  <c r="A127" i="41"/>
  <c r="H17" i="41"/>
  <c r="G2" i="41"/>
  <c r="F2" i="41"/>
  <c r="A2" i="41"/>
  <c r="B18" i="41"/>
  <c r="A1" i="41"/>
  <c r="B7" i="38"/>
  <c r="B8" i="38"/>
  <c r="B9" i="38"/>
  <c r="B10" i="38"/>
  <c r="B11" i="38"/>
  <c r="B12" i="38"/>
  <c r="B13" i="38"/>
  <c r="B14" i="38"/>
  <c r="B15" i="38"/>
  <c r="B16" i="38"/>
  <c r="B17" i="38"/>
  <c r="B18" i="38"/>
  <c r="B19" i="38"/>
  <c r="B20" i="38"/>
  <c r="B21" i="38"/>
  <c r="B22" i="38"/>
  <c r="B23" i="38"/>
  <c r="B24" i="38"/>
  <c r="B25" i="38"/>
  <c r="B26" i="38"/>
  <c r="B27" i="38"/>
  <c r="B28" i="38"/>
  <c r="B29" i="38"/>
  <c r="B30" i="38"/>
  <c r="B31" i="38"/>
  <c r="B32" i="38"/>
  <c r="B33" i="38"/>
  <c r="B34" i="38"/>
  <c r="B35" i="38"/>
  <c r="B36" i="38"/>
  <c r="A15" i="37"/>
  <c r="A16" i="37"/>
  <c r="A17" i="37"/>
  <c r="A18" i="37"/>
  <c r="A19" i="37"/>
  <c r="A20" i="37"/>
  <c r="A21" i="37"/>
  <c r="A22" i="37"/>
  <c r="A23" i="37"/>
  <c r="A24" i="37"/>
  <c r="A25" i="37"/>
  <c r="A26" i="37"/>
  <c r="A27" i="37"/>
  <c r="A28" i="37"/>
  <c r="A29" i="37"/>
  <c r="A30" i="37"/>
  <c r="A31" i="37"/>
  <c r="A32" i="37"/>
  <c r="A33" i="37"/>
  <c r="A34" i="37"/>
  <c r="A35" i="37"/>
  <c r="A36" i="37"/>
  <c r="A37" i="37"/>
  <c r="A38" i="37"/>
  <c r="A39" i="37"/>
  <c r="A40" i="37"/>
  <c r="A41" i="37"/>
  <c r="A42" i="37"/>
  <c r="A43" i="37"/>
  <c r="A44" i="37"/>
  <c r="A45" i="37"/>
  <c r="A46" i="37"/>
  <c r="A47" i="37"/>
  <c r="A48" i="37"/>
  <c r="A49" i="37"/>
  <c r="A50" i="37"/>
  <c r="A51" i="37"/>
  <c r="A52" i="37"/>
  <c r="A53" i="37"/>
  <c r="A54" i="37"/>
  <c r="A55" i="37"/>
  <c r="A56" i="37"/>
  <c r="A57" i="37"/>
  <c r="A58" i="37"/>
  <c r="A59" i="37"/>
  <c r="A60" i="37"/>
  <c r="A61" i="37"/>
  <c r="A62" i="37"/>
  <c r="A63" i="37"/>
  <c r="A64" i="37"/>
  <c r="A65" i="37"/>
  <c r="A66" i="37"/>
  <c r="A67" i="37"/>
  <c r="A68" i="37"/>
  <c r="A69" i="37"/>
  <c r="A70" i="37"/>
  <c r="A71" i="37"/>
  <c r="A72" i="37"/>
  <c r="A73" i="37"/>
  <c r="A74" i="37"/>
  <c r="A75" i="37"/>
  <c r="A76" i="37"/>
  <c r="A77" i="37"/>
  <c r="A78" i="37"/>
  <c r="A79" i="37"/>
  <c r="A80" i="37"/>
  <c r="A81" i="37"/>
  <c r="A82" i="37"/>
  <c r="A83" i="37"/>
  <c r="A84" i="37"/>
  <c r="A85" i="37"/>
  <c r="A86" i="37"/>
  <c r="A87" i="37"/>
  <c r="A88" i="37"/>
  <c r="A89" i="37"/>
  <c r="A90" i="37"/>
  <c r="A91" i="37"/>
  <c r="A92" i="37"/>
  <c r="A93" i="37"/>
  <c r="A94" i="37"/>
  <c r="A95" i="37"/>
  <c r="A96" i="37"/>
  <c r="A97" i="37"/>
  <c r="A98" i="37"/>
  <c r="E14" i="37"/>
  <c r="T14" i="37"/>
  <c r="X13" i="37"/>
  <c r="U13" i="37"/>
  <c r="U14" i="37"/>
  <c r="U15" i="37"/>
  <c r="U16" i="37"/>
  <c r="U17" i="37"/>
  <c r="U18" i="37"/>
  <c r="U19" i="37"/>
  <c r="U20" i="37"/>
  <c r="U21" i="37"/>
  <c r="U22" i="37"/>
  <c r="U23" i="37"/>
  <c r="U24" i="37"/>
  <c r="U25" i="37"/>
  <c r="U26" i="37"/>
  <c r="U27" i="37"/>
  <c r="U28" i="37"/>
  <c r="U29" i="37"/>
  <c r="U30" i="37"/>
  <c r="U31" i="37"/>
  <c r="U32" i="37"/>
  <c r="T13" i="37"/>
  <c r="F13" i="37"/>
  <c r="I12" i="37"/>
  <c r="S11" i="37"/>
  <c r="G11" i="37"/>
  <c r="B8" i="37"/>
  <c r="D4" i="36"/>
  <c r="C4" i="36"/>
  <c r="B4" i="36"/>
  <c r="K3" i="36"/>
  <c r="C6" i="36"/>
  <c r="AK10" i="37"/>
  <c r="H13" i="42"/>
  <c r="AR13" i="37"/>
  <c r="O13" i="37"/>
  <c r="K13" i="37"/>
  <c r="K4" i="36"/>
  <c r="E4" i="36"/>
  <c r="E2" i="42"/>
  <c r="E2" i="41"/>
  <c r="F14" i="37"/>
  <c r="E15" i="37"/>
  <c r="AS13" i="37"/>
  <c r="B19" i="41"/>
  <c r="B19" i="42"/>
  <c r="H16" i="41"/>
  <c r="H16" i="42"/>
  <c r="AR14" i="37"/>
  <c r="O14" i="37"/>
  <c r="K14" i="37"/>
  <c r="AT13" i="37"/>
  <c r="Q13" i="37"/>
  <c r="P13" i="37"/>
  <c r="B20" i="41"/>
  <c r="F15" i="37"/>
  <c r="E16" i="37"/>
  <c r="T15" i="37"/>
  <c r="AS14" i="37"/>
  <c r="AM16" i="37"/>
  <c r="E5" i="36"/>
  <c r="J126" i="42"/>
  <c r="J124" i="42"/>
  <c r="J122" i="42"/>
  <c r="J120" i="42"/>
  <c r="J118" i="42"/>
  <c r="J116" i="42"/>
  <c r="J114" i="42"/>
  <c r="J112" i="42"/>
  <c r="J110" i="42"/>
  <c r="J108" i="42"/>
  <c r="J106" i="42"/>
  <c r="J104" i="42"/>
  <c r="J102" i="42"/>
  <c r="J100" i="42"/>
  <c r="J98" i="42"/>
  <c r="J96" i="42"/>
  <c r="J94" i="42"/>
  <c r="J92" i="42"/>
  <c r="J90" i="42"/>
  <c r="J88" i="42"/>
  <c r="J86" i="42"/>
  <c r="J84" i="42"/>
  <c r="J82" i="42"/>
  <c r="J127" i="42"/>
  <c r="J125" i="42"/>
  <c r="J123" i="42"/>
  <c r="J121" i="42"/>
  <c r="J119" i="42"/>
  <c r="J117" i="42"/>
  <c r="J115" i="42"/>
  <c r="J113" i="42"/>
  <c r="J111" i="42"/>
  <c r="J109" i="42"/>
  <c r="J107" i="42"/>
  <c r="J105" i="42"/>
  <c r="J103" i="42"/>
  <c r="J101" i="42"/>
  <c r="J99" i="42"/>
  <c r="J97" i="42"/>
  <c r="J95" i="42"/>
  <c r="J93" i="42"/>
  <c r="J91" i="42"/>
  <c r="J89" i="42"/>
  <c r="J87" i="42"/>
  <c r="J85" i="42"/>
  <c r="J83" i="42"/>
  <c r="J81" i="42"/>
  <c r="J80" i="42"/>
  <c r="J78" i="42"/>
  <c r="J76" i="42"/>
  <c r="J74" i="42"/>
  <c r="J72" i="42"/>
  <c r="J70" i="42"/>
  <c r="J68" i="42"/>
  <c r="J66" i="42"/>
  <c r="J64" i="42"/>
  <c r="J62" i="42"/>
  <c r="J60" i="42"/>
  <c r="J58" i="42"/>
  <c r="J56" i="42"/>
  <c r="J54" i="42"/>
  <c r="J52" i="42"/>
  <c r="J50" i="42"/>
  <c r="J48" i="42"/>
  <c r="J46" i="42"/>
  <c r="J44" i="42"/>
  <c r="J42" i="42"/>
  <c r="J40" i="42"/>
  <c r="J38" i="42"/>
  <c r="J36" i="42"/>
  <c r="J32" i="42"/>
  <c r="J30" i="42"/>
  <c r="J28" i="42"/>
  <c r="J26" i="42"/>
  <c r="J24" i="42"/>
  <c r="J22" i="42"/>
  <c r="J20" i="42"/>
  <c r="J19" i="42"/>
  <c r="J79" i="42"/>
  <c r="J77" i="42"/>
  <c r="J75" i="42"/>
  <c r="J73" i="42"/>
  <c r="J71" i="42"/>
  <c r="J69" i="42"/>
  <c r="J67" i="42"/>
  <c r="J65" i="42"/>
  <c r="J63" i="42"/>
  <c r="J61" i="42"/>
  <c r="J59" i="42"/>
  <c r="J57" i="42"/>
  <c r="J55" i="42"/>
  <c r="J53" i="42"/>
  <c r="J51" i="42"/>
  <c r="J49" i="42"/>
  <c r="J47" i="42"/>
  <c r="J45" i="42"/>
  <c r="J43" i="42"/>
  <c r="J41" i="42"/>
  <c r="J39" i="42"/>
  <c r="J37" i="42"/>
  <c r="J35" i="42"/>
  <c r="J34" i="42"/>
  <c r="J33" i="42"/>
  <c r="J31" i="42"/>
  <c r="J29" i="42"/>
  <c r="J27" i="42"/>
  <c r="J25" i="42"/>
  <c r="J23" i="42"/>
  <c r="J21" i="42"/>
  <c r="J18" i="42"/>
  <c r="B20" i="42"/>
  <c r="J127" i="41"/>
  <c r="J126" i="41"/>
  <c r="J125" i="41"/>
  <c r="J124" i="41"/>
  <c r="J123" i="41"/>
  <c r="J122" i="41"/>
  <c r="J121" i="41"/>
  <c r="J120" i="41"/>
  <c r="J119" i="41"/>
  <c r="J118" i="41"/>
  <c r="J117" i="41"/>
  <c r="J116" i="41"/>
  <c r="J115" i="41"/>
  <c r="J114" i="41"/>
  <c r="J113" i="41"/>
  <c r="J112" i="41"/>
  <c r="J111" i="41"/>
  <c r="J110" i="41"/>
  <c r="J109" i="41"/>
  <c r="J108" i="41"/>
  <c r="J107" i="41"/>
  <c r="J106" i="41"/>
  <c r="J105" i="41"/>
  <c r="J104" i="41"/>
  <c r="J103" i="41"/>
  <c r="J102" i="41"/>
  <c r="J101" i="41"/>
  <c r="J100" i="41"/>
  <c r="J99" i="41"/>
  <c r="J98" i="41"/>
  <c r="J97" i="41"/>
  <c r="J96" i="41"/>
  <c r="J95" i="41"/>
  <c r="J94" i="41"/>
  <c r="J93" i="41"/>
  <c r="J92" i="41"/>
  <c r="J91" i="41"/>
  <c r="J90" i="41"/>
  <c r="J89" i="41"/>
  <c r="J88" i="41"/>
  <c r="J87" i="41"/>
  <c r="J86" i="41"/>
  <c r="J85" i="41"/>
  <c r="J84" i="41"/>
  <c r="J83" i="41"/>
  <c r="J82" i="41"/>
  <c r="J81" i="41"/>
  <c r="J80" i="41"/>
  <c r="J79" i="41"/>
  <c r="J78" i="41"/>
  <c r="J77" i="41"/>
  <c r="J76" i="41"/>
  <c r="J75" i="41"/>
  <c r="J74" i="41"/>
  <c r="J73" i="41"/>
  <c r="J72" i="41"/>
  <c r="J71" i="41"/>
  <c r="J70" i="41"/>
  <c r="J69" i="41"/>
  <c r="J68" i="41"/>
  <c r="J67" i="41"/>
  <c r="J66" i="41"/>
  <c r="J65" i="41"/>
  <c r="J64" i="41"/>
  <c r="J63" i="41"/>
  <c r="J62" i="41"/>
  <c r="J61" i="41"/>
  <c r="J60" i="41"/>
  <c r="J59" i="41"/>
  <c r="J58" i="41"/>
  <c r="J57" i="41"/>
  <c r="J56" i="41"/>
  <c r="J55" i="41"/>
  <c r="J54" i="41"/>
  <c r="J53" i="41"/>
  <c r="J52" i="41"/>
  <c r="J51" i="41"/>
  <c r="J50" i="41"/>
  <c r="J49" i="41"/>
  <c r="J48" i="41"/>
  <c r="J47" i="41"/>
  <c r="J46" i="41"/>
  <c r="J45" i="41"/>
  <c r="J44" i="41"/>
  <c r="J43" i="41"/>
  <c r="J42" i="41"/>
  <c r="J41" i="41"/>
  <c r="J40" i="41"/>
  <c r="J39" i="41"/>
  <c r="J38" i="41"/>
  <c r="J37" i="41"/>
  <c r="J36" i="41"/>
  <c r="J35" i="41"/>
  <c r="J33" i="41"/>
  <c r="J32" i="41"/>
  <c r="J31" i="41"/>
  <c r="J30" i="41"/>
  <c r="J29" i="41"/>
  <c r="J28" i="41"/>
  <c r="J27" i="41"/>
  <c r="J26" i="41"/>
  <c r="J25" i="41"/>
  <c r="J24" i="41"/>
  <c r="J23" i="41"/>
  <c r="J22" i="41"/>
  <c r="J21" i="41"/>
  <c r="J20" i="41"/>
  <c r="J34" i="41"/>
  <c r="J19" i="41"/>
  <c r="J18" i="41"/>
  <c r="X12" i="37"/>
  <c r="X15" i="37"/>
  <c r="T13" i="46"/>
  <c r="X16" i="37"/>
  <c r="X17" i="37"/>
  <c r="AR15" i="37"/>
  <c r="O15" i="37"/>
  <c r="K15" i="37"/>
  <c r="X22" i="37"/>
  <c r="H15" i="37"/>
  <c r="AT14" i="37"/>
  <c r="Q14" i="37"/>
  <c r="P14" i="37"/>
  <c r="L3" i="41"/>
  <c r="L3" i="42"/>
  <c r="O2" i="42"/>
  <c r="O3" i="42"/>
  <c r="AS15" i="37"/>
  <c r="O3" i="41"/>
  <c r="O2" i="41"/>
  <c r="B21" i="42"/>
  <c r="E17" i="37"/>
  <c r="F16" i="37"/>
  <c r="T16" i="37"/>
  <c r="B21" i="41"/>
  <c r="T12" i="46"/>
  <c r="T11" i="46"/>
  <c r="AB13" i="37"/>
  <c r="AB14" i="37"/>
  <c r="AB15" i="37"/>
  <c r="AB16" i="37"/>
  <c r="AB17" i="37"/>
  <c r="U14" i="46"/>
  <c r="I14" i="37"/>
  <c r="I13" i="37"/>
  <c r="I15" i="37"/>
  <c r="AB18" i="37"/>
  <c r="R14" i="46"/>
  <c r="AR16" i="37"/>
  <c r="O16" i="37"/>
  <c r="K16" i="37"/>
  <c r="I17" i="37"/>
  <c r="I16" i="37"/>
  <c r="E18" i="37"/>
  <c r="I18" i="37"/>
  <c r="H14" i="37"/>
  <c r="B2" i="42"/>
  <c r="M6" i="37"/>
  <c r="H13" i="37"/>
  <c r="B2" i="41"/>
  <c r="AT15" i="37"/>
  <c r="Q15" i="37"/>
  <c r="P15" i="37"/>
  <c r="AS16" i="37"/>
  <c r="H16" i="37"/>
  <c r="B22" i="41"/>
  <c r="T17" i="37"/>
  <c r="F17" i="37"/>
  <c r="B22" i="42"/>
  <c r="Q10" i="48"/>
  <c r="P9" i="37"/>
  <c r="AR17" i="37"/>
  <c r="O17" i="37"/>
  <c r="K17" i="37"/>
  <c r="Z12" i="37"/>
  <c r="J13" i="37"/>
  <c r="M7" i="37"/>
  <c r="N2" i="41"/>
  <c r="G18" i="41"/>
  <c r="I18" i="41"/>
  <c r="G34" i="41"/>
  <c r="G21" i="41"/>
  <c r="G23" i="41"/>
  <c r="G25" i="41"/>
  <c r="G27" i="41"/>
  <c r="G29" i="41"/>
  <c r="G31" i="41"/>
  <c r="G33" i="41"/>
  <c r="G36" i="41"/>
  <c r="G38" i="41"/>
  <c r="G40" i="41"/>
  <c r="G42" i="41"/>
  <c r="G44" i="41"/>
  <c r="G46" i="41"/>
  <c r="G48" i="41"/>
  <c r="G50" i="41"/>
  <c r="G52" i="41"/>
  <c r="G54" i="41"/>
  <c r="G56" i="41"/>
  <c r="G58" i="41"/>
  <c r="G60" i="41"/>
  <c r="G62" i="41"/>
  <c r="G64" i="41"/>
  <c r="G66" i="41"/>
  <c r="G68" i="41"/>
  <c r="G70" i="41"/>
  <c r="G72" i="41"/>
  <c r="G74" i="41"/>
  <c r="G76" i="41"/>
  <c r="G78" i="41"/>
  <c r="G80" i="41"/>
  <c r="G82" i="41"/>
  <c r="G84" i="41"/>
  <c r="G86" i="41"/>
  <c r="G88" i="41"/>
  <c r="G90" i="41"/>
  <c r="G92" i="41"/>
  <c r="G94" i="41"/>
  <c r="G96" i="41"/>
  <c r="G98" i="41"/>
  <c r="G100" i="41"/>
  <c r="G102" i="41"/>
  <c r="G104" i="41"/>
  <c r="G106" i="41"/>
  <c r="G108" i="41"/>
  <c r="G110" i="41"/>
  <c r="G112" i="41"/>
  <c r="G114" i="41"/>
  <c r="G116" i="41"/>
  <c r="G118" i="41"/>
  <c r="G120" i="41"/>
  <c r="G122" i="41"/>
  <c r="G124" i="41"/>
  <c r="G126" i="41"/>
  <c r="K18" i="41"/>
  <c r="L18" i="41"/>
  <c r="N3" i="41"/>
  <c r="P3" i="41"/>
  <c r="Q3" i="41"/>
  <c r="G19" i="41"/>
  <c r="G20" i="41"/>
  <c r="G22" i="41"/>
  <c r="G24" i="41"/>
  <c r="G26" i="41"/>
  <c r="G28" i="41"/>
  <c r="G30" i="41"/>
  <c r="G32" i="41"/>
  <c r="G35" i="41"/>
  <c r="G37" i="41"/>
  <c r="G39" i="41"/>
  <c r="G41" i="41"/>
  <c r="G43" i="41"/>
  <c r="G45" i="41"/>
  <c r="G47" i="41"/>
  <c r="G49" i="41"/>
  <c r="G51" i="41"/>
  <c r="G53" i="41"/>
  <c r="G55" i="41"/>
  <c r="G57" i="41"/>
  <c r="G59" i="41"/>
  <c r="G61" i="41"/>
  <c r="G63" i="41"/>
  <c r="G65" i="41"/>
  <c r="G67" i="41"/>
  <c r="G69" i="41"/>
  <c r="G71" i="41"/>
  <c r="G73" i="41"/>
  <c r="G75" i="41"/>
  <c r="G77" i="41"/>
  <c r="G79" i="41"/>
  <c r="G81" i="41"/>
  <c r="G83" i="41"/>
  <c r="G85" i="41"/>
  <c r="G87" i="41"/>
  <c r="G89" i="41"/>
  <c r="G91" i="41"/>
  <c r="G93" i="41"/>
  <c r="G95" i="41"/>
  <c r="G97" i="41"/>
  <c r="G99" i="41"/>
  <c r="G101" i="41"/>
  <c r="G103" i="41"/>
  <c r="G105" i="41"/>
  <c r="G107" i="41"/>
  <c r="G109" i="41"/>
  <c r="G111" i="41"/>
  <c r="G113" i="41"/>
  <c r="G115" i="41"/>
  <c r="G117" i="41"/>
  <c r="G119" i="41"/>
  <c r="G121" i="41"/>
  <c r="G123" i="41"/>
  <c r="G125" i="41"/>
  <c r="G127" i="41"/>
  <c r="S7" i="48"/>
  <c r="P11" i="46"/>
  <c r="G80" i="42"/>
  <c r="G19" i="42"/>
  <c r="G22" i="42"/>
  <c r="G26" i="42"/>
  <c r="G30" i="42"/>
  <c r="G36" i="42"/>
  <c r="G40" i="42"/>
  <c r="G44" i="42"/>
  <c r="G48" i="42"/>
  <c r="G52" i="42"/>
  <c r="G56" i="42"/>
  <c r="G60" i="42"/>
  <c r="G64" i="42"/>
  <c r="G68" i="42"/>
  <c r="G72" i="42"/>
  <c r="G76" i="42"/>
  <c r="N2" i="42"/>
  <c r="G18" i="42"/>
  <c r="G23" i="42"/>
  <c r="G27" i="42"/>
  <c r="G31" i="42"/>
  <c r="G34" i="42"/>
  <c r="G37" i="42"/>
  <c r="G41" i="42"/>
  <c r="G45" i="42"/>
  <c r="G49" i="42"/>
  <c r="G53" i="42"/>
  <c r="G57" i="42"/>
  <c r="G61" i="42"/>
  <c r="G65" i="42"/>
  <c r="G73" i="42"/>
  <c r="G81" i="42"/>
  <c r="G89" i="42"/>
  <c r="G97" i="42"/>
  <c r="G109" i="42"/>
  <c r="G121" i="42"/>
  <c r="G82" i="42"/>
  <c r="G90" i="42"/>
  <c r="G102" i="42"/>
  <c r="G110" i="42"/>
  <c r="G118" i="42"/>
  <c r="G126" i="42"/>
  <c r="K18" i="42"/>
  <c r="L18" i="42"/>
  <c r="G20" i="42"/>
  <c r="G24" i="42"/>
  <c r="G28" i="42"/>
  <c r="G32" i="42"/>
  <c r="G38" i="42"/>
  <c r="G42" i="42"/>
  <c r="G46" i="42"/>
  <c r="G50" i="42"/>
  <c r="G54" i="42"/>
  <c r="G58" i="42"/>
  <c r="G62" i="42"/>
  <c r="G66" i="42"/>
  <c r="G70" i="42"/>
  <c r="G74" i="42"/>
  <c r="G78" i="42"/>
  <c r="N3" i="42"/>
  <c r="P3" i="42"/>
  <c r="Q3" i="42"/>
  <c r="G21" i="42"/>
  <c r="G25" i="42"/>
  <c r="G29" i="42"/>
  <c r="G33" i="42"/>
  <c r="G35" i="42"/>
  <c r="G39" i="42"/>
  <c r="G43" i="42"/>
  <c r="G47" i="42"/>
  <c r="G51" i="42"/>
  <c r="G55" i="42"/>
  <c r="G59" i="42"/>
  <c r="G63" i="42"/>
  <c r="G67" i="42"/>
  <c r="G71" i="42"/>
  <c r="G75" i="42"/>
  <c r="G79" i="42"/>
  <c r="G83" i="42"/>
  <c r="G87" i="42"/>
  <c r="G91" i="42"/>
  <c r="G95" i="42"/>
  <c r="G99" i="42"/>
  <c r="G103" i="42"/>
  <c r="G107" i="42"/>
  <c r="G111" i="42"/>
  <c r="G115" i="42"/>
  <c r="G119" i="42"/>
  <c r="G123" i="42"/>
  <c r="G127" i="42"/>
  <c r="G84" i="42"/>
  <c r="G88" i="42"/>
  <c r="G92" i="42"/>
  <c r="G96" i="42"/>
  <c r="G100" i="42"/>
  <c r="G104" i="42"/>
  <c r="G108" i="42"/>
  <c r="G112" i="42"/>
  <c r="G116" i="42"/>
  <c r="G120" i="42"/>
  <c r="G124" i="42"/>
  <c r="G69" i="42"/>
  <c r="G77" i="42"/>
  <c r="G85" i="42"/>
  <c r="G93" i="42"/>
  <c r="G101" i="42"/>
  <c r="G105" i="42"/>
  <c r="G113" i="42"/>
  <c r="G117" i="42"/>
  <c r="G125" i="42"/>
  <c r="G86" i="42"/>
  <c r="G94" i="42"/>
  <c r="G98" i="42"/>
  <c r="G106" i="42"/>
  <c r="G114" i="42"/>
  <c r="G122" i="42"/>
  <c r="AT16" i="37"/>
  <c r="Q16" i="37"/>
  <c r="P16" i="37"/>
  <c r="B23" i="42"/>
  <c r="H17" i="37"/>
  <c r="AS17" i="37"/>
  <c r="B23" i="41"/>
  <c r="E19" i="37"/>
  <c r="T18" i="37"/>
  <c r="F18" i="37"/>
  <c r="AR18" i="37"/>
  <c r="O18" i="37"/>
  <c r="K18" i="37"/>
  <c r="J16" i="37"/>
  <c r="J14" i="37"/>
  <c r="J17" i="37"/>
  <c r="J15" i="37"/>
  <c r="I19" i="41"/>
  <c r="I20" i="41"/>
  <c r="S8" i="48"/>
  <c r="M8" i="37"/>
  <c r="P12" i="46"/>
  <c r="I18" i="42"/>
  <c r="F18" i="42"/>
  <c r="AV13" i="37"/>
  <c r="N19" i="41"/>
  <c r="AT17" i="37"/>
  <c r="Q17" i="37"/>
  <c r="P17" i="37"/>
  <c r="I21" i="41"/>
  <c r="H18" i="37"/>
  <c r="J18" i="37"/>
  <c r="AS18" i="37"/>
  <c r="B24" i="41"/>
  <c r="T19" i="37"/>
  <c r="E20" i="37"/>
  <c r="F19" i="37"/>
  <c r="B24" i="42"/>
  <c r="AR19" i="37"/>
  <c r="O19" i="37"/>
  <c r="K19" i="37"/>
  <c r="S9" i="48"/>
  <c r="G13" i="37"/>
  <c r="B2" i="38"/>
  <c r="C6" i="38"/>
  <c r="E6" i="38"/>
  <c r="P13" i="46"/>
  <c r="AU13" i="37"/>
  <c r="R13" i="37"/>
  <c r="N19" i="42"/>
  <c r="AT18" i="37"/>
  <c r="Q18" i="37"/>
  <c r="P18" i="37"/>
  <c r="I22" i="41"/>
  <c r="B25" i="42"/>
  <c r="H19" i="37"/>
  <c r="I19" i="37"/>
  <c r="B25" i="41"/>
  <c r="E21" i="37"/>
  <c r="F20" i="37"/>
  <c r="T20" i="37"/>
  <c r="AR20" i="37"/>
  <c r="O20" i="37"/>
  <c r="K20" i="37"/>
  <c r="J19" i="37"/>
  <c r="L6" i="38"/>
  <c r="T6" i="38"/>
  <c r="D6" i="38"/>
  <c r="S6" i="38"/>
  <c r="AD6" i="38"/>
  <c r="AA6" i="38"/>
  <c r="K6" i="38"/>
  <c r="V6" i="38"/>
  <c r="N6" i="38"/>
  <c r="F6" i="38"/>
  <c r="U6" i="38"/>
  <c r="AC6" i="38"/>
  <c r="M6" i="38"/>
  <c r="AB6" i="38"/>
  <c r="X6" i="38"/>
  <c r="H6" i="38"/>
  <c r="W6" i="38"/>
  <c r="G6" i="38"/>
  <c r="R6" i="38"/>
  <c r="AG6" i="38"/>
  <c r="Q6" i="38"/>
  <c r="AF6" i="38"/>
  <c r="P6" i="38"/>
  <c r="AE6" i="38"/>
  <c r="O6" i="38"/>
  <c r="Z6" i="38"/>
  <c r="J6" i="38"/>
  <c r="Y6" i="38"/>
  <c r="I6" i="38"/>
  <c r="I23" i="41"/>
  <c r="T21" i="37"/>
  <c r="E22" i="37"/>
  <c r="F21" i="37"/>
  <c r="B26" i="41"/>
  <c r="H20" i="37"/>
  <c r="J20" i="37"/>
  <c r="B26" i="42"/>
  <c r="AR21" i="37"/>
  <c r="O21" i="37"/>
  <c r="K21" i="37"/>
  <c r="I24" i="41"/>
  <c r="B27" i="42"/>
  <c r="I20" i="37"/>
  <c r="B27" i="41"/>
  <c r="H21" i="37"/>
  <c r="I21" i="37"/>
  <c r="F22" i="37"/>
  <c r="E23" i="37"/>
  <c r="T22" i="37"/>
  <c r="AR22" i="37"/>
  <c r="O22" i="37"/>
  <c r="K22" i="37"/>
  <c r="J21" i="37"/>
  <c r="I25" i="41"/>
  <c r="E24" i="37"/>
  <c r="F23" i="37"/>
  <c r="T23" i="37"/>
  <c r="H22" i="37"/>
  <c r="J22" i="37"/>
  <c r="B28" i="41"/>
  <c r="B28" i="42"/>
  <c r="AR23" i="37"/>
  <c r="O23" i="37"/>
  <c r="K23" i="37"/>
  <c r="I26" i="41"/>
  <c r="B29" i="42"/>
  <c r="T24" i="37"/>
  <c r="E25" i="37"/>
  <c r="F24" i="37"/>
  <c r="B29" i="41"/>
  <c r="I22" i="37"/>
  <c r="H23" i="37"/>
  <c r="J23" i="37"/>
  <c r="AR24" i="37"/>
  <c r="O24" i="37"/>
  <c r="K24" i="37"/>
  <c r="I27" i="41"/>
  <c r="I23" i="37"/>
  <c r="B30" i="41"/>
  <c r="H24" i="37"/>
  <c r="I24" i="37"/>
  <c r="E26" i="37"/>
  <c r="F25" i="37"/>
  <c r="T25" i="37"/>
  <c r="B30" i="42"/>
  <c r="AR25" i="37"/>
  <c r="O25" i="37"/>
  <c r="K25" i="37"/>
  <c r="J24" i="37"/>
  <c r="I28" i="41"/>
  <c r="B31" i="42"/>
  <c r="T26" i="37"/>
  <c r="E27" i="37"/>
  <c r="F26" i="37"/>
  <c r="H25" i="37"/>
  <c r="J25" i="37"/>
  <c r="B31" i="41"/>
  <c r="AR26" i="37"/>
  <c r="O26" i="37"/>
  <c r="K26" i="37"/>
  <c r="I29" i="41"/>
  <c r="B32" i="41"/>
  <c r="E28" i="37"/>
  <c r="F27" i="37"/>
  <c r="T27" i="37"/>
  <c r="B32" i="42"/>
  <c r="I25" i="37"/>
  <c r="H26" i="37"/>
  <c r="I26" i="37"/>
  <c r="AR27" i="37"/>
  <c r="O27" i="37"/>
  <c r="K27" i="37"/>
  <c r="J26" i="37"/>
  <c r="I30" i="41"/>
  <c r="B33" i="42"/>
  <c r="T28" i="37"/>
  <c r="E29" i="37"/>
  <c r="F28" i="37"/>
  <c r="H27" i="37"/>
  <c r="J27" i="37"/>
  <c r="B33" i="41"/>
  <c r="AR28" i="37"/>
  <c r="O28" i="37"/>
  <c r="K28" i="37"/>
  <c r="I31" i="41"/>
  <c r="B34" i="41"/>
  <c r="I27" i="37"/>
  <c r="E30" i="37"/>
  <c r="F29" i="37"/>
  <c r="T29" i="37"/>
  <c r="B34" i="42"/>
  <c r="AU28" i="37"/>
  <c r="H28" i="37"/>
  <c r="I28" i="37"/>
  <c r="AR29" i="37"/>
  <c r="O29" i="37"/>
  <c r="K29" i="37"/>
  <c r="J28" i="37"/>
  <c r="I32" i="41"/>
  <c r="B35" i="42"/>
  <c r="L34" i="42"/>
  <c r="T30" i="37"/>
  <c r="E31" i="37"/>
  <c r="F30" i="37"/>
  <c r="I34" i="41"/>
  <c r="B35" i="41"/>
  <c r="AU29" i="37"/>
  <c r="H29" i="37"/>
  <c r="J29" i="37"/>
  <c r="AR30" i="37"/>
  <c r="O30" i="37"/>
  <c r="K30" i="37"/>
  <c r="I33" i="41"/>
  <c r="E32" i="37"/>
  <c r="F31" i="37"/>
  <c r="T31" i="37"/>
  <c r="B36" i="42"/>
  <c r="L35" i="42"/>
  <c r="I29" i="37"/>
  <c r="B36" i="41"/>
  <c r="I35" i="41"/>
  <c r="AU30" i="37"/>
  <c r="H30" i="37"/>
  <c r="I30" i="37"/>
  <c r="AR31" i="37"/>
  <c r="O31" i="37"/>
  <c r="K31" i="37"/>
  <c r="J30" i="37"/>
  <c r="O33" i="41"/>
  <c r="Q33" i="41"/>
  <c r="O34" i="41"/>
  <c r="R33" i="41"/>
  <c r="Q34" i="41"/>
  <c r="P2" i="41"/>
  <c r="Q2" i="41"/>
  <c r="B37" i="41"/>
  <c r="I36" i="41"/>
  <c r="AU31" i="37"/>
  <c r="H31" i="37"/>
  <c r="J31" i="37"/>
  <c r="L36" i="42"/>
  <c r="B37" i="42"/>
  <c r="T32" i="37"/>
  <c r="E33" i="37"/>
  <c r="F32" i="37"/>
  <c r="AR32" i="37"/>
  <c r="O32" i="37"/>
  <c r="K32" i="37"/>
  <c r="R34" i="41"/>
  <c r="I31" i="37"/>
  <c r="AU32" i="37"/>
  <c r="H32" i="37"/>
  <c r="I32" i="37"/>
  <c r="F33" i="37"/>
  <c r="E34" i="37"/>
  <c r="B38" i="42"/>
  <c r="L37" i="42"/>
  <c r="B38" i="41"/>
  <c r="I37" i="41"/>
  <c r="AR33" i="37"/>
  <c r="O33" i="37"/>
  <c r="K33" i="37"/>
  <c r="J32" i="37"/>
  <c r="B39" i="41"/>
  <c r="I38" i="41"/>
  <c r="AU33" i="37"/>
  <c r="H33" i="37"/>
  <c r="J33" i="37"/>
  <c r="L38" i="42"/>
  <c r="B39" i="42"/>
  <c r="E35" i="37"/>
  <c r="F34" i="37"/>
  <c r="AR34" i="37"/>
  <c r="O34" i="37"/>
  <c r="K34" i="37"/>
  <c r="AU34" i="37"/>
  <c r="H34" i="37"/>
  <c r="I34" i="37"/>
  <c r="I33" i="37"/>
  <c r="B40" i="41"/>
  <c r="I39" i="41"/>
  <c r="E36" i="37"/>
  <c r="F35" i="37"/>
  <c r="B40" i="42"/>
  <c r="L39" i="42"/>
  <c r="AR35" i="37"/>
  <c r="O35" i="37"/>
  <c r="K35" i="37"/>
  <c r="J34" i="37"/>
  <c r="L40" i="42"/>
  <c r="B41" i="42"/>
  <c r="H35" i="37"/>
  <c r="J35" i="37"/>
  <c r="AU35" i="37"/>
  <c r="E37" i="37"/>
  <c r="F36" i="37"/>
  <c r="B41" i="41"/>
  <c r="I40" i="41"/>
  <c r="K36" i="37"/>
  <c r="I35" i="37"/>
  <c r="B42" i="41"/>
  <c r="I41" i="41"/>
  <c r="H36" i="37"/>
  <c r="J36" i="37"/>
  <c r="AU36" i="37"/>
  <c r="E38" i="37"/>
  <c r="F37" i="37"/>
  <c r="B42" i="42"/>
  <c r="L41" i="42"/>
  <c r="K37" i="37"/>
  <c r="H37" i="37"/>
  <c r="J37" i="37"/>
  <c r="AU37" i="37"/>
  <c r="E39" i="37"/>
  <c r="F38" i="37"/>
  <c r="L42" i="42"/>
  <c r="B43" i="42"/>
  <c r="I36" i="37"/>
  <c r="B43" i="41"/>
  <c r="I42" i="41"/>
  <c r="AR38" i="37"/>
  <c r="O38" i="37"/>
  <c r="K38" i="37"/>
  <c r="B44" i="42"/>
  <c r="L43" i="42"/>
  <c r="I37" i="37"/>
  <c r="B44" i="41"/>
  <c r="I43" i="41"/>
  <c r="H38" i="37"/>
  <c r="J38" i="37"/>
  <c r="AU38" i="37"/>
  <c r="E40" i="37"/>
  <c r="F39" i="37"/>
  <c r="AR39" i="37"/>
  <c r="O39" i="37"/>
  <c r="K39" i="37"/>
  <c r="L44" i="42"/>
  <c r="B45" i="42"/>
  <c r="I38" i="37"/>
  <c r="H39" i="37"/>
  <c r="J39" i="37"/>
  <c r="AU39" i="37"/>
  <c r="E41" i="37"/>
  <c r="F40" i="37"/>
  <c r="B45" i="41"/>
  <c r="I44" i="41"/>
  <c r="AR40" i="37"/>
  <c r="O40" i="37"/>
  <c r="K40" i="37"/>
  <c r="B46" i="41"/>
  <c r="I45" i="41"/>
  <c r="H40" i="37"/>
  <c r="J40" i="37"/>
  <c r="AU40" i="37"/>
  <c r="E42" i="37"/>
  <c r="F41" i="37"/>
  <c r="I39" i="37"/>
  <c r="B46" i="42"/>
  <c r="L45" i="42"/>
  <c r="AR41" i="37"/>
  <c r="O41" i="37"/>
  <c r="K41" i="37"/>
  <c r="H41" i="37"/>
  <c r="J41" i="37"/>
  <c r="AU41" i="37"/>
  <c r="E43" i="37"/>
  <c r="F42" i="37"/>
  <c r="L46" i="42"/>
  <c r="B47" i="42"/>
  <c r="I40" i="37"/>
  <c r="B47" i="41"/>
  <c r="I46" i="41"/>
  <c r="K42" i="37"/>
  <c r="B48" i="41"/>
  <c r="I47" i="41"/>
  <c r="B48" i="42"/>
  <c r="L47" i="42"/>
  <c r="H42" i="37"/>
  <c r="J42" i="37"/>
  <c r="AU42" i="37"/>
  <c r="E44" i="37"/>
  <c r="F43" i="37"/>
  <c r="I41" i="37"/>
  <c r="AR43" i="37"/>
  <c r="O43" i="37"/>
  <c r="K43" i="37"/>
  <c r="H43" i="37"/>
  <c r="J43" i="37"/>
  <c r="AU43" i="37"/>
  <c r="E45" i="37"/>
  <c r="F44" i="37"/>
  <c r="L48" i="42"/>
  <c r="B49" i="42"/>
  <c r="I42" i="37"/>
  <c r="B49" i="41"/>
  <c r="I48" i="41"/>
  <c r="AR44" i="37"/>
  <c r="O44" i="37"/>
  <c r="K44" i="37"/>
  <c r="B50" i="42"/>
  <c r="L49" i="42"/>
  <c r="I43" i="37"/>
  <c r="B50" i="41"/>
  <c r="I49" i="41"/>
  <c r="H44" i="37"/>
  <c r="J44" i="37"/>
  <c r="AU44" i="37"/>
  <c r="E46" i="37"/>
  <c r="F45" i="37"/>
  <c r="AR45" i="37"/>
  <c r="O45" i="37"/>
  <c r="K45" i="37"/>
  <c r="I44" i="37"/>
  <c r="H45" i="37"/>
  <c r="J45" i="37"/>
  <c r="AU45" i="37"/>
  <c r="E47" i="37"/>
  <c r="F46" i="37"/>
  <c r="B51" i="41"/>
  <c r="I50" i="41"/>
  <c r="L50" i="42"/>
  <c r="B51" i="42"/>
  <c r="AR46" i="37"/>
  <c r="O46" i="37"/>
  <c r="K46" i="37"/>
  <c r="B52" i="42"/>
  <c r="L51" i="42"/>
  <c r="I45" i="37"/>
  <c r="B52" i="41"/>
  <c r="I51" i="41"/>
  <c r="H46" i="37"/>
  <c r="J46" i="37"/>
  <c r="AU46" i="37"/>
  <c r="E48" i="37"/>
  <c r="F47" i="37"/>
  <c r="AR47" i="37"/>
  <c r="O47" i="37"/>
  <c r="K47" i="37"/>
  <c r="I46" i="37"/>
  <c r="B53" i="41"/>
  <c r="I52" i="41"/>
  <c r="L52" i="42"/>
  <c r="B53" i="42"/>
  <c r="H47" i="37"/>
  <c r="J47" i="37"/>
  <c r="AU47" i="37"/>
  <c r="E49" i="37"/>
  <c r="F48" i="37"/>
  <c r="AR48" i="37"/>
  <c r="O48" i="37"/>
  <c r="K48" i="37"/>
  <c r="I47" i="37"/>
  <c r="B54" i="42"/>
  <c r="L53" i="42"/>
  <c r="B54" i="41"/>
  <c r="I53" i="41"/>
  <c r="H48" i="37"/>
  <c r="I48" i="37"/>
  <c r="AU48" i="37"/>
  <c r="E50" i="37"/>
  <c r="F49" i="37"/>
  <c r="AR49" i="37"/>
  <c r="O49" i="37"/>
  <c r="K49" i="37"/>
  <c r="J48" i="37"/>
  <c r="H49" i="37"/>
  <c r="J49" i="37"/>
  <c r="AU49" i="37"/>
  <c r="E51" i="37"/>
  <c r="F50" i="37"/>
  <c r="B55" i="41"/>
  <c r="I54" i="41"/>
  <c r="L54" i="42"/>
  <c r="B55" i="42"/>
  <c r="AR50" i="37"/>
  <c r="O50" i="37"/>
  <c r="K50" i="37"/>
  <c r="I49" i="37"/>
  <c r="B56" i="42"/>
  <c r="L55" i="42"/>
  <c r="B56" i="41"/>
  <c r="I55" i="41"/>
  <c r="H50" i="37"/>
  <c r="J50" i="37"/>
  <c r="AU50" i="37"/>
  <c r="E52" i="37"/>
  <c r="F51" i="37"/>
  <c r="AR51" i="37"/>
  <c r="O51" i="37"/>
  <c r="K51" i="37"/>
  <c r="H51" i="37"/>
  <c r="J51" i="37"/>
  <c r="AU51" i="37"/>
  <c r="E53" i="37"/>
  <c r="F52" i="37"/>
  <c r="L56" i="42"/>
  <c r="B57" i="42"/>
  <c r="I50" i="37"/>
  <c r="B57" i="41"/>
  <c r="I56" i="41"/>
  <c r="AR52" i="37"/>
  <c r="O52" i="37"/>
  <c r="K52" i="37"/>
  <c r="B58" i="41"/>
  <c r="I57" i="41"/>
  <c r="B58" i="42"/>
  <c r="L57" i="42"/>
  <c r="I51" i="37"/>
  <c r="H52" i="37"/>
  <c r="J52" i="37"/>
  <c r="AU52" i="37"/>
  <c r="E54" i="37"/>
  <c r="F53" i="37"/>
  <c r="AR53" i="37"/>
  <c r="O53" i="37"/>
  <c r="K53" i="37"/>
  <c r="B59" i="41"/>
  <c r="I58" i="41"/>
  <c r="I52" i="37"/>
  <c r="H53" i="37"/>
  <c r="J53" i="37"/>
  <c r="AU53" i="37"/>
  <c r="E55" i="37"/>
  <c r="F54" i="37"/>
  <c r="L58" i="42"/>
  <c r="B59" i="42"/>
  <c r="AR54" i="37"/>
  <c r="O54" i="37"/>
  <c r="K54" i="37"/>
  <c r="B60" i="42"/>
  <c r="L59" i="42"/>
  <c r="H54" i="37"/>
  <c r="J54" i="37"/>
  <c r="AU54" i="37"/>
  <c r="E56" i="37"/>
  <c r="F55" i="37"/>
  <c r="B60" i="41"/>
  <c r="I59" i="41"/>
  <c r="I53" i="37"/>
  <c r="K55" i="37"/>
  <c r="B61" i="41"/>
  <c r="I60" i="41"/>
  <c r="H55" i="37"/>
  <c r="J55" i="37"/>
  <c r="AU55" i="37"/>
  <c r="E57" i="37"/>
  <c r="F56" i="37"/>
  <c r="L60" i="42"/>
  <c r="B61" i="42"/>
  <c r="I54" i="37"/>
  <c r="AR56" i="37"/>
  <c r="O56" i="37"/>
  <c r="K56" i="37"/>
  <c r="B62" i="42"/>
  <c r="L61" i="42"/>
  <c r="I55" i="37"/>
  <c r="B62" i="41"/>
  <c r="I61" i="41"/>
  <c r="H56" i="37"/>
  <c r="J56" i="37"/>
  <c r="AU56" i="37"/>
  <c r="E58" i="37"/>
  <c r="F57" i="37"/>
  <c r="AR57" i="37"/>
  <c r="O57" i="37"/>
  <c r="K57" i="37"/>
  <c r="I56" i="37"/>
  <c r="L62" i="42"/>
  <c r="B63" i="42"/>
  <c r="H57" i="37"/>
  <c r="J57" i="37"/>
  <c r="AU57" i="37"/>
  <c r="E59" i="37"/>
  <c r="F58" i="37"/>
  <c r="B63" i="41"/>
  <c r="I62" i="41"/>
  <c r="AR58" i="37"/>
  <c r="O58" i="37"/>
  <c r="K58" i="37"/>
  <c r="B64" i="41"/>
  <c r="I63" i="41"/>
  <c r="H58" i="37"/>
  <c r="J58" i="37"/>
  <c r="AU58" i="37"/>
  <c r="E60" i="37"/>
  <c r="F59" i="37"/>
  <c r="B64" i="42"/>
  <c r="L63" i="42"/>
  <c r="I57" i="37"/>
  <c r="AR59" i="37"/>
  <c r="O59" i="37"/>
  <c r="K59" i="37"/>
  <c r="H59" i="37"/>
  <c r="J59" i="37"/>
  <c r="AU59" i="37"/>
  <c r="E61" i="37"/>
  <c r="F60" i="37"/>
  <c r="L64" i="42"/>
  <c r="B65" i="42"/>
  <c r="I58" i="37"/>
  <c r="B65" i="41"/>
  <c r="I64" i="41"/>
  <c r="AR60" i="37"/>
  <c r="O60" i="37"/>
  <c r="K60" i="37"/>
  <c r="B66" i="42"/>
  <c r="L65" i="42"/>
  <c r="I59" i="37"/>
  <c r="B66" i="41"/>
  <c r="I65" i="41"/>
  <c r="H60" i="37"/>
  <c r="J60" i="37"/>
  <c r="AU60" i="37"/>
  <c r="E62" i="37"/>
  <c r="F61" i="37"/>
  <c r="AR61" i="37"/>
  <c r="O61" i="37"/>
  <c r="K61" i="37"/>
  <c r="I60" i="37"/>
  <c r="H61" i="37"/>
  <c r="J61" i="37"/>
  <c r="AU61" i="37"/>
  <c r="E63" i="37"/>
  <c r="F62" i="37"/>
  <c r="B67" i="41"/>
  <c r="I66" i="41"/>
  <c r="L66" i="42"/>
  <c r="B67" i="42"/>
  <c r="K62" i="37"/>
  <c r="B68" i="42"/>
  <c r="L67" i="42"/>
  <c r="B68" i="41"/>
  <c r="I67" i="41"/>
  <c r="H62" i="37"/>
  <c r="J62" i="37"/>
  <c r="AU62" i="37"/>
  <c r="E64" i="37"/>
  <c r="F63" i="37"/>
  <c r="I61" i="37"/>
  <c r="AR63" i="37"/>
  <c r="O63" i="37"/>
  <c r="K63" i="37"/>
  <c r="H63" i="37"/>
  <c r="J63" i="37"/>
  <c r="AU63" i="37"/>
  <c r="E65" i="37"/>
  <c r="F64" i="37"/>
  <c r="L68" i="42"/>
  <c r="B69" i="42"/>
  <c r="I62" i="37"/>
  <c r="B69" i="41"/>
  <c r="I68" i="41"/>
  <c r="AR64" i="37"/>
  <c r="O64" i="37"/>
  <c r="K64" i="37"/>
  <c r="B70" i="41"/>
  <c r="I69" i="41"/>
  <c r="B70" i="42"/>
  <c r="L69" i="42"/>
  <c r="I63" i="37"/>
  <c r="H64" i="37"/>
  <c r="J64" i="37"/>
  <c r="AU64" i="37"/>
  <c r="E66" i="37"/>
  <c r="F65" i="37"/>
  <c r="AR65" i="37"/>
  <c r="O65" i="37"/>
  <c r="K65" i="37"/>
  <c r="I64" i="37"/>
  <c r="H65" i="37"/>
  <c r="J65" i="37"/>
  <c r="AU65" i="37"/>
  <c r="E67" i="37"/>
  <c r="F66" i="37"/>
  <c r="L70" i="42"/>
  <c r="B71" i="42"/>
  <c r="B71" i="41"/>
  <c r="I70" i="41"/>
  <c r="AR66" i="37"/>
  <c r="O66" i="37"/>
  <c r="K66" i="37"/>
  <c r="B72" i="42"/>
  <c r="L71" i="42"/>
  <c r="I65" i="37"/>
  <c r="B72" i="41"/>
  <c r="I71" i="41"/>
  <c r="H66" i="37"/>
  <c r="J66" i="37"/>
  <c r="AU66" i="37"/>
  <c r="E68" i="37"/>
  <c r="F67" i="37"/>
  <c r="L72" i="42"/>
  <c r="L33" i="42"/>
  <c r="L32" i="42"/>
  <c r="L31" i="42"/>
  <c r="L30" i="42"/>
  <c r="L29" i="42"/>
  <c r="L28" i="42"/>
  <c r="L27" i="42"/>
  <c r="L26" i="42"/>
  <c r="L25" i="42"/>
  <c r="L24" i="42"/>
  <c r="M18" i="42"/>
  <c r="K19" i="42"/>
  <c r="L19" i="42"/>
  <c r="M19" i="42"/>
  <c r="K20" i="42"/>
  <c r="L20" i="42"/>
  <c r="M20" i="42"/>
  <c r="K21" i="42"/>
  <c r="L21" i="42"/>
  <c r="M21" i="42"/>
  <c r="K22" i="42"/>
  <c r="L22" i="42"/>
  <c r="M22" i="42"/>
  <c r="K23" i="42"/>
  <c r="L23" i="42"/>
  <c r="M23" i="42"/>
  <c r="M24" i="42"/>
  <c r="M25" i="42"/>
  <c r="M26" i="42"/>
  <c r="M27" i="42"/>
  <c r="M28" i="42"/>
  <c r="M29" i="42"/>
  <c r="M30" i="42"/>
  <c r="M31" i="42"/>
  <c r="M32" i="42"/>
  <c r="M33" i="42"/>
  <c r="M34" i="42"/>
  <c r="M35" i="42"/>
  <c r="M36" i="42"/>
  <c r="M37" i="42"/>
  <c r="M38" i="42"/>
  <c r="M39" i="42"/>
  <c r="M40" i="42"/>
  <c r="M41" i="42"/>
  <c r="M42" i="42"/>
  <c r="M43" i="42"/>
  <c r="M44" i="42"/>
  <c r="M45" i="42"/>
  <c r="M46" i="42"/>
  <c r="M47" i="42"/>
  <c r="M48" i="42"/>
  <c r="M49" i="42"/>
  <c r="M50" i="42"/>
  <c r="M51" i="42"/>
  <c r="M52" i="42"/>
  <c r="M53" i="42"/>
  <c r="M54" i="42"/>
  <c r="M55" i="42"/>
  <c r="M56" i="42"/>
  <c r="M57" i="42"/>
  <c r="M58" i="42"/>
  <c r="M59" i="42"/>
  <c r="M60" i="42"/>
  <c r="M61" i="42"/>
  <c r="M62" i="42"/>
  <c r="M63" i="42"/>
  <c r="M64" i="42"/>
  <c r="M65" i="42"/>
  <c r="M66" i="42"/>
  <c r="M67" i="42"/>
  <c r="M68" i="42"/>
  <c r="M69" i="42"/>
  <c r="M70" i="42"/>
  <c r="M71" i="42"/>
  <c r="M72" i="42"/>
  <c r="AO67" i="37"/>
  <c r="AR67" i="37"/>
  <c r="M18" i="41"/>
  <c r="K19" i="41"/>
  <c r="L19" i="41"/>
  <c r="M19" i="41"/>
  <c r="K20" i="41"/>
  <c r="L20" i="41"/>
  <c r="M20" i="41"/>
  <c r="K21" i="41"/>
  <c r="L21" i="41"/>
  <c r="M21" i="41"/>
  <c r="K22" i="41"/>
  <c r="L22" i="41"/>
  <c r="M22" i="41"/>
  <c r="K23" i="41"/>
  <c r="L23" i="41"/>
  <c r="M23" i="41"/>
  <c r="K24" i="41"/>
  <c r="L24" i="41"/>
  <c r="M24" i="41"/>
  <c r="K25" i="41"/>
  <c r="L25" i="41"/>
  <c r="M25" i="41"/>
  <c r="K26" i="41"/>
  <c r="L26" i="41"/>
  <c r="M26" i="41"/>
  <c r="K27" i="41"/>
  <c r="L27" i="41"/>
  <c r="M27" i="41"/>
  <c r="K28" i="41"/>
  <c r="L28" i="41"/>
  <c r="M28" i="41"/>
  <c r="K29" i="41"/>
  <c r="L29" i="41"/>
  <c r="M29" i="41"/>
  <c r="K30" i="41"/>
  <c r="L30" i="41"/>
  <c r="M30" i="41"/>
  <c r="K31" i="41"/>
  <c r="L31" i="41"/>
  <c r="M31" i="41"/>
  <c r="K32" i="41"/>
  <c r="L32" i="41"/>
  <c r="M32" i="41"/>
  <c r="K33" i="41"/>
  <c r="L33" i="41"/>
  <c r="M33" i="41"/>
  <c r="K34" i="41"/>
  <c r="L34" i="41"/>
  <c r="M34" i="41"/>
  <c r="K35" i="41"/>
  <c r="L35" i="41"/>
  <c r="M35" i="41"/>
  <c r="K36" i="41"/>
  <c r="L36" i="41"/>
  <c r="M36" i="41"/>
  <c r="K37" i="41"/>
  <c r="L37" i="41"/>
  <c r="M37" i="41"/>
  <c r="K38" i="41"/>
  <c r="L38" i="41"/>
  <c r="M38" i="41"/>
  <c r="K39" i="41"/>
  <c r="L39" i="41"/>
  <c r="M39" i="41"/>
  <c r="K40" i="41"/>
  <c r="L40" i="41"/>
  <c r="M40" i="41"/>
  <c r="K41" i="41"/>
  <c r="L41" i="41"/>
  <c r="M41" i="41"/>
  <c r="K42" i="41"/>
  <c r="L42" i="41"/>
  <c r="M42" i="41"/>
  <c r="K43" i="41"/>
  <c r="L43" i="41"/>
  <c r="M43" i="41"/>
  <c r="K44" i="41"/>
  <c r="L44" i="41"/>
  <c r="M44" i="41"/>
  <c r="K45" i="41"/>
  <c r="L45" i="41"/>
  <c r="M45" i="41"/>
  <c r="K46" i="41"/>
  <c r="L46" i="41"/>
  <c r="M46" i="41"/>
  <c r="K47" i="41"/>
  <c r="L47" i="41"/>
  <c r="M47" i="41"/>
  <c r="K48" i="41"/>
  <c r="L48" i="41"/>
  <c r="M48" i="41"/>
  <c r="K49" i="41"/>
  <c r="L49" i="41"/>
  <c r="M49" i="41"/>
  <c r="K50" i="41"/>
  <c r="L50" i="41"/>
  <c r="M50" i="41"/>
  <c r="K51" i="41"/>
  <c r="L51" i="41"/>
  <c r="M51" i="41"/>
  <c r="K52" i="41"/>
  <c r="L52" i="41"/>
  <c r="M52" i="41"/>
  <c r="K53" i="41"/>
  <c r="L53" i="41"/>
  <c r="M53" i="41"/>
  <c r="K54" i="41"/>
  <c r="L54" i="41"/>
  <c r="M54" i="41"/>
  <c r="K55" i="41"/>
  <c r="L55" i="41"/>
  <c r="M55" i="41"/>
  <c r="K56" i="41"/>
  <c r="L56" i="41"/>
  <c r="M56" i="41"/>
  <c r="K57" i="41"/>
  <c r="L57" i="41"/>
  <c r="M57" i="41"/>
  <c r="K58" i="41"/>
  <c r="L58" i="41"/>
  <c r="M58" i="41"/>
  <c r="K59" i="41"/>
  <c r="L59" i="41"/>
  <c r="M59" i="41"/>
  <c r="K60" i="41"/>
  <c r="L60" i="41"/>
  <c r="M60" i="41"/>
  <c r="K61" i="41"/>
  <c r="L61" i="41"/>
  <c r="M61" i="41"/>
  <c r="K62" i="41"/>
  <c r="L62" i="41"/>
  <c r="M62" i="41"/>
  <c r="K63" i="41"/>
  <c r="L63" i="41"/>
  <c r="M63" i="41"/>
  <c r="K64" i="41"/>
  <c r="L64" i="41"/>
  <c r="M64" i="41"/>
  <c r="K65" i="41"/>
  <c r="L65" i="41"/>
  <c r="M65" i="41"/>
  <c r="K66" i="41"/>
  <c r="L66" i="41"/>
  <c r="M66" i="41"/>
  <c r="K67" i="41"/>
  <c r="L67" i="41"/>
  <c r="M67" i="41"/>
  <c r="K68" i="41"/>
  <c r="L68" i="41"/>
  <c r="M68" i="41"/>
  <c r="K69" i="41"/>
  <c r="L69" i="41"/>
  <c r="M69" i="41"/>
  <c r="K70" i="41"/>
  <c r="L70" i="41"/>
  <c r="M70" i="41"/>
  <c r="K71" i="41"/>
  <c r="L71" i="41"/>
  <c r="M71" i="41"/>
  <c r="K72" i="41"/>
  <c r="L72" i="41"/>
  <c r="M72" i="41"/>
  <c r="L67" i="37"/>
  <c r="O67" i="37"/>
  <c r="K67" i="37"/>
  <c r="I66" i="37"/>
  <c r="B73" i="41"/>
  <c r="I72" i="41"/>
  <c r="B73" i="42"/>
  <c r="H67" i="37"/>
  <c r="I67" i="37"/>
  <c r="AU67" i="37"/>
  <c r="E69" i="37"/>
  <c r="F68" i="37"/>
  <c r="AR68" i="37"/>
  <c r="O68" i="37"/>
  <c r="K68" i="37"/>
  <c r="J67" i="37"/>
  <c r="H68" i="37"/>
  <c r="J68" i="37"/>
  <c r="AU68" i="37"/>
  <c r="E70" i="37"/>
  <c r="F69" i="37"/>
  <c r="B74" i="42"/>
  <c r="L73" i="42"/>
  <c r="B74" i="41"/>
  <c r="I73" i="41"/>
  <c r="AR69" i="37"/>
  <c r="O69" i="37"/>
  <c r="K69" i="37"/>
  <c r="B75" i="41"/>
  <c r="I74" i="41"/>
  <c r="H69" i="37"/>
  <c r="J69" i="37"/>
  <c r="AU69" i="37"/>
  <c r="E71" i="37"/>
  <c r="F70" i="37"/>
  <c r="L74" i="42"/>
  <c r="B75" i="42"/>
  <c r="I68" i="37"/>
  <c r="AR70" i="37"/>
  <c r="O70" i="37"/>
  <c r="K70" i="37"/>
  <c r="I69" i="37"/>
  <c r="B76" i="41"/>
  <c r="I75" i="41"/>
  <c r="B76" i="42"/>
  <c r="L75" i="42"/>
  <c r="H70" i="37"/>
  <c r="J70" i="37"/>
  <c r="AU70" i="37"/>
  <c r="E72" i="37"/>
  <c r="F71" i="37"/>
  <c r="AR71" i="37"/>
  <c r="O71" i="37"/>
  <c r="K71" i="37"/>
  <c r="I70" i="37"/>
  <c r="H71" i="37"/>
  <c r="J71" i="37"/>
  <c r="AU71" i="37"/>
  <c r="E73" i="37"/>
  <c r="F72" i="37"/>
  <c r="L76" i="42"/>
  <c r="B77" i="42"/>
  <c r="B77" i="41"/>
  <c r="I76" i="41"/>
  <c r="K72" i="37"/>
  <c r="B78" i="42"/>
  <c r="L77" i="42"/>
  <c r="I71" i="37"/>
  <c r="B78" i="41"/>
  <c r="I77" i="41"/>
  <c r="H72" i="37"/>
  <c r="J72" i="37"/>
  <c r="AU72" i="37"/>
  <c r="E74" i="37"/>
  <c r="F73" i="37"/>
  <c r="AR73" i="37"/>
  <c r="O73" i="37"/>
  <c r="K73" i="37"/>
  <c r="H73" i="37"/>
  <c r="J73" i="37"/>
  <c r="AU73" i="37"/>
  <c r="E75" i="37"/>
  <c r="F74" i="37"/>
  <c r="L78" i="42"/>
  <c r="B79" i="42"/>
  <c r="I72" i="37"/>
  <c r="B79" i="41"/>
  <c r="I78" i="41"/>
  <c r="AR74" i="37"/>
  <c r="O74" i="37"/>
  <c r="K74" i="37"/>
  <c r="B80" i="41"/>
  <c r="I79" i="41"/>
  <c r="B80" i="42"/>
  <c r="L79" i="42"/>
  <c r="I73" i="37"/>
  <c r="H74" i="37"/>
  <c r="J74" i="37"/>
  <c r="AU74" i="37"/>
  <c r="E76" i="37"/>
  <c r="F75" i="37"/>
  <c r="AR75" i="37"/>
  <c r="O75" i="37"/>
  <c r="K75" i="37"/>
  <c r="I74" i="37"/>
  <c r="B81" i="41"/>
  <c r="I80" i="41"/>
  <c r="H75" i="37"/>
  <c r="J75" i="37"/>
  <c r="AU75" i="37"/>
  <c r="E77" i="37"/>
  <c r="F76" i="37"/>
  <c r="L80" i="42"/>
  <c r="B81" i="42"/>
  <c r="AR76" i="37"/>
  <c r="O76" i="37"/>
  <c r="K76" i="37"/>
  <c r="B82" i="42"/>
  <c r="L81" i="42"/>
  <c r="I75" i="37"/>
  <c r="B82" i="41"/>
  <c r="I81" i="41"/>
  <c r="H76" i="37"/>
  <c r="J76" i="37"/>
  <c r="AU76" i="37"/>
  <c r="E78" i="37"/>
  <c r="F77" i="37"/>
  <c r="AR77" i="37"/>
  <c r="O77" i="37"/>
  <c r="K77" i="37"/>
  <c r="H77" i="37"/>
  <c r="J77" i="37"/>
  <c r="AU77" i="37"/>
  <c r="E79" i="37"/>
  <c r="F78" i="37"/>
  <c r="L82" i="42"/>
  <c r="B83" i="42"/>
  <c r="I76" i="37"/>
  <c r="B83" i="41"/>
  <c r="I82" i="41"/>
  <c r="AR78" i="37"/>
  <c r="O78" i="37"/>
  <c r="K78" i="37"/>
  <c r="H78" i="37"/>
  <c r="J78" i="37"/>
  <c r="AU78" i="37"/>
  <c r="E80" i="37"/>
  <c r="F79" i="37"/>
  <c r="B84" i="41"/>
  <c r="I83" i="41"/>
  <c r="B84" i="42"/>
  <c r="L83" i="42"/>
  <c r="I77" i="37"/>
  <c r="AR79" i="37"/>
  <c r="O79" i="37"/>
  <c r="K79" i="37"/>
  <c r="L84" i="42"/>
  <c r="B85" i="42"/>
  <c r="B85" i="41"/>
  <c r="I84" i="41"/>
  <c r="H79" i="37"/>
  <c r="J79" i="37"/>
  <c r="AU79" i="37"/>
  <c r="E81" i="37"/>
  <c r="F80" i="37"/>
  <c r="I78" i="37"/>
  <c r="AR80" i="37"/>
  <c r="O80" i="37"/>
  <c r="K80" i="37"/>
  <c r="I79" i="37"/>
  <c r="B86" i="41"/>
  <c r="I85" i="41"/>
  <c r="H80" i="37"/>
  <c r="J80" i="37"/>
  <c r="AU80" i="37"/>
  <c r="E82" i="37"/>
  <c r="F81" i="37"/>
  <c r="B86" i="42"/>
  <c r="L85" i="42"/>
  <c r="AR81" i="37"/>
  <c r="O81" i="37"/>
  <c r="K81" i="37"/>
  <c r="L86" i="42"/>
  <c r="B87" i="42"/>
  <c r="I80" i="37"/>
  <c r="H81" i="37"/>
  <c r="J81" i="37"/>
  <c r="AU81" i="37"/>
  <c r="E83" i="37"/>
  <c r="F82" i="37"/>
  <c r="B87" i="41"/>
  <c r="I86" i="41"/>
  <c r="K82" i="37"/>
  <c r="I81" i="37"/>
  <c r="B88" i="41"/>
  <c r="I87" i="41"/>
  <c r="H82" i="37"/>
  <c r="AU82" i="37"/>
  <c r="E84" i="37"/>
  <c r="F83" i="37"/>
  <c r="B88" i="42"/>
  <c r="L87" i="42"/>
  <c r="AR83" i="37"/>
  <c r="O83" i="37"/>
  <c r="K83" i="37"/>
  <c r="J82" i="37"/>
  <c r="I82" i="37"/>
  <c r="B89" i="41"/>
  <c r="I88" i="41"/>
  <c r="L88" i="42"/>
  <c r="B89" i="42"/>
  <c r="H83" i="37"/>
  <c r="J83" i="37"/>
  <c r="AU83" i="37"/>
  <c r="E85" i="37"/>
  <c r="F84" i="37"/>
  <c r="AR84" i="37"/>
  <c r="O84" i="37"/>
  <c r="K84" i="37"/>
  <c r="I83" i="37"/>
  <c r="B90" i="41"/>
  <c r="I89" i="41"/>
  <c r="H84" i="37"/>
  <c r="I84" i="37"/>
  <c r="AU84" i="37"/>
  <c r="E86" i="37"/>
  <c r="F85" i="37"/>
  <c r="B90" i="42"/>
  <c r="L89" i="42"/>
  <c r="AR85" i="37"/>
  <c r="O85" i="37"/>
  <c r="K85" i="37"/>
  <c r="J84" i="37"/>
  <c r="L90" i="42"/>
  <c r="B91" i="42"/>
  <c r="B91" i="41"/>
  <c r="I90" i="41"/>
  <c r="H85" i="37"/>
  <c r="J85" i="37"/>
  <c r="AU85" i="37"/>
  <c r="E87" i="37"/>
  <c r="F86" i="37"/>
  <c r="AR86" i="37"/>
  <c r="O86" i="37"/>
  <c r="K86" i="37"/>
  <c r="I85" i="37"/>
  <c r="B92" i="41"/>
  <c r="I91" i="41"/>
  <c r="H86" i="37"/>
  <c r="AU86" i="37"/>
  <c r="E88" i="37"/>
  <c r="F87" i="37"/>
  <c r="B92" i="42"/>
  <c r="L91" i="42"/>
  <c r="AR87" i="37"/>
  <c r="O87" i="37"/>
  <c r="K87" i="37"/>
  <c r="J86" i="37"/>
  <c r="H87" i="37"/>
  <c r="J87" i="37"/>
  <c r="AU87" i="37"/>
  <c r="E89" i="37"/>
  <c r="F88" i="37"/>
  <c r="L92" i="42"/>
  <c r="B93" i="42"/>
  <c r="I86" i="37"/>
  <c r="B93" i="41"/>
  <c r="I92" i="41"/>
  <c r="AR88" i="37"/>
  <c r="O88" i="37"/>
  <c r="K88" i="37"/>
  <c r="I87" i="37"/>
  <c r="B94" i="41"/>
  <c r="I93" i="41"/>
  <c r="B94" i="42"/>
  <c r="L93" i="42"/>
  <c r="H88" i="37"/>
  <c r="I88" i="37"/>
  <c r="AU88" i="37"/>
  <c r="E90" i="37"/>
  <c r="F89" i="37"/>
  <c r="AR89" i="37"/>
  <c r="O89" i="37"/>
  <c r="K89" i="37"/>
  <c r="J88" i="37"/>
  <c r="H89" i="37"/>
  <c r="I89" i="37"/>
  <c r="AU89" i="37"/>
  <c r="E91" i="37"/>
  <c r="F90" i="37"/>
  <c r="L94" i="42"/>
  <c r="B95" i="42"/>
  <c r="B95" i="41"/>
  <c r="I94" i="41"/>
  <c r="AR90" i="37"/>
  <c r="O90" i="37"/>
  <c r="K90" i="37"/>
  <c r="J89" i="37"/>
  <c r="B96" i="42"/>
  <c r="L95" i="42"/>
  <c r="B96" i="41"/>
  <c r="I95" i="41"/>
  <c r="H90" i="37"/>
  <c r="J90" i="37"/>
  <c r="AU90" i="37"/>
  <c r="E92" i="37"/>
  <c r="F91" i="37"/>
  <c r="AR91" i="37"/>
  <c r="O91" i="37"/>
  <c r="K91" i="37"/>
  <c r="I90" i="37"/>
  <c r="B97" i="41"/>
  <c r="I96" i="41"/>
  <c r="H91" i="37"/>
  <c r="J91" i="37"/>
  <c r="AU91" i="37"/>
  <c r="E93" i="37"/>
  <c r="F92" i="37"/>
  <c r="L96" i="42"/>
  <c r="B97" i="42"/>
  <c r="K92" i="37"/>
  <c r="I91" i="37"/>
  <c r="B98" i="42"/>
  <c r="L97" i="42"/>
  <c r="H92" i="37"/>
  <c r="AU92" i="37"/>
  <c r="E94" i="37"/>
  <c r="F93" i="37"/>
  <c r="B98" i="41"/>
  <c r="I97" i="41"/>
  <c r="AR93" i="37"/>
  <c r="O93" i="37"/>
  <c r="K93" i="37"/>
  <c r="J92" i="37"/>
  <c r="I92" i="37"/>
  <c r="L98" i="42"/>
  <c r="B99" i="42"/>
  <c r="B99" i="41"/>
  <c r="I98" i="41"/>
  <c r="H93" i="37"/>
  <c r="J93" i="37"/>
  <c r="AU93" i="37"/>
  <c r="E95" i="37"/>
  <c r="F94" i="37"/>
  <c r="AR94" i="37"/>
  <c r="O94" i="37"/>
  <c r="K94" i="37"/>
  <c r="I93" i="37"/>
  <c r="B100" i="41"/>
  <c r="I99" i="41"/>
  <c r="H94" i="37"/>
  <c r="I94" i="37"/>
  <c r="AU94" i="37"/>
  <c r="E96" i="37"/>
  <c r="F95" i="37"/>
  <c r="B100" i="42"/>
  <c r="L99" i="42"/>
  <c r="AR95" i="37"/>
  <c r="O95" i="37"/>
  <c r="K95" i="37"/>
  <c r="J94" i="37"/>
  <c r="L100" i="42"/>
  <c r="B101" i="42"/>
  <c r="H95" i="37"/>
  <c r="J95" i="37"/>
  <c r="AU95" i="37"/>
  <c r="E97" i="37"/>
  <c r="F96" i="37"/>
  <c r="B101" i="41"/>
  <c r="I100" i="41"/>
  <c r="AR96" i="37"/>
  <c r="O96" i="37"/>
  <c r="K96" i="37"/>
  <c r="I95" i="37"/>
  <c r="B102" i="41"/>
  <c r="I101" i="41"/>
  <c r="H96" i="37"/>
  <c r="J96" i="37"/>
  <c r="AU96" i="37"/>
  <c r="E98" i="37"/>
  <c r="F97" i="37"/>
  <c r="B102" i="42"/>
  <c r="L101" i="42"/>
  <c r="AR97" i="37"/>
  <c r="O97" i="37"/>
  <c r="K97" i="37"/>
  <c r="I96" i="37"/>
  <c r="H97" i="37"/>
  <c r="J97" i="37"/>
  <c r="AU97" i="37"/>
  <c r="E99" i="37"/>
  <c r="F98" i="37"/>
  <c r="L102" i="42"/>
  <c r="B103" i="42"/>
  <c r="B103" i="41"/>
  <c r="I102" i="41"/>
  <c r="AR98" i="37"/>
  <c r="O98" i="37"/>
  <c r="K98" i="37"/>
  <c r="I97" i="37"/>
  <c r="B104" i="42"/>
  <c r="L103" i="42"/>
  <c r="E100" i="37"/>
  <c r="F99" i="37"/>
  <c r="B104" i="41"/>
  <c r="I103" i="41"/>
  <c r="H98" i="37"/>
  <c r="I98" i="37"/>
  <c r="AU98" i="37"/>
  <c r="AR99" i="37"/>
  <c r="O99" i="37"/>
  <c r="K99" i="37"/>
  <c r="J98" i="37"/>
  <c r="B105" i="41"/>
  <c r="I104" i="41"/>
  <c r="E101" i="37"/>
  <c r="F100" i="37"/>
  <c r="L104" i="42"/>
  <c r="B105" i="42"/>
  <c r="AU99" i="37"/>
  <c r="H99" i="37"/>
  <c r="I99" i="37"/>
  <c r="AR100" i="37"/>
  <c r="O100" i="37"/>
  <c r="K100" i="37"/>
  <c r="J99" i="37"/>
  <c r="H100" i="37"/>
  <c r="I100" i="37"/>
  <c r="AU100" i="37"/>
  <c r="B106" i="42"/>
  <c r="L105" i="42"/>
  <c r="E102" i="37"/>
  <c r="F101" i="37"/>
  <c r="B106" i="41"/>
  <c r="I105" i="41"/>
  <c r="AR101" i="37"/>
  <c r="O101" i="37"/>
  <c r="K101" i="37"/>
  <c r="J100" i="37"/>
  <c r="B107" i="41"/>
  <c r="I106" i="41"/>
  <c r="E103" i="37"/>
  <c r="F102" i="37"/>
  <c r="L106" i="42"/>
  <c r="B107" i="42"/>
  <c r="AU101" i="37"/>
  <c r="H101" i="37"/>
  <c r="J101" i="37"/>
  <c r="AR102" i="37"/>
  <c r="O102" i="37"/>
  <c r="K102" i="37"/>
  <c r="I101" i="37"/>
  <c r="B108" i="42"/>
  <c r="L107" i="42"/>
  <c r="E104" i="37"/>
  <c r="F103" i="37"/>
  <c r="B108" i="41"/>
  <c r="I107" i="41"/>
  <c r="H102" i="37"/>
  <c r="I102" i="37"/>
  <c r="AU102" i="37"/>
  <c r="AR103" i="37"/>
  <c r="O103" i="37"/>
  <c r="K103" i="37"/>
  <c r="J102" i="37"/>
  <c r="AU103" i="37"/>
  <c r="H103" i="37"/>
  <c r="I103" i="37"/>
  <c r="B109" i="41"/>
  <c r="I108" i="41"/>
  <c r="E105" i="37"/>
  <c r="F104" i="37"/>
  <c r="L108" i="42"/>
  <c r="B109" i="42"/>
  <c r="AR104" i="37"/>
  <c r="O104" i="37"/>
  <c r="K104" i="37"/>
  <c r="J103" i="37"/>
  <c r="B110" i="42"/>
  <c r="L109" i="42"/>
  <c r="E106" i="37"/>
  <c r="F105" i="37"/>
  <c r="B110" i="41"/>
  <c r="I109" i="41"/>
  <c r="H104" i="37"/>
  <c r="I104" i="37"/>
  <c r="AU104" i="37"/>
  <c r="AR105" i="37"/>
  <c r="O105" i="37"/>
  <c r="K105" i="37"/>
  <c r="J104" i="37"/>
  <c r="B111" i="41"/>
  <c r="I110" i="41"/>
  <c r="E107" i="37"/>
  <c r="F106" i="37"/>
  <c r="L110" i="42"/>
  <c r="B111" i="42"/>
  <c r="AU105" i="37"/>
  <c r="H105" i="37"/>
  <c r="I105" i="37"/>
  <c r="AR106" i="37"/>
  <c r="O106" i="37"/>
  <c r="K106" i="37"/>
  <c r="J105" i="37"/>
  <c r="B112" i="42"/>
  <c r="L111" i="42"/>
  <c r="E108" i="37"/>
  <c r="F107" i="37"/>
  <c r="B112" i="41"/>
  <c r="I111" i="41"/>
  <c r="H106" i="37"/>
  <c r="I106" i="37"/>
  <c r="AU106" i="37"/>
  <c r="K107" i="37"/>
  <c r="J106" i="37"/>
  <c r="B113" i="41"/>
  <c r="I112" i="41"/>
  <c r="E109" i="37"/>
  <c r="F108" i="37"/>
  <c r="L112" i="42"/>
  <c r="B113" i="42"/>
  <c r="AU107" i="37"/>
  <c r="H107" i="37"/>
  <c r="I107" i="37"/>
  <c r="K108" i="37"/>
  <c r="J107" i="37"/>
  <c r="B114" i="42"/>
  <c r="L113" i="42"/>
  <c r="E110" i="37"/>
  <c r="F109" i="37"/>
  <c r="B114" i="41"/>
  <c r="I113" i="41"/>
  <c r="H108" i="37"/>
  <c r="I108" i="37"/>
  <c r="AU108" i="37"/>
  <c r="AR109" i="37"/>
  <c r="O109" i="37"/>
  <c r="K109" i="37"/>
  <c r="J108" i="37"/>
  <c r="B115" i="41"/>
  <c r="I114" i="41"/>
  <c r="E111" i="37"/>
  <c r="F110" i="37"/>
  <c r="L114" i="42"/>
  <c r="B115" i="42"/>
  <c r="AU109" i="37"/>
  <c r="H109" i="37"/>
  <c r="I109" i="37"/>
  <c r="AR110" i="37"/>
  <c r="O110" i="37"/>
  <c r="K110" i="37"/>
  <c r="J109" i="37"/>
  <c r="B116" i="42"/>
  <c r="L115" i="42"/>
  <c r="E112" i="37"/>
  <c r="F111" i="37"/>
  <c r="B116" i="41"/>
  <c r="I115" i="41"/>
  <c r="H110" i="37"/>
  <c r="I110" i="37"/>
  <c r="AU110" i="37"/>
  <c r="AR111" i="37"/>
  <c r="O111" i="37"/>
  <c r="K111" i="37"/>
  <c r="J110" i="37"/>
  <c r="AU111" i="37"/>
  <c r="H111" i="37"/>
  <c r="J111" i="37"/>
  <c r="B117" i="41"/>
  <c r="I116" i="41"/>
  <c r="E113" i="37"/>
  <c r="F112" i="37"/>
  <c r="L116" i="42"/>
  <c r="B117" i="42"/>
  <c r="K112" i="37"/>
  <c r="I111" i="37"/>
  <c r="H112" i="37"/>
  <c r="I112" i="37"/>
  <c r="AU112" i="37"/>
  <c r="B118" i="42"/>
  <c r="L117" i="42"/>
  <c r="E114" i="37"/>
  <c r="F113" i="37"/>
  <c r="B118" i="41"/>
  <c r="I117" i="41"/>
  <c r="AR113" i="37"/>
  <c r="O113" i="37"/>
  <c r="K113" i="37"/>
  <c r="J112" i="37"/>
  <c r="B119" i="41"/>
  <c r="I118" i="41"/>
  <c r="E115" i="37"/>
  <c r="F114" i="37"/>
  <c r="L118" i="42"/>
  <c r="B119" i="42"/>
  <c r="AU113" i="37"/>
  <c r="H113" i="37"/>
  <c r="I113" i="37"/>
  <c r="AR114" i="37"/>
  <c r="O114" i="37"/>
  <c r="K114" i="37"/>
  <c r="J113" i="37"/>
  <c r="B120" i="42"/>
  <c r="L119" i="42"/>
  <c r="E116" i="37"/>
  <c r="F115" i="37"/>
  <c r="B120" i="41"/>
  <c r="I119" i="41"/>
  <c r="H114" i="37"/>
  <c r="I114" i="37"/>
  <c r="AU114" i="37"/>
  <c r="AR115" i="37"/>
  <c r="O115" i="37"/>
  <c r="K115" i="37"/>
  <c r="J114" i="37"/>
  <c r="B121" i="41"/>
  <c r="I120" i="41"/>
  <c r="E117" i="37"/>
  <c r="F116" i="37"/>
  <c r="L120" i="42"/>
  <c r="B121" i="42"/>
  <c r="AU115" i="37"/>
  <c r="H115" i="37"/>
  <c r="J115" i="37"/>
  <c r="K116" i="37"/>
  <c r="I115" i="37"/>
  <c r="B122" i="42"/>
  <c r="L121" i="42"/>
  <c r="E118" i="37"/>
  <c r="F117" i="37"/>
  <c r="B122" i="41"/>
  <c r="I121" i="41"/>
  <c r="H116" i="37"/>
  <c r="I116" i="37"/>
  <c r="AU116" i="37"/>
  <c r="K117" i="37"/>
  <c r="J116" i="37"/>
  <c r="B123" i="41"/>
  <c r="I122" i="41"/>
  <c r="E119" i="37"/>
  <c r="F118" i="37"/>
  <c r="L122" i="42"/>
  <c r="B123" i="42"/>
  <c r="AU117" i="37"/>
  <c r="H117" i="37"/>
  <c r="I117" i="37"/>
  <c r="K118" i="37"/>
  <c r="J117" i="37"/>
  <c r="B124" i="42"/>
  <c r="L123" i="42"/>
  <c r="E120" i="37"/>
  <c r="F119" i="37"/>
  <c r="B124" i="41"/>
  <c r="I123" i="41"/>
  <c r="H118" i="37"/>
  <c r="I118" i="37"/>
  <c r="AU118" i="37"/>
  <c r="K119" i="37"/>
  <c r="J118" i="37"/>
  <c r="AU119" i="37"/>
  <c r="H119" i="37"/>
  <c r="I119" i="37"/>
  <c r="B125" i="41"/>
  <c r="I124" i="41"/>
  <c r="E121" i="37"/>
  <c r="F120" i="37"/>
  <c r="L124" i="42"/>
  <c r="B125" i="42"/>
  <c r="K120" i="37"/>
  <c r="J119" i="37"/>
  <c r="B126" i="42"/>
  <c r="L125" i="42"/>
  <c r="B126" i="41"/>
  <c r="I125" i="41"/>
  <c r="AU120" i="37"/>
  <c r="H120" i="37"/>
  <c r="I120" i="37"/>
  <c r="E122" i="37"/>
  <c r="F121" i="37"/>
  <c r="K121" i="37"/>
  <c r="J120" i="37"/>
  <c r="F122" i="37"/>
  <c r="L126" i="42"/>
  <c r="B127" i="42"/>
  <c r="AU121" i="37"/>
  <c r="H121" i="37"/>
  <c r="I121" i="37"/>
  <c r="B127" i="41"/>
  <c r="I126" i="41"/>
  <c r="K122" i="37"/>
  <c r="J121" i="37"/>
  <c r="I127" i="41"/>
  <c r="L127" i="42"/>
  <c r="H122" i="37"/>
  <c r="I122" i="37"/>
  <c r="AU122" i="37"/>
  <c r="J122" i="37"/>
  <c r="D123" i="31"/>
  <c r="I12" i="31"/>
  <c r="S11" i="31"/>
  <c r="B139" i="35"/>
  <c r="A139" i="35"/>
  <c r="A19" i="35"/>
  <c r="A20" i="35"/>
  <c r="A21" i="35"/>
  <c r="A22" i="35"/>
  <c r="A23" i="35"/>
  <c r="A24" i="35"/>
  <c r="A25" i="35"/>
  <c r="A26" i="35"/>
  <c r="A27" i="35"/>
  <c r="A28" i="35"/>
  <c r="A29" i="35"/>
  <c r="A30" i="35"/>
  <c r="A31" i="35"/>
  <c r="A32" i="35"/>
  <c r="A33" i="35"/>
  <c r="A34" i="35"/>
  <c r="A35" i="35"/>
  <c r="A36" i="35"/>
  <c r="A37" i="35"/>
  <c r="A38" i="35"/>
  <c r="A39" i="35"/>
  <c r="A40" i="35"/>
  <c r="A41" i="35"/>
  <c r="A42" i="35"/>
  <c r="A43" i="35"/>
  <c r="A44" i="35"/>
  <c r="A45" i="35"/>
  <c r="A46" i="35"/>
  <c r="A47" i="35"/>
  <c r="A48" i="35"/>
  <c r="A49" i="35"/>
  <c r="A50" i="35"/>
  <c r="A51" i="35"/>
  <c r="A52" i="35"/>
  <c r="A53" i="35"/>
  <c r="A54" i="35"/>
  <c r="A55" i="35"/>
  <c r="A56" i="35"/>
  <c r="A57" i="35"/>
  <c r="A58" i="35"/>
  <c r="A59" i="35"/>
  <c r="A60" i="35"/>
  <c r="A61" i="35"/>
  <c r="A62" i="35"/>
  <c r="A63" i="35"/>
  <c r="A64" i="35"/>
  <c r="A65" i="35"/>
  <c r="A66" i="35"/>
  <c r="A67" i="35"/>
  <c r="A68" i="35"/>
  <c r="A69" i="35"/>
  <c r="A70" i="35"/>
  <c r="A71" i="35"/>
  <c r="A72" i="35"/>
  <c r="A73" i="35"/>
  <c r="A74" i="35"/>
  <c r="A75" i="35"/>
  <c r="A76" i="35"/>
  <c r="A77" i="35"/>
  <c r="A78" i="35"/>
  <c r="A79" i="35"/>
  <c r="A80" i="35"/>
  <c r="A81" i="35"/>
  <c r="A82" i="35"/>
  <c r="A83" i="35"/>
  <c r="A84" i="35"/>
  <c r="A85" i="35"/>
  <c r="A86" i="35"/>
  <c r="A87" i="35"/>
  <c r="A88" i="35"/>
  <c r="A89" i="35"/>
  <c r="A90" i="35"/>
  <c r="A91" i="35"/>
  <c r="A92" i="35"/>
  <c r="A93" i="35"/>
  <c r="A94" i="35"/>
  <c r="A95" i="35"/>
  <c r="A96" i="35"/>
  <c r="A97" i="35"/>
  <c r="A98" i="35"/>
  <c r="A99" i="35"/>
  <c r="A100" i="35"/>
  <c r="A101" i="35"/>
  <c r="A102" i="35"/>
  <c r="A103" i="35"/>
  <c r="A104" i="35"/>
  <c r="A105" i="35"/>
  <c r="A106" i="35"/>
  <c r="A107" i="35"/>
  <c r="A108" i="35"/>
  <c r="A109" i="35"/>
  <c r="A110" i="35"/>
  <c r="A111" i="35"/>
  <c r="A112" i="35"/>
  <c r="A113" i="35"/>
  <c r="A114" i="35"/>
  <c r="A115" i="35"/>
  <c r="A116" i="35"/>
  <c r="A117" i="35"/>
  <c r="A118" i="35"/>
  <c r="A119" i="35"/>
  <c r="A120" i="35"/>
  <c r="A121" i="35"/>
  <c r="A122" i="35"/>
  <c r="A123" i="35"/>
  <c r="A124" i="35"/>
  <c r="A125" i="35"/>
  <c r="A126" i="35"/>
  <c r="A127" i="35"/>
  <c r="H17" i="35"/>
  <c r="G2" i="35"/>
  <c r="F2" i="35"/>
  <c r="A2" i="35"/>
  <c r="A1" i="35"/>
  <c r="B18" i="35"/>
  <c r="H13" i="35"/>
  <c r="B19" i="35"/>
  <c r="H16" i="35"/>
  <c r="D4" i="34"/>
  <c r="C4" i="34"/>
  <c r="B4" i="34"/>
  <c r="K3" i="34"/>
  <c r="B7" i="33"/>
  <c r="B8" i="33"/>
  <c r="B9" i="33"/>
  <c r="B10" i="33"/>
  <c r="B11" i="33"/>
  <c r="B12" i="33"/>
  <c r="B13" i="33"/>
  <c r="B14" i="33"/>
  <c r="B15" i="33"/>
  <c r="B16" i="33"/>
  <c r="B17" i="33"/>
  <c r="B18" i="33"/>
  <c r="B19" i="33"/>
  <c r="B20" i="33"/>
  <c r="B21" i="33"/>
  <c r="B22" i="33"/>
  <c r="B23" i="33"/>
  <c r="B24" i="33"/>
  <c r="B25" i="33"/>
  <c r="B26" i="33"/>
  <c r="B27" i="33"/>
  <c r="B28" i="33"/>
  <c r="B29" i="33"/>
  <c r="B30" i="33"/>
  <c r="B31" i="33"/>
  <c r="B32" i="33"/>
  <c r="B33" i="33"/>
  <c r="B34" i="33"/>
  <c r="B35" i="33"/>
  <c r="B36" i="33"/>
  <c r="B20" i="35"/>
  <c r="K4" i="34"/>
  <c r="E4" i="34"/>
  <c r="C6" i="34"/>
  <c r="H17" i="30"/>
  <c r="E5" i="34"/>
  <c r="B21" i="35"/>
  <c r="AK10" i="31"/>
  <c r="AM16" i="31"/>
  <c r="U13" i="31"/>
  <c r="U14" i="31"/>
  <c r="U15" i="31"/>
  <c r="U16" i="31"/>
  <c r="U17" i="31"/>
  <c r="U18" i="31"/>
  <c r="U19" i="31"/>
  <c r="U20" i="31"/>
  <c r="U21" i="31"/>
  <c r="U22" i="31"/>
  <c r="U23" i="31"/>
  <c r="U24" i="31"/>
  <c r="U25" i="31"/>
  <c r="U26" i="31"/>
  <c r="U27" i="31"/>
  <c r="U28" i="31"/>
  <c r="U29" i="31"/>
  <c r="U30" i="31"/>
  <c r="U31" i="31"/>
  <c r="U32" i="31"/>
  <c r="T13" i="31"/>
  <c r="B4" i="32"/>
  <c r="B5" i="32"/>
  <c r="B6" i="32"/>
  <c r="B7" i="32"/>
  <c r="B8" i="32"/>
  <c r="B9" i="32"/>
  <c r="B10" i="32"/>
  <c r="B11" i="32"/>
  <c r="B12" i="32"/>
  <c r="B13" i="32"/>
  <c r="B14" i="32"/>
  <c r="B15" i="32"/>
  <c r="B16" i="32"/>
  <c r="B17" i="32"/>
  <c r="B18" i="32"/>
  <c r="B19" i="32"/>
  <c r="B20" i="32"/>
  <c r="B21" i="32"/>
  <c r="B22" i="32"/>
  <c r="B23" i="32"/>
  <c r="B24" i="32"/>
  <c r="B25" i="32"/>
  <c r="B26" i="32"/>
  <c r="B27" i="32"/>
  <c r="B28" i="32"/>
  <c r="B29" i="32"/>
  <c r="B30" i="32"/>
  <c r="B31" i="32"/>
  <c r="B32" i="32"/>
  <c r="B33" i="32"/>
  <c r="B34" i="32"/>
  <c r="B35" i="32"/>
  <c r="B36" i="32"/>
  <c r="B37" i="32"/>
  <c r="B38" i="32"/>
  <c r="B39" i="32"/>
  <c r="B40" i="32"/>
  <c r="B41" i="32"/>
  <c r="B42" i="32"/>
  <c r="B43" i="32"/>
  <c r="B44" i="32"/>
  <c r="B45" i="32"/>
  <c r="B46" i="32"/>
  <c r="B47" i="32"/>
  <c r="B48" i="32"/>
  <c r="B49" i="32"/>
  <c r="B50" i="32"/>
  <c r="B51" i="32"/>
  <c r="B52" i="32"/>
  <c r="B53" i="32"/>
  <c r="B54" i="32"/>
  <c r="B55" i="32"/>
  <c r="B56" i="32"/>
  <c r="B57" i="32"/>
  <c r="B58" i="32"/>
  <c r="B59" i="32"/>
  <c r="B60" i="32"/>
  <c r="B61" i="32"/>
  <c r="B62" i="32"/>
  <c r="B63" i="32"/>
  <c r="B64" i="32"/>
  <c r="B65" i="32"/>
  <c r="B66" i="32"/>
  <c r="B67" i="32"/>
  <c r="B68" i="32"/>
  <c r="B69" i="32"/>
  <c r="B70" i="32"/>
  <c r="B71" i="32"/>
  <c r="B72" i="32"/>
  <c r="B73" i="32"/>
  <c r="B74" i="32"/>
  <c r="B75" i="32"/>
  <c r="B76" i="32"/>
  <c r="B77" i="32"/>
  <c r="B78" i="32"/>
  <c r="B79" i="32"/>
  <c r="B80" i="32"/>
  <c r="B81" i="32"/>
  <c r="B82" i="32"/>
  <c r="B83" i="32"/>
  <c r="B84" i="32"/>
  <c r="B85" i="32"/>
  <c r="B86" i="32"/>
  <c r="B87" i="32"/>
  <c r="B88" i="32"/>
  <c r="B89" i="32"/>
  <c r="B90" i="32"/>
  <c r="B91" i="32"/>
  <c r="B92" i="32"/>
  <c r="B93" i="32"/>
  <c r="B94" i="32"/>
  <c r="B95" i="32"/>
  <c r="B96" i="32"/>
  <c r="B97" i="32"/>
  <c r="B98" i="32"/>
  <c r="B99" i="32"/>
  <c r="B100" i="32"/>
  <c r="B101" i="32"/>
  <c r="B102" i="32"/>
  <c r="B103" i="32"/>
  <c r="B104" i="32"/>
  <c r="B105" i="32"/>
  <c r="B106" i="32"/>
  <c r="B107" i="32"/>
  <c r="B108" i="32"/>
  <c r="B109" i="32"/>
  <c r="B110" i="32"/>
  <c r="B111" i="32"/>
  <c r="B112" i="32"/>
  <c r="B113" i="32"/>
  <c r="B114" i="32"/>
  <c r="B22" i="35"/>
  <c r="B23" i="35"/>
  <c r="A1" i="30"/>
  <c r="A2" i="30"/>
  <c r="H16" i="30"/>
  <c r="B24" i="35"/>
  <c r="B18" i="30"/>
  <c r="A15" i="31"/>
  <c r="A16" i="31"/>
  <c r="A17" i="31"/>
  <c r="A18" i="31"/>
  <c r="A19" i="31"/>
  <c r="A20" i="31"/>
  <c r="A21" i="31"/>
  <c r="A22" i="31"/>
  <c r="A23" i="31"/>
  <c r="A24" i="31"/>
  <c r="A25" i="31"/>
  <c r="A26" i="31"/>
  <c r="A27" i="31"/>
  <c r="A28" i="31"/>
  <c r="A29" i="31"/>
  <c r="A30" i="31"/>
  <c r="A31" i="31"/>
  <c r="A32" i="31"/>
  <c r="A33" i="31"/>
  <c r="A34" i="31"/>
  <c r="A35" i="31"/>
  <c r="A36" i="31"/>
  <c r="A37" i="31"/>
  <c r="A38" i="31"/>
  <c r="A39" i="31"/>
  <c r="A40" i="31"/>
  <c r="A41" i="31"/>
  <c r="A42" i="31"/>
  <c r="A43" i="31"/>
  <c r="A44" i="31"/>
  <c r="A45" i="31"/>
  <c r="A46" i="31"/>
  <c r="A47" i="31"/>
  <c r="A48" i="31"/>
  <c r="A49" i="31"/>
  <c r="A50" i="31"/>
  <c r="A51" i="31"/>
  <c r="A52" i="31"/>
  <c r="A53" i="31"/>
  <c r="A54" i="31"/>
  <c r="A55" i="31"/>
  <c r="A56" i="31"/>
  <c r="A57" i="31"/>
  <c r="A58" i="31"/>
  <c r="A59" i="31"/>
  <c r="A60" i="31"/>
  <c r="A61" i="31"/>
  <c r="A62" i="31"/>
  <c r="A63" i="31"/>
  <c r="A64" i="31"/>
  <c r="A65" i="31"/>
  <c r="A66" i="31"/>
  <c r="A67" i="31"/>
  <c r="A68" i="31"/>
  <c r="A69" i="31"/>
  <c r="A70" i="31"/>
  <c r="A71" i="31"/>
  <c r="A72" i="31"/>
  <c r="A73" i="31"/>
  <c r="A74" i="31"/>
  <c r="A75" i="31"/>
  <c r="A76" i="31"/>
  <c r="A77" i="31"/>
  <c r="A78" i="31"/>
  <c r="A79" i="31"/>
  <c r="A80" i="31"/>
  <c r="A81" i="31"/>
  <c r="A82" i="31"/>
  <c r="A83" i="31"/>
  <c r="A84" i="31"/>
  <c r="A85" i="31"/>
  <c r="A86" i="31"/>
  <c r="A87" i="31"/>
  <c r="A88" i="31"/>
  <c r="A89" i="31"/>
  <c r="A90" i="31"/>
  <c r="A91" i="31"/>
  <c r="A92" i="31"/>
  <c r="A93" i="31"/>
  <c r="E14" i="31"/>
  <c r="T14" i="31"/>
  <c r="F13" i="31"/>
  <c r="G11" i="31"/>
  <c r="B8" i="31"/>
  <c r="Q8" i="31"/>
  <c r="K13" i="46"/>
  <c r="K6" i="48"/>
  <c r="X12" i="31"/>
  <c r="AR13" i="31"/>
  <c r="K13" i="31"/>
  <c r="K18" i="48"/>
  <c r="E2" i="35"/>
  <c r="AS13" i="31"/>
  <c r="P13" i="31"/>
  <c r="P18" i="48"/>
  <c r="O13" i="31"/>
  <c r="B25" i="35"/>
  <c r="F14" i="31"/>
  <c r="B19" i="30"/>
  <c r="E2" i="30"/>
  <c r="E15" i="31"/>
  <c r="T15" i="31"/>
  <c r="K12" i="46"/>
  <c r="K11" i="46"/>
  <c r="X17" i="31"/>
  <c r="J19" i="35"/>
  <c r="J21" i="35"/>
  <c r="J23" i="35"/>
  <c r="J25" i="35"/>
  <c r="J27" i="35"/>
  <c r="J29" i="35"/>
  <c r="J31" i="35"/>
  <c r="J33" i="35"/>
  <c r="J35" i="35"/>
  <c r="J37" i="35"/>
  <c r="J39" i="35"/>
  <c r="J41" i="35"/>
  <c r="J43" i="35"/>
  <c r="J45" i="35"/>
  <c r="J47" i="35"/>
  <c r="J49" i="35"/>
  <c r="J51" i="35"/>
  <c r="J53" i="35"/>
  <c r="J55" i="35"/>
  <c r="J57" i="35"/>
  <c r="J59" i="35"/>
  <c r="J61" i="35"/>
  <c r="J63" i="35"/>
  <c r="J65" i="35"/>
  <c r="J67" i="35"/>
  <c r="J69" i="35"/>
  <c r="J71" i="35"/>
  <c r="J73" i="35"/>
  <c r="J75" i="35"/>
  <c r="J77" i="35"/>
  <c r="J79" i="35"/>
  <c r="J81" i="35"/>
  <c r="J83" i="35"/>
  <c r="J85" i="35"/>
  <c r="J87" i="35"/>
  <c r="J89" i="35"/>
  <c r="J91" i="35"/>
  <c r="J93" i="35"/>
  <c r="J95" i="35"/>
  <c r="J97" i="35"/>
  <c r="J99" i="35"/>
  <c r="J101" i="35"/>
  <c r="J103" i="35"/>
  <c r="J105" i="35"/>
  <c r="J107" i="35"/>
  <c r="J109" i="35"/>
  <c r="J111" i="35"/>
  <c r="J113" i="35"/>
  <c r="J115" i="35"/>
  <c r="J117" i="35"/>
  <c r="J119" i="35"/>
  <c r="J121" i="35"/>
  <c r="J123" i="35"/>
  <c r="J125" i="35"/>
  <c r="J127" i="35"/>
  <c r="J20" i="35"/>
  <c r="J22" i="35"/>
  <c r="J24" i="35"/>
  <c r="J26" i="35"/>
  <c r="J28" i="35"/>
  <c r="J30" i="35"/>
  <c r="J32" i="35"/>
  <c r="J34" i="35"/>
  <c r="O3" i="35"/>
  <c r="J36" i="35"/>
  <c r="J38" i="35"/>
  <c r="J40" i="35"/>
  <c r="J42" i="35"/>
  <c r="J44" i="35"/>
  <c r="J46" i="35"/>
  <c r="J48" i="35"/>
  <c r="J50" i="35"/>
  <c r="J52" i="35"/>
  <c r="J54" i="35"/>
  <c r="J56" i="35"/>
  <c r="J58" i="35"/>
  <c r="J60" i="35"/>
  <c r="J62" i="35"/>
  <c r="J64" i="35"/>
  <c r="J66" i="35"/>
  <c r="J68" i="35"/>
  <c r="J70" i="35"/>
  <c r="J72" i="35"/>
  <c r="J74" i="35"/>
  <c r="J76" i="35"/>
  <c r="J78" i="35"/>
  <c r="J80" i="35"/>
  <c r="J82" i="35"/>
  <c r="J84" i="35"/>
  <c r="J86" i="35"/>
  <c r="J88" i="35"/>
  <c r="J90" i="35"/>
  <c r="J92" i="35"/>
  <c r="J94" i="35"/>
  <c r="J96" i="35"/>
  <c r="J98" i="35"/>
  <c r="J100" i="35"/>
  <c r="J102" i="35"/>
  <c r="J104" i="35"/>
  <c r="J106" i="35"/>
  <c r="J108" i="35"/>
  <c r="J110" i="35"/>
  <c r="J112" i="35"/>
  <c r="J114" i="35"/>
  <c r="J116" i="35"/>
  <c r="J118" i="35"/>
  <c r="J120" i="35"/>
  <c r="J122" i="35"/>
  <c r="J124" i="35"/>
  <c r="J126" i="35"/>
  <c r="J18" i="35"/>
  <c r="A19" i="30"/>
  <c r="A20" i="30"/>
  <c r="J20" i="30"/>
  <c r="A21" i="30"/>
  <c r="A22" i="30"/>
  <c r="J22" i="30"/>
  <c r="A23" i="30"/>
  <c r="A24" i="30"/>
  <c r="J24" i="30"/>
  <c r="A25" i="30"/>
  <c r="A26" i="30"/>
  <c r="J26" i="30"/>
  <c r="A27" i="30"/>
  <c r="A28" i="30"/>
  <c r="J28" i="30"/>
  <c r="A29" i="30"/>
  <c r="A30" i="30"/>
  <c r="J30" i="30"/>
  <c r="A31" i="30"/>
  <c r="A32" i="30"/>
  <c r="J32" i="30"/>
  <c r="A33" i="30"/>
  <c r="A34" i="30"/>
  <c r="J34" i="30"/>
  <c r="A35" i="30"/>
  <c r="A36" i="30"/>
  <c r="J36" i="30"/>
  <c r="A37" i="30"/>
  <c r="A38" i="30"/>
  <c r="J38" i="30"/>
  <c r="A39" i="30"/>
  <c r="A40" i="30"/>
  <c r="J40" i="30"/>
  <c r="A41" i="30"/>
  <c r="A42" i="30"/>
  <c r="J42" i="30"/>
  <c r="A43" i="30"/>
  <c r="A44" i="30"/>
  <c r="J44" i="30"/>
  <c r="A45" i="30"/>
  <c r="A46" i="30"/>
  <c r="J46" i="30"/>
  <c r="A47" i="30"/>
  <c r="A48" i="30"/>
  <c r="J48" i="30"/>
  <c r="A49" i="30"/>
  <c r="A50" i="30"/>
  <c r="J50" i="30"/>
  <c r="A51" i="30"/>
  <c r="A52" i="30"/>
  <c r="J52" i="30"/>
  <c r="A53" i="30"/>
  <c r="A54" i="30"/>
  <c r="J54" i="30"/>
  <c r="A55" i="30"/>
  <c r="A56" i="30"/>
  <c r="J56" i="30"/>
  <c r="A57" i="30"/>
  <c r="A58" i="30"/>
  <c r="J58" i="30"/>
  <c r="A59" i="30"/>
  <c r="A60" i="30"/>
  <c r="J60" i="30"/>
  <c r="A61" i="30"/>
  <c r="A62" i="30"/>
  <c r="J62" i="30"/>
  <c r="A63" i="30"/>
  <c r="A64" i="30"/>
  <c r="J64" i="30"/>
  <c r="A65" i="30"/>
  <c r="A66" i="30"/>
  <c r="J66" i="30"/>
  <c r="A67" i="30"/>
  <c r="A68" i="30"/>
  <c r="J68" i="30"/>
  <c r="A69" i="30"/>
  <c r="A70" i="30"/>
  <c r="J70" i="30"/>
  <c r="A71" i="30"/>
  <c r="A72" i="30"/>
  <c r="J72" i="30"/>
  <c r="A73" i="30"/>
  <c r="A74" i="30"/>
  <c r="J74" i="30"/>
  <c r="A75" i="30"/>
  <c r="A76" i="30"/>
  <c r="J76" i="30"/>
  <c r="A77" i="30"/>
  <c r="A78" i="30"/>
  <c r="J78" i="30"/>
  <c r="A79" i="30"/>
  <c r="A80" i="30"/>
  <c r="J80" i="30"/>
  <c r="A81" i="30"/>
  <c r="A82" i="30"/>
  <c r="J82" i="30"/>
  <c r="A83" i="30"/>
  <c r="A84" i="30"/>
  <c r="J84" i="30"/>
  <c r="A85" i="30"/>
  <c r="A86" i="30"/>
  <c r="J86" i="30"/>
  <c r="A87" i="30"/>
  <c r="A88" i="30"/>
  <c r="J88" i="30"/>
  <c r="A89" i="30"/>
  <c r="A90" i="30"/>
  <c r="J90" i="30"/>
  <c r="A91" i="30"/>
  <c r="A92" i="30"/>
  <c r="J92" i="30"/>
  <c r="A93" i="30"/>
  <c r="A94" i="30"/>
  <c r="J94" i="30"/>
  <c r="A95" i="30"/>
  <c r="A96" i="30"/>
  <c r="J96" i="30"/>
  <c r="A97" i="30"/>
  <c r="A98" i="30"/>
  <c r="J98" i="30"/>
  <c r="A99" i="30"/>
  <c r="A100" i="30"/>
  <c r="J100" i="30"/>
  <c r="A101" i="30"/>
  <c r="A102" i="30"/>
  <c r="J102" i="30"/>
  <c r="A103" i="30"/>
  <c r="A104" i="30"/>
  <c r="J104" i="30"/>
  <c r="A105" i="30"/>
  <c r="A106" i="30"/>
  <c r="J106" i="30"/>
  <c r="A107" i="30"/>
  <c r="A108" i="30"/>
  <c r="J108" i="30"/>
  <c r="A109" i="30"/>
  <c r="A110" i="30"/>
  <c r="J110" i="30"/>
  <c r="A111" i="30"/>
  <c r="A112" i="30"/>
  <c r="J112" i="30"/>
  <c r="A113" i="30"/>
  <c r="A114" i="30"/>
  <c r="J114" i="30"/>
  <c r="A115" i="30"/>
  <c r="A116" i="30"/>
  <c r="J116" i="30"/>
  <c r="A117" i="30"/>
  <c r="A118" i="30"/>
  <c r="J118" i="30"/>
  <c r="A119" i="30"/>
  <c r="A120" i="30"/>
  <c r="J120" i="30"/>
  <c r="A121" i="30"/>
  <c r="A122" i="30"/>
  <c r="J122" i="30"/>
  <c r="A123" i="30"/>
  <c r="A124" i="30"/>
  <c r="J124" i="30"/>
  <c r="A125" i="30"/>
  <c r="A126" i="30"/>
  <c r="J126" i="30"/>
  <c r="J18" i="30"/>
  <c r="J19" i="30"/>
  <c r="J21" i="30"/>
  <c r="J23" i="30"/>
  <c r="J25" i="30"/>
  <c r="J27" i="30"/>
  <c r="J29" i="30"/>
  <c r="J31" i="30"/>
  <c r="J33" i="30"/>
  <c r="J35" i="30"/>
  <c r="J37" i="30"/>
  <c r="J39" i="30"/>
  <c r="J41" i="30"/>
  <c r="J43" i="30"/>
  <c r="J45" i="30"/>
  <c r="J47" i="30"/>
  <c r="J49" i="30"/>
  <c r="J51" i="30"/>
  <c r="J53" i="30"/>
  <c r="J55" i="30"/>
  <c r="J57" i="30"/>
  <c r="J59" i="30"/>
  <c r="J61" i="30"/>
  <c r="J63" i="30"/>
  <c r="J65" i="30"/>
  <c r="J67" i="30"/>
  <c r="J69" i="30"/>
  <c r="J71" i="30"/>
  <c r="J73" i="30"/>
  <c r="J75" i="30"/>
  <c r="J77" i="30"/>
  <c r="J79" i="30"/>
  <c r="J81" i="30"/>
  <c r="J83" i="30"/>
  <c r="J85" i="30"/>
  <c r="J87" i="30"/>
  <c r="J89" i="30"/>
  <c r="J91" i="30"/>
  <c r="J93" i="30"/>
  <c r="J95" i="30"/>
  <c r="J97" i="30"/>
  <c r="J99" i="30"/>
  <c r="J101" i="30"/>
  <c r="J103" i="30"/>
  <c r="J105" i="30"/>
  <c r="J107" i="30"/>
  <c r="J109" i="30"/>
  <c r="J111" i="30"/>
  <c r="J113" i="30"/>
  <c r="J115" i="30"/>
  <c r="J117" i="30"/>
  <c r="J119" i="30"/>
  <c r="J121" i="30"/>
  <c r="J123" i="30"/>
  <c r="J125" i="30"/>
  <c r="A127" i="30"/>
  <c r="J127" i="30"/>
  <c r="AR14" i="31"/>
  <c r="O14" i="31"/>
  <c r="K14" i="31"/>
  <c r="K19" i="48"/>
  <c r="O18" i="48"/>
  <c r="L3" i="35"/>
  <c r="AS14" i="31"/>
  <c r="P14" i="31"/>
  <c r="P19" i="48"/>
  <c r="AT13" i="31"/>
  <c r="Q13" i="31"/>
  <c r="Q18" i="48"/>
  <c r="O2" i="35"/>
  <c r="B26" i="35"/>
  <c r="F15" i="31"/>
  <c r="B20" i="30"/>
  <c r="E16" i="31"/>
  <c r="T16" i="31"/>
  <c r="X15" i="31"/>
  <c r="X16" i="31"/>
  <c r="I14" i="31"/>
  <c r="I13" i="31"/>
  <c r="I15" i="31"/>
  <c r="E17" i="31"/>
  <c r="E18" i="31"/>
  <c r="I18" i="31"/>
  <c r="AB13" i="31"/>
  <c r="AB14" i="31"/>
  <c r="AR15" i="31"/>
  <c r="O15" i="31"/>
  <c r="K15" i="31"/>
  <c r="K20" i="48"/>
  <c r="O19" i="48"/>
  <c r="I20" i="48"/>
  <c r="I19" i="48"/>
  <c r="I17" i="31"/>
  <c r="I16" i="31"/>
  <c r="I21" i="48"/>
  <c r="B2" i="35"/>
  <c r="I18" i="48"/>
  <c r="AS15" i="31"/>
  <c r="P15" i="31"/>
  <c r="P20" i="48"/>
  <c r="AT14" i="31"/>
  <c r="Q14" i="31"/>
  <c r="Q19" i="48"/>
  <c r="B27" i="35"/>
  <c r="F16" i="31"/>
  <c r="B21" i="30"/>
  <c r="K18" i="35"/>
  <c r="L18" i="35"/>
  <c r="G19" i="35"/>
  <c r="G23" i="35"/>
  <c r="G27" i="35"/>
  <c r="G31" i="35"/>
  <c r="G35" i="35"/>
  <c r="G39" i="35"/>
  <c r="G43" i="35"/>
  <c r="G47" i="35"/>
  <c r="G51" i="35"/>
  <c r="G55" i="35"/>
  <c r="G59" i="35"/>
  <c r="G63" i="35"/>
  <c r="G67" i="35"/>
  <c r="G71" i="35"/>
  <c r="G75" i="35"/>
  <c r="G79" i="35"/>
  <c r="G83" i="35"/>
  <c r="G87" i="35"/>
  <c r="G91" i="35"/>
  <c r="G95" i="35"/>
  <c r="G99" i="35"/>
  <c r="G103" i="35"/>
  <c r="G107" i="35"/>
  <c r="G111" i="35"/>
  <c r="G115" i="35"/>
  <c r="G119" i="35"/>
  <c r="G123" i="35"/>
  <c r="G127" i="35"/>
  <c r="G20" i="35"/>
  <c r="G24" i="35"/>
  <c r="G28" i="35"/>
  <c r="G32" i="35"/>
  <c r="G36" i="35"/>
  <c r="G40" i="35"/>
  <c r="G44" i="35"/>
  <c r="G48" i="35"/>
  <c r="G52" i="35"/>
  <c r="G56" i="35"/>
  <c r="G60" i="35"/>
  <c r="G64" i="35"/>
  <c r="G68" i="35"/>
  <c r="G72" i="35"/>
  <c r="G76" i="35"/>
  <c r="G80" i="35"/>
  <c r="G84" i="35"/>
  <c r="G88" i="35"/>
  <c r="G92" i="35"/>
  <c r="G96" i="35"/>
  <c r="G100" i="35"/>
  <c r="G104" i="35"/>
  <c r="G108" i="35"/>
  <c r="G112" i="35"/>
  <c r="G116" i="35"/>
  <c r="G120" i="35"/>
  <c r="G124" i="35"/>
  <c r="G18" i="35"/>
  <c r="G21" i="35"/>
  <c r="G25" i="35"/>
  <c r="G29" i="35"/>
  <c r="G33" i="35"/>
  <c r="G37" i="35"/>
  <c r="G41" i="35"/>
  <c r="G45" i="35"/>
  <c r="G49" i="35"/>
  <c r="G53" i="35"/>
  <c r="G57" i="35"/>
  <c r="G61" i="35"/>
  <c r="G65" i="35"/>
  <c r="G69" i="35"/>
  <c r="G73" i="35"/>
  <c r="G77" i="35"/>
  <c r="G81" i="35"/>
  <c r="G85" i="35"/>
  <c r="G89" i="35"/>
  <c r="G93" i="35"/>
  <c r="G97" i="35"/>
  <c r="G101" i="35"/>
  <c r="G105" i="35"/>
  <c r="G109" i="35"/>
  <c r="G113" i="35"/>
  <c r="G117" i="35"/>
  <c r="G121" i="35"/>
  <c r="G125" i="35"/>
  <c r="G22" i="35"/>
  <c r="G26" i="35"/>
  <c r="G30" i="35"/>
  <c r="G34" i="35"/>
  <c r="G38" i="35"/>
  <c r="G42" i="35"/>
  <c r="G46" i="35"/>
  <c r="G50" i="35"/>
  <c r="G54" i="35"/>
  <c r="G58" i="35"/>
  <c r="G62" i="35"/>
  <c r="G66" i="35"/>
  <c r="G70" i="35"/>
  <c r="G74" i="35"/>
  <c r="G78" i="35"/>
  <c r="G82" i="35"/>
  <c r="G86" i="35"/>
  <c r="G90" i="35"/>
  <c r="G94" i="35"/>
  <c r="G98" i="35"/>
  <c r="G102" i="35"/>
  <c r="G106" i="35"/>
  <c r="G110" i="35"/>
  <c r="G114" i="35"/>
  <c r="G118" i="35"/>
  <c r="G122" i="35"/>
  <c r="G126" i="35"/>
  <c r="AB15" i="31"/>
  <c r="AB16" i="31"/>
  <c r="AR16" i="31"/>
  <c r="K16" i="31"/>
  <c r="K21" i="48"/>
  <c r="O20" i="48"/>
  <c r="N3" i="35"/>
  <c r="P3" i="35"/>
  <c r="Q3" i="35"/>
  <c r="N2" i="35"/>
  <c r="T17" i="31"/>
  <c r="I22" i="48"/>
  <c r="AS16" i="31"/>
  <c r="AT15" i="31"/>
  <c r="Q15" i="31"/>
  <c r="Q20" i="48"/>
  <c r="P16" i="31"/>
  <c r="P21" i="48"/>
  <c r="O16" i="31"/>
  <c r="B28" i="35"/>
  <c r="F17" i="31"/>
  <c r="B22" i="30"/>
  <c r="F2" i="30"/>
  <c r="AB18" i="31"/>
  <c r="I14" i="46"/>
  <c r="AB17" i="31"/>
  <c r="L14" i="46"/>
  <c r="AR17" i="31"/>
  <c r="O17" i="31"/>
  <c r="K17" i="31"/>
  <c r="K22" i="48"/>
  <c r="O21" i="48"/>
  <c r="I18" i="35"/>
  <c r="F18" i="35"/>
  <c r="AV13" i="31"/>
  <c r="T18" i="31"/>
  <c r="I23" i="48"/>
  <c r="AS17" i="31"/>
  <c r="P17" i="31"/>
  <c r="P22" i="48"/>
  <c r="AT16" i="31"/>
  <c r="Q16" i="31"/>
  <c r="Q21" i="48"/>
  <c r="B29" i="35"/>
  <c r="F18" i="31"/>
  <c r="B23" i="30"/>
  <c r="E19" i="31"/>
  <c r="T19" i="31"/>
  <c r="I10" i="48"/>
  <c r="P9" i="31"/>
  <c r="AR18" i="31"/>
  <c r="K18" i="31"/>
  <c r="K23" i="48"/>
  <c r="O22" i="48"/>
  <c r="N19" i="35"/>
  <c r="AU13" i="31"/>
  <c r="AS18" i="31"/>
  <c r="AT17" i="31"/>
  <c r="Q17" i="31"/>
  <c r="Q22" i="48"/>
  <c r="P18" i="31"/>
  <c r="P23" i="48"/>
  <c r="O18" i="31"/>
  <c r="B30" i="35"/>
  <c r="F19" i="31"/>
  <c r="B24" i="30"/>
  <c r="E20" i="31"/>
  <c r="T20" i="31"/>
  <c r="AR19" i="31"/>
  <c r="K19" i="31"/>
  <c r="K24" i="48"/>
  <c r="O23" i="48"/>
  <c r="AT18" i="31"/>
  <c r="Q18" i="31"/>
  <c r="Q23" i="48"/>
  <c r="O19" i="31"/>
  <c r="B31" i="35"/>
  <c r="F20" i="31"/>
  <c r="B25" i="30"/>
  <c r="E21" i="31"/>
  <c r="T21" i="31"/>
  <c r="AR20" i="31"/>
  <c r="O20" i="31"/>
  <c r="K20" i="31"/>
  <c r="K25" i="48"/>
  <c r="O24" i="48"/>
  <c r="B32" i="35"/>
  <c r="F21" i="31"/>
  <c r="B26" i="30"/>
  <c r="E22" i="31"/>
  <c r="T22" i="31"/>
  <c r="AR21" i="31"/>
  <c r="O21" i="31"/>
  <c r="K21" i="31"/>
  <c r="K26" i="48"/>
  <c r="O25" i="48"/>
  <c r="B33" i="35"/>
  <c r="F22" i="31"/>
  <c r="B27" i="30"/>
  <c r="E23" i="31"/>
  <c r="T23" i="31"/>
  <c r="AR22" i="31"/>
  <c r="O22" i="31"/>
  <c r="K22" i="31"/>
  <c r="K27" i="48"/>
  <c r="O26" i="48"/>
  <c r="B34" i="35"/>
  <c r="F23" i="31"/>
  <c r="B28" i="30"/>
  <c r="E24" i="31"/>
  <c r="T24" i="31"/>
  <c r="AR23" i="31"/>
  <c r="K23" i="31"/>
  <c r="K28" i="48"/>
  <c r="O27" i="48"/>
  <c r="L34" i="35"/>
  <c r="O23" i="31"/>
  <c r="B35" i="35"/>
  <c r="F24" i="31"/>
  <c r="B29" i="30"/>
  <c r="E25" i="31"/>
  <c r="T25" i="31"/>
  <c r="AR24" i="31"/>
  <c r="K24" i="31"/>
  <c r="K29" i="48"/>
  <c r="O28" i="48"/>
  <c r="L35" i="35"/>
  <c r="O24" i="31"/>
  <c r="B36" i="35"/>
  <c r="F25" i="31"/>
  <c r="B30" i="30"/>
  <c r="E26" i="31"/>
  <c r="T26" i="31"/>
  <c r="AR25" i="31"/>
  <c r="K25" i="31"/>
  <c r="K30" i="48"/>
  <c r="O29" i="48"/>
  <c r="L36" i="35"/>
  <c r="O25" i="31"/>
  <c r="B37" i="35"/>
  <c r="F26" i="31"/>
  <c r="B31" i="30"/>
  <c r="E27" i="31"/>
  <c r="T27" i="31"/>
  <c r="AR26" i="31"/>
  <c r="K26" i="31"/>
  <c r="K31" i="48"/>
  <c r="O30" i="48"/>
  <c r="L37" i="35"/>
  <c r="O26" i="31"/>
  <c r="B38" i="35"/>
  <c r="F27" i="31"/>
  <c r="B32" i="30"/>
  <c r="E28" i="31"/>
  <c r="T28" i="31"/>
  <c r="AR27" i="31"/>
  <c r="K27" i="31"/>
  <c r="K32" i="48"/>
  <c r="O31" i="48"/>
  <c r="L38" i="35"/>
  <c r="O27" i="31"/>
  <c r="B39" i="35"/>
  <c r="F28" i="31"/>
  <c r="B33" i="30"/>
  <c r="E29" i="31"/>
  <c r="T29" i="31"/>
  <c r="AR28" i="31"/>
  <c r="K28" i="31"/>
  <c r="O32" i="48"/>
  <c r="AU28" i="31"/>
  <c r="L39" i="35"/>
  <c r="O28" i="31"/>
  <c r="B40" i="35"/>
  <c r="K33" i="48"/>
  <c r="F29" i="31"/>
  <c r="B34" i="30"/>
  <c r="E30" i="31"/>
  <c r="T30" i="31"/>
  <c r="AR29" i="31"/>
  <c r="K29" i="31"/>
  <c r="K34" i="48"/>
  <c r="O33" i="48"/>
  <c r="AU29" i="31"/>
  <c r="L40" i="35"/>
  <c r="I34" i="30"/>
  <c r="O29" i="31"/>
  <c r="B41" i="35"/>
  <c r="F30" i="31"/>
  <c r="B35" i="30"/>
  <c r="E31" i="31"/>
  <c r="T31" i="31"/>
  <c r="AR30" i="31"/>
  <c r="K30" i="31"/>
  <c r="K35" i="48"/>
  <c r="O34" i="48"/>
  <c r="AU30" i="31"/>
  <c r="L41" i="35"/>
  <c r="I35" i="30"/>
  <c r="O30" i="31"/>
  <c r="B42" i="35"/>
  <c r="F31" i="31"/>
  <c r="B36" i="30"/>
  <c r="E32" i="31"/>
  <c r="T32" i="31"/>
  <c r="AR31" i="31"/>
  <c r="K31" i="31"/>
  <c r="K36" i="48"/>
  <c r="O35" i="48"/>
  <c r="AU31" i="31"/>
  <c r="L42" i="35"/>
  <c r="I36" i="30"/>
  <c r="O31" i="31"/>
  <c r="B43" i="35"/>
  <c r="F32" i="31"/>
  <c r="L3" i="30"/>
  <c r="B37" i="30"/>
  <c r="E33" i="31"/>
  <c r="E34" i="31"/>
  <c r="E35" i="31"/>
  <c r="E36" i="31"/>
  <c r="AR32" i="31"/>
  <c r="K32" i="31"/>
  <c r="K37" i="48"/>
  <c r="O36" i="48"/>
  <c r="AU32" i="31"/>
  <c r="L43" i="35"/>
  <c r="I37" i="30"/>
  <c r="O32" i="31"/>
  <c r="B44" i="35"/>
  <c r="F33" i="31"/>
  <c r="B38" i="30"/>
  <c r="E37" i="31"/>
  <c r="E38" i="31"/>
  <c r="E39" i="31"/>
  <c r="AR33" i="31"/>
  <c r="K33" i="31"/>
  <c r="K38" i="48"/>
  <c r="O37" i="48"/>
  <c r="AU33" i="31"/>
  <c r="L44" i="35"/>
  <c r="I38" i="30"/>
  <c r="O33" i="31"/>
  <c r="B45" i="35"/>
  <c r="F34" i="31"/>
  <c r="O2" i="30"/>
  <c r="O3" i="30"/>
  <c r="B39" i="30"/>
  <c r="E40" i="31"/>
  <c r="E41" i="31"/>
  <c r="E42" i="31"/>
  <c r="E43" i="31"/>
  <c r="AR34" i="31"/>
  <c r="K34" i="31"/>
  <c r="K39" i="48"/>
  <c r="O38" i="48"/>
  <c r="AU34" i="31"/>
  <c r="L45" i="35"/>
  <c r="I39" i="30"/>
  <c r="O34" i="31"/>
  <c r="B46" i="35"/>
  <c r="F35" i="31"/>
  <c r="B40" i="30"/>
  <c r="E44" i="31"/>
  <c r="E45" i="31"/>
  <c r="E46" i="31"/>
  <c r="E47" i="31"/>
  <c r="E48" i="31"/>
  <c r="E49" i="31"/>
  <c r="E50" i="31"/>
  <c r="E51" i="31"/>
  <c r="E52" i="31"/>
  <c r="E53" i="31"/>
  <c r="E54" i="31"/>
  <c r="E55" i="31"/>
  <c r="E56" i="31"/>
  <c r="E57" i="31"/>
  <c r="AR35" i="31"/>
  <c r="K35" i="31"/>
  <c r="K40" i="48"/>
  <c r="O39" i="48"/>
  <c r="AU35" i="31"/>
  <c r="L46" i="35"/>
  <c r="I40" i="30"/>
  <c r="O35" i="31"/>
  <c r="B47" i="35"/>
  <c r="F36" i="31"/>
  <c r="B41" i="30"/>
  <c r="E58" i="31"/>
  <c r="E59" i="31"/>
  <c r="E60" i="31"/>
  <c r="E61" i="31"/>
  <c r="E62" i="31"/>
  <c r="E63" i="31"/>
  <c r="E64" i="31"/>
  <c r="E65" i="31"/>
  <c r="E66" i="31"/>
  <c r="E67" i="31"/>
  <c r="E68" i="31"/>
  <c r="E69" i="31"/>
  <c r="E70" i="31"/>
  <c r="E71" i="31"/>
  <c r="E72" i="31"/>
  <c r="E73" i="31"/>
  <c r="E74" i="31"/>
  <c r="E75" i="31"/>
  <c r="E76" i="31"/>
  <c r="E77" i="31"/>
  <c r="E78" i="31"/>
  <c r="E79" i="31"/>
  <c r="E80" i="31"/>
  <c r="E81" i="31"/>
  <c r="E82" i="31"/>
  <c r="E83" i="31"/>
  <c r="E84" i="31"/>
  <c r="E85" i="31"/>
  <c r="E86" i="31"/>
  <c r="E87" i="31"/>
  <c r="E88" i="31"/>
  <c r="E89" i="31"/>
  <c r="E90" i="31"/>
  <c r="E91" i="31"/>
  <c r="E92" i="31"/>
  <c r="E93" i="31"/>
  <c r="E94" i="31"/>
  <c r="E95" i="31"/>
  <c r="E96" i="31"/>
  <c r="E97" i="31"/>
  <c r="E98" i="31"/>
  <c r="E99" i="31"/>
  <c r="E100" i="31"/>
  <c r="E101" i="31"/>
  <c r="E102" i="31"/>
  <c r="E103" i="31"/>
  <c r="E104" i="31"/>
  <c r="K36" i="31"/>
  <c r="K41" i="48"/>
  <c r="O40" i="48"/>
  <c r="AU36" i="31"/>
  <c r="L47" i="35"/>
  <c r="I41" i="30"/>
  <c r="B48" i="35"/>
  <c r="F37" i="31"/>
  <c r="B42" i="30"/>
  <c r="E105" i="31"/>
  <c r="E106" i="31"/>
  <c r="E107" i="31"/>
  <c r="E108" i="31"/>
  <c r="E109" i="31"/>
  <c r="E110" i="31"/>
  <c r="E111" i="31"/>
  <c r="E112" i="31"/>
  <c r="E113" i="31"/>
  <c r="E114" i="31"/>
  <c r="E115" i="31"/>
  <c r="E116" i="31"/>
  <c r="E117" i="31"/>
  <c r="E118" i="31"/>
  <c r="E119" i="31"/>
  <c r="E120" i="31"/>
  <c r="E121" i="31"/>
  <c r="E122" i="31"/>
  <c r="K37" i="31"/>
  <c r="K42" i="48"/>
  <c r="AU37" i="31"/>
  <c r="L48" i="35"/>
  <c r="I42" i="30"/>
  <c r="B49" i="35"/>
  <c r="F38" i="31"/>
  <c r="B43" i="30"/>
  <c r="AR38" i="31"/>
  <c r="O38" i="31"/>
  <c r="K38" i="31"/>
  <c r="K43" i="48"/>
  <c r="AU38" i="31"/>
  <c r="L49" i="35"/>
  <c r="I43" i="30"/>
  <c r="B50" i="35"/>
  <c r="F39" i="31"/>
  <c r="B44" i="30"/>
  <c r="AR39" i="31"/>
  <c r="K39" i="31"/>
  <c r="K44" i="48"/>
  <c r="O43" i="48"/>
  <c r="AU39" i="31"/>
  <c r="L50" i="35"/>
  <c r="I44" i="30"/>
  <c r="O39" i="31"/>
  <c r="B51" i="35"/>
  <c r="F40" i="31"/>
  <c r="B45" i="30"/>
  <c r="AR40" i="31"/>
  <c r="K40" i="31"/>
  <c r="K45" i="48"/>
  <c r="O44" i="48"/>
  <c r="AU40" i="31"/>
  <c r="L51" i="35"/>
  <c r="I45" i="30"/>
  <c r="O40" i="31"/>
  <c r="B52" i="35"/>
  <c r="F41" i="31"/>
  <c r="B46" i="30"/>
  <c r="AR41" i="31"/>
  <c r="K41" i="31"/>
  <c r="O45" i="48"/>
  <c r="AU41" i="31"/>
  <c r="L52" i="35"/>
  <c r="I46" i="30"/>
  <c r="O41" i="31"/>
  <c r="B53" i="35"/>
  <c r="F42" i="31"/>
  <c r="B47" i="30"/>
  <c r="K42" i="31"/>
  <c r="O46" i="48"/>
  <c r="L53" i="35"/>
  <c r="AU42" i="31"/>
  <c r="I47" i="30"/>
  <c r="B54" i="35"/>
  <c r="F43" i="31"/>
  <c r="B48" i="30"/>
  <c r="AR43" i="31"/>
  <c r="K43" i="31"/>
  <c r="L54" i="35"/>
  <c r="AU43" i="31"/>
  <c r="I48" i="30"/>
  <c r="O43" i="31"/>
  <c r="B55" i="35"/>
  <c r="K48" i="48"/>
  <c r="F44" i="31"/>
  <c r="B49" i="30"/>
  <c r="AR44" i="31"/>
  <c r="K44" i="31"/>
  <c r="K49" i="48"/>
  <c r="O48" i="48"/>
  <c r="AU44" i="31"/>
  <c r="L55" i="35"/>
  <c r="I49" i="30"/>
  <c r="O44" i="31"/>
  <c r="B56" i="35"/>
  <c r="F45" i="31"/>
  <c r="B50" i="30"/>
  <c r="AR45" i="31"/>
  <c r="K45" i="31"/>
  <c r="K50" i="48"/>
  <c r="O49" i="48"/>
  <c r="AU45" i="31"/>
  <c r="L56" i="35"/>
  <c r="I50" i="30"/>
  <c r="O45" i="31"/>
  <c r="B57" i="35"/>
  <c r="F46" i="31"/>
  <c r="B51" i="30"/>
  <c r="AR46" i="31"/>
  <c r="K46" i="31"/>
  <c r="K51" i="48"/>
  <c r="O50" i="48"/>
  <c r="AU46" i="31"/>
  <c r="L57" i="35"/>
  <c r="I51" i="30"/>
  <c r="O46" i="31"/>
  <c r="B58" i="35"/>
  <c r="F47" i="31"/>
  <c r="B52" i="30"/>
  <c r="AR47" i="31"/>
  <c r="K47" i="31"/>
  <c r="K52" i="48"/>
  <c r="O51" i="48"/>
  <c r="AU47" i="31"/>
  <c r="L58" i="35"/>
  <c r="I52" i="30"/>
  <c r="O47" i="31"/>
  <c r="B59" i="35"/>
  <c r="F48" i="31"/>
  <c r="B53" i="30"/>
  <c r="AR48" i="31"/>
  <c r="K48" i="31"/>
  <c r="K53" i="48"/>
  <c r="O52" i="48"/>
  <c r="AU48" i="31"/>
  <c r="L59" i="35"/>
  <c r="I53" i="30"/>
  <c r="O48" i="31"/>
  <c r="B60" i="35"/>
  <c r="F49" i="31"/>
  <c r="B54" i="30"/>
  <c r="AR49" i="31"/>
  <c r="K49" i="31"/>
  <c r="K54" i="48"/>
  <c r="O53" i="48"/>
  <c r="AU49" i="31"/>
  <c r="L60" i="35"/>
  <c r="I54" i="30"/>
  <c r="O49" i="31"/>
  <c r="B61" i="35"/>
  <c r="F50" i="31"/>
  <c r="B55" i="30"/>
  <c r="AR50" i="31"/>
  <c r="K50" i="31"/>
  <c r="K55" i="48"/>
  <c r="O54" i="48"/>
  <c r="AU50" i="31"/>
  <c r="L61" i="35"/>
  <c r="I55" i="30"/>
  <c r="O50" i="31"/>
  <c r="B62" i="35"/>
  <c r="F51" i="31"/>
  <c r="B56" i="30"/>
  <c r="AR51" i="31"/>
  <c r="K51" i="31"/>
  <c r="K56" i="48"/>
  <c r="O55" i="48"/>
  <c r="AU51" i="31"/>
  <c r="L62" i="35"/>
  <c r="I56" i="30"/>
  <c r="O51" i="31"/>
  <c r="B63" i="35"/>
  <c r="F52" i="31"/>
  <c r="B57" i="30"/>
  <c r="AR52" i="31"/>
  <c r="K52" i="31"/>
  <c r="O56" i="48"/>
  <c r="AU52" i="31"/>
  <c r="L63" i="35"/>
  <c r="I57" i="30"/>
  <c r="B64" i="35"/>
  <c r="F53" i="31"/>
  <c r="B58" i="30"/>
  <c r="AR53" i="31"/>
  <c r="O53" i="31"/>
  <c r="K53" i="31"/>
  <c r="AU53" i="31"/>
  <c r="L64" i="35"/>
  <c r="I58" i="30"/>
  <c r="B65" i="35"/>
  <c r="F54" i="31"/>
  <c r="B59" i="30"/>
  <c r="AR54" i="31"/>
  <c r="K54" i="31"/>
  <c r="K59" i="48"/>
  <c r="O58" i="48"/>
  <c r="L65" i="35"/>
  <c r="AU54" i="31"/>
  <c r="I59" i="30"/>
  <c r="O54" i="31"/>
  <c r="B66" i="35"/>
  <c r="F55" i="31"/>
  <c r="B60" i="30"/>
  <c r="K55" i="31"/>
  <c r="O59" i="48"/>
  <c r="AU55" i="31"/>
  <c r="L66" i="35"/>
  <c r="I60" i="30"/>
  <c r="B67" i="35"/>
  <c r="F56" i="31"/>
  <c r="B61" i="30"/>
  <c r="AR56" i="31"/>
  <c r="O56" i="31"/>
  <c r="K56" i="31"/>
  <c r="L67" i="35"/>
  <c r="AU56" i="31"/>
  <c r="I61" i="30"/>
  <c r="B68" i="35"/>
  <c r="F57" i="31"/>
  <c r="B62" i="30"/>
  <c r="AR57" i="31"/>
  <c r="K57" i="31"/>
  <c r="K62" i="48"/>
  <c r="O61" i="48"/>
  <c r="L68" i="35"/>
  <c r="AU57" i="31"/>
  <c r="I62" i="30"/>
  <c r="O57" i="31"/>
  <c r="B69" i="35"/>
  <c r="F58" i="31"/>
  <c r="B63" i="30"/>
  <c r="AR58" i="31"/>
  <c r="K58" i="31"/>
  <c r="K63" i="48"/>
  <c r="O62" i="48"/>
  <c r="AU58" i="31"/>
  <c r="L69" i="35"/>
  <c r="I63" i="30"/>
  <c r="O58" i="31"/>
  <c r="B70" i="35"/>
  <c r="F59" i="31"/>
  <c r="B64" i="30"/>
  <c r="AR59" i="31"/>
  <c r="K59" i="31"/>
  <c r="O63" i="48"/>
  <c r="AU59" i="31"/>
  <c r="L70" i="35"/>
  <c r="I64" i="30"/>
  <c r="O59" i="31"/>
  <c r="B71" i="35"/>
  <c r="F60" i="31"/>
  <c r="B65" i="30"/>
  <c r="AR60" i="31"/>
  <c r="K60" i="31"/>
  <c r="K65" i="48"/>
  <c r="O64" i="48"/>
  <c r="L71" i="35"/>
  <c r="AU60" i="31"/>
  <c r="I65" i="30"/>
  <c r="O60" i="31"/>
  <c r="B72" i="35"/>
  <c r="F61" i="31"/>
  <c r="B66" i="30"/>
  <c r="AR61" i="31"/>
  <c r="K61" i="31"/>
  <c r="K66" i="48"/>
  <c r="O65" i="48"/>
  <c r="AU61" i="31"/>
  <c r="L72" i="35"/>
  <c r="I66" i="30"/>
  <c r="O61" i="31"/>
  <c r="B73" i="35"/>
  <c r="F62" i="31"/>
  <c r="B67" i="30"/>
  <c r="K62" i="31"/>
  <c r="O66" i="48"/>
  <c r="AU62" i="31"/>
  <c r="L73" i="35"/>
  <c r="I67" i="30"/>
  <c r="B74" i="35"/>
  <c r="F63" i="31"/>
  <c r="B68" i="30"/>
  <c r="AR63" i="31"/>
  <c r="K63" i="31"/>
  <c r="L74" i="35"/>
  <c r="AU63" i="31"/>
  <c r="I68" i="30"/>
  <c r="O63" i="31"/>
  <c r="B75" i="35"/>
  <c r="F64" i="31"/>
  <c r="B69" i="30"/>
  <c r="AR64" i="31"/>
  <c r="K64" i="31"/>
  <c r="K69" i="48"/>
  <c r="O68" i="48"/>
  <c r="L75" i="35"/>
  <c r="AU64" i="31"/>
  <c r="I69" i="30"/>
  <c r="O64" i="31"/>
  <c r="B76" i="35"/>
  <c r="F65" i="31"/>
  <c r="B70" i="30"/>
  <c r="AR65" i="31"/>
  <c r="K65" i="31"/>
  <c r="K70" i="48"/>
  <c r="O69" i="48"/>
  <c r="AU65" i="31"/>
  <c r="L76" i="35"/>
  <c r="I70" i="30"/>
  <c r="O65" i="31"/>
  <c r="B77" i="35"/>
  <c r="F66" i="31"/>
  <c r="B71" i="30"/>
  <c r="AR66" i="31"/>
  <c r="K66" i="31"/>
  <c r="K71" i="48"/>
  <c r="O70" i="48"/>
  <c r="AU66" i="31"/>
  <c r="L77" i="35"/>
  <c r="I71" i="30"/>
  <c r="O66" i="31"/>
  <c r="B78" i="35"/>
  <c r="F67" i="31"/>
  <c r="B72" i="30"/>
  <c r="L33" i="35"/>
  <c r="L32" i="35"/>
  <c r="L31" i="35"/>
  <c r="L30" i="35"/>
  <c r="L29" i="35"/>
  <c r="L28" i="35"/>
  <c r="L27" i="35"/>
  <c r="L26" i="35"/>
  <c r="L25" i="35"/>
  <c r="L24" i="35"/>
  <c r="M18" i="35"/>
  <c r="K19" i="35"/>
  <c r="L19" i="35"/>
  <c r="M19" i="35"/>
  <c r="K20" i="35"/>
  <c r="L20" i="35"/>
  <c r="M20" i="35"/>
  <c r="K21" i="35"/>
  <c r="L21" i="35"/>
  <c r="M21" i="35"/>
  <c r="K22" i="35"/>
  <c r="L22" i="35"/>
  <c r="M22" i="35"/>
  <c r="K23" i="35"/>
  <c r="L23" i="35"/>
  <c r="M23" i="35"/>
  <c r="M24" i="35"/>
  <c r="M25" i="35"/>
  <c r="M26" i="35"/>
  <c r="M27" i="35"/>
  <c r="M28" i="35"/>
  <c r="M29" i="35"/>
  <c r="M30" i="35"/>
  <c r="M31" i="35"/>
  <c r="M32" i="35"/>
  <c r="M33" i="35"/>
  <c r="M34" i="35"/>
  <c r="M35" i="35"/>
  <c r="M36" i="35"/>
  <c r="M37" i="35"/>
  <c r="M38" i="35"/>
  <c r="M39" i="35"/>
  <c r="M40" i="35"/>
  <c r="M41" i="35"/>
  <c r="M42" i="35"/>
  <c r="M43" i="35"/>
  <c r="M44" i="35"/>
  <c r="M45" i="35"/>
  <c r="M46" i="35"/>
  <c r="M47" i="35"/>
  <c r="M48" i="35"/>
  <c r="M49" i="35"/>
  <c r="M50" i="35"/>
  <c r="M51" i="35"/>
  <c r="M52" i="35"/>
  <c r="M53" i="35"/>
  <c r="M54" i="35"/>
  <c r="M55" i="35"/>
  <c r="M56" i="35"/>
  <c r="M57" i="35"/>
  <c r="M58" i="35"/>
  <c r="M59" i="35"/>
  <c r="M60" i="35"/>
  <c r="M61" i="35"/>
  <c r="M62" i="35"/>
  <c r="M63" i="35"/>
  <c r="M64" i="35"/>
  <c r="M65" i="35"/>
  <c r="M66" i="35"/>
  <c r="M67" i="35"/>
  <c r="M68" i="35"/>
  <c r="M69" i="35"/>
  <c r="M70" i="35"/>
  <c r="M71" i="35"/>
  <c r="M72" i="35"/>
  <c r="AO67" i="31"/>
  <c r="AR67" i="31"/>
  <c r="K67" i="31"/>
  <c r="K72" i="48"/>
  <c r="O71" i="48"/>
  <c r="AU67" i="31"/>
  <c r="L78" i="35"/>
  <c r="I72" i="30"/>
  <c r="B2" i="30"/>
  <c r="K18" i="30"/>
  <c r="L18" i="30"/>
  <c r="M18" i="30"/>
  <c r="K19" i="30"/>
  <c r="L19" i="30"/>
  <c r="M19" i="30"/>
  <c r="K20" i="30"/>
  <c r="L20" i="30"/>
  <c r="M20" i="30"/>
  <c r="K21" i="30"/>
  <c r="L21" i="30"/>
  <c r="M21" i="30"/>
  <c r="K22" i="30"/>
  <c r="L22" i="30"/>
  <c r="M22" i="30"/>
  <c r="K23" i="30"/>
  <c r="L23" i="30"/>
  <c r="M23" i="30"/>
  <c r="K24" i="30"/>
  <c r="L24" i="30"/>
  <c r="M24" i="30"/>
  <c r="K25" i="30"/>
  <c r="L25" i="30"/>
  <c r="M25" i="30"/>
  <c r="K26" i="30"/>
  <c r="L26" i="30"/>
  <c r="M26" i="30"/>
  <c r="K27" i="30"/>
  <c r="L27" i="30"/>
  <c r="M27" i="30"/>
  <c r="K28" i="30"/>
  <c r="L28" i="30"/>
  <c r="M28" i="30"/>
  <c r="K29" i="30"/>
  <c r="L29" i="30"/>
  <c r="M29" i="30"/>
  <c r="K30" i="30"/>
  <c r="L30" i="30"/>
  <c r="M30" i="30"/>
  <c r="K31" i="30"/>
  <c r="L31" i="30"/>
  <c r="M31" i="30"/>
  <c r="K32" i="30"/>
  <c r="L32" i="30"/>
  <c r="M32" i="30"/>
  <c r="K33" i="30"/>
  <c r="L33" i="30"/>
  <c r="M33" i="30"/>
  <c r="K34" i="30"/>
  <c r="L34" i="30"/>
  <c r="M34" i="30"/>
  <c r="K35" i="30"/>
  <c r="L35" i="30"/>
  <c r="M35" i="30"/>
  <c r="K36" i="30"/>
  <c r="L36" i="30"/>
  <c r="M36" i="30"/>
  <c r="K37" i="30"/>
  <c r="L37" i="30"/>
  <c r="M37" i="30"/>
  <c r="K38" i="30"/>
  <c r="L38" i="30"/>
  <c r="M38" i="30"/>
  <c r="K39" i="30"/>
  <c r="L39" i="30"/>
  <c r="M39" i="30"/>
  <c r="K40" i="30"/>
  <c r="L40" i="30"/>
  <c r="M40" i="30"/>
  <c r="K41" i="30"/>
  <c r="L41" i="30"/>
  <c r="M41" i="30"/>
  <c r="K42" i="30"/>
  <c r="L42" i="30"/>
  <c r="M42" i="30"/>
  <c r="K43" i="30"/>
  <c r="L43" i="30"/>
  <c r="M43" i="30"/>
  <c r="K44" i="30"/>
  <c r="L44" i="30"/>
  <c r="M44" i="30"/>
  <c r="K45" i="30"/>
  <c r="L45" i="30"/>
  <c r="M45" i="30"/>
  <c r="K46" i="30"/>
  <c r="L46" i="30"/>
  <c r="M46" i="30"/>
  <c r="K47" i="30"/>
  <c r="L47" i="30"/>
  <c r="M47" i="30"/>
  <c r="K48" i="30"/>
  <c r="L48" i="30"/>
  <c r="M48" i="30"/>
  <c r="K49" i="30"/>
  <c r="L49" i="30"/>
  <c r="M49" i="30"/>
  <c r="K50" i="30"/>
  <c r="L50" i="30"/>
  <c r="M50" i="30"/>
  <c r="K51" i="30"/>
  <c r="L51" i="30"/>
  <c r="M51" i="30"/>
  <c r="K52" i="30"/>
  <c r="L52" i="30"/>
  <c r="M52" i="30"/>
  <c r="K53" i="30"/>
  <c r="L53" i="30"/>
  <c r="M53" i="30"/>
  <c r="K54" i="30"/>
  <c r="L54" i="30"/>
  <c r="M54" i="30"/>
  <c r="K55" i="30"/>
  <c r="L55" i="30"/>
  <c r="M55" i="30"/>
  <c r="K56" i="30"/>
  <c r="L56" i="30"/>
  <c r="M56" i="30"/>
  <c r="K57" i="30"/>
  <c r="L57" i="30"/>
  <c r="M57" i="30"/>
  <c r="K58" i="30"/>
  <c r="L58" i="30"/>
  <c r="M58" i="30"/>
  <c r="K59" i="30"/>
  <c r="L59" i="30"/>
  <c r="M59" i="30"/>
  <c r="K60" i="30"/>
  <c r="L60" i="30"/>
  <c r="M60" i="30"/>
  <c r="K61" i="30"/>
  <c r="L61" i="30"/>
  <c r="M61" i="30"/>
  <c r="K62" i="30"/>
  <c r="L62" i="30"/>
  <c r="M62" i="30"/>
  <c r="K63" i="30"/>
  <c r="L63" i="30"/>
  <c r="M63" i="30"/>
  <c r="K64" i="30"/>
  <c r="L64" i="30"/>
  <c r="M64" i="30"/>
  <c r="K65" i="30"/>
  <c r="L65" i="30"/>
  <c r="M65" i="30"/>
  <c r="K66" i="30"/>
  <c r="L66" i="30"/>
  <c r="M66" i="30"/>
  <c r="K67" i="30"/>
  <c r="L67" i="30"/>
  <c r="M67" i="30"/>
  <c r="K68" i="30"/>
  <c r="L68" i="30"/>
  <c r="M68" i="30"/>
  <c r="K69" i="30"/>
  <c r="L69" i="30"/>
  <c r="M69" i="30"/>
  <c r="K70" i="30"/>
  <c r="L70" i="30"/>
  <c r="M70" i="30"/>
  <c r="K71" i="30"/>
  <c r="L71" i="30"/>
  <c r="M71" i="30"/>
  <c r="K72" i="30"/>
  <c r="L72" i="30"/>
  <c r="M72" i="30"/>
  <c r="L67" i="31"/>
  <c r="O67" i="31"/>
  <c r="B79" i="35"/>
  <c r="F68" i="31"/>
  <c r="B73" i="30"/>
  <c r="AR68" i="31"/>
  <c r="K68" i="31"/>
  <c r="K73" i="48"/>
  <c r="O72" i="48"/>
  <c r="AU68" i="31"/>
  <c r="L79" i="35"/>
  <c r="I73" i="30"/>
  <c r="O68" i="31"/>
  <c r="B80" i="35"/>
  <c r="F69" i="31"/>
  <c r="B74" i="30"/>
  <c r="AR69" i="31"/>
  <c r="K69" i="31"/>
  <c r="K74" i="48"/>
  <c r="O73" i="48"/>
  <c r="AU69" i="31"/>
  <c r="L80" i="35"/>
  <c r="I74" i="30"/>
  <c r="O69" i="31"/>
  <c r="B81" i="35"/>
  <c r="F70" i="31"/>
  <c r="B75" i="30"/>
  <c r="AR70" i="31"/>
  <c r="K70" i="31"/>
  <c r="K75" i="48"/>
  <c r="O74" i="48"/>
  <c r="AU70" i="31"/>
  <c r="L81" i="35"/>
  <c r="I75" i="30"/>
  <c r="O70" i="31"/>
  <c r="B82" i="35"/>
  <c r="F71" i="31"/>
  <c r="B76" i="30"/>
  <c r="AR71" i="31"/>
  <c r="K71" i="31"/>
  <c r="K76" i="48"/>
  <c r="O75" i="48"/>
  <c r="AU71" i="31"/>
  <c r="L82" i="35"/>
  <c r="I76" i="30"/>
  <c r="O71" i="31"/>
  <c r="B83" i="35"/>
  <c r="F72" i="31"/>
  <c r="B77" i="30"/>
  <c r="K72" i="31"/>
  <c r="O76" i="48"/>
  <c r="AU72" i="31"/>
  <c r="L83" i="35"/>
  <c r="I77" i="30"/>
  <c r="B84" i="35"/>
  <c r="F73" i="31"/>
  <c r="B78" i="30"/>
  <c r="AR73" i="31"/>
  <c r="O73" i="31"/>
  <c r="K73" i="31"/>
  <c r="AU73" i="31"/>
  <c r="L84" i="35"/>
  <c r="I78" i="30"/>
  <c r="B85" i="35"/>
  <c r="F74" i="31"/>
  <c r="B79" i="30"/>
  <c r="AR74" i="31"/>
  <c r="K74" i="31"/>
  <c r="O78" i="48"/>
  <c r="L85" i="35"/>
  <c r="AU74" i="31"/>
  <c r="I79" i="30"/>
  <c r="O74" i="31"/>
  <c r="B86" i="35"/>
  <c r="K78" i="48"/>
  <c r="K79" i="48"/>
  <c r="F75" i="31"/>
  <c r="B80" i="30"/>
  <c r="AR75" i="31"/>
  <c r="K75" i="31"/>
  <c r="K80" i="48"/>
  <c r="O79" i="48"/>
  <c r="L86" i="35"/>
  <c r="AU75" i="31"/>
  <c r="I80" i="30"/>
  <c r="O75" i="31"/>
  <c r="B87" i="35"/>
  <c r="F76" i="31"/>
  <c r="B81" i="30"/>
  <c r="AR76" i="31"/>
  <c r="K76" i="31"/>
  <c r="K81" i="48"/>
  <c r="O80" i="48"/>
  <c r="AU76" i="31"/>
  <c r="L87" i="35"/>
  <c r="I81" i="30"/>
  <c r="O76" i="31"/>
  <c r="B88" i="35"/>
  <c r="F77" i="31"/>
  <c r="B82" i="30"/>
  <c r="AR77" i="31"/>
  <c r="K77" i="31"/>
  <c r="K82" i="48"/>
  <c r="O81" i="48"/>
  <c r="AU77" i="31"/>
  <c r="L88" i="35"/>
  <c r="I82" i="30"/>
  <c r="O77" i="31"/>
  <c r="B89" i="35"/>
  <c r="F78" i="31"/>
  <c r="B83" i="30"/>
  <c r="AR78" i="31"/>
  <c r="K78" i="31"/>
  <c r="K83" i="48"/>
  <c r="O82" i="48"/>
  <c r="AU78" i="31"/>
  <c r="L89" i="35"/>
  <c r="I83" i="30"/>
  <c r="O78" i="31"/>
  <c r="B90" i="35"/>
  <c r="F79" i="31"/>
  <c r="B84" i="30"/>
  <c r="AR79" i="31"/>
  <c r="K79" i="31"/>
  <c r="K84" i="48"/>
  <c r="O83" i="48"/>
  <c r="AU79" i="31"/>
  <c r="L90" i="35"/>
  <c r="I84" i="30"/>
  <c r="O79" i="31"/>
  <c r="B91" i="35"/>
  <c r="F80" i="31"/>
  <c r="B85" i="30"/>
  <c r="AR80" i="31"/>
  <c r="K80" i="31"/>
  <c r="K85" i="48"/>
  <c r="O84" i="48"/>
  <c r="AU80" i="31"/>
  <c r="L91" i="35"/>
  <c r="I85" i="30"/>
  <c r="O80" i="31"/>
  <c r="B92" i="35"/>
  <c r="F81" i="31"/>
  <c r="B86" i="30"/>
  <c r="AR81" i="31"/>
  <c r="K81" i="31"/>
  <c r="K86" i="48"/>
  <c r="O85" i="48"/>
  <c r="AU81" i="31"/>
  <c r="L92" i="35"/>
  <c r="I86" i="30"/>
  <c r="O81" i="31"/>
  <c r="B93" i="35"/>
  <c r="F82" i="31"/>
  <c r="B87" i="30"/>
  <c r="K82" i="31"/>
  <c r="O86" i="48"/>
  <c r="AU82" i="31"/>
  <c r="L93" i="35"/>
  <c r="I87" i="30"/>
  <c r="B94" i="35"/>
  <c r="F83" i="31"/>
  <c r="B88" i="30"/>
  <c r="AR83" i="31"/>
  <c r="O83" i="31"/>
  <c r="K83" i="31"/>
  <c r="K88" i="48"/>
  <c r="AU83" i="31"/>
  <c r="L94" i="35"/>
  <c r="I88" i="30"/>
  <c r="B95" i="35"/>
  <c r="F84" i="31"/>
  <c r="B89" i="30"/>
  <c r="AR84" i="31"/>
  <c r="K84" i="31"/>
  <c r="K89" i="48"/>
  <c r="O88" i="48"/>
  <c r="AU84" i="31"/>
  <c r="L95" i="35"/>
  <c r="I89" i="30"/>
  <c r="O84" i="31"/>
  <c r="B96" i="35"/>
  <c r="F85" i="31"/>
  <c r="B90" i="30"/>
  <c r="AR85" i="31"/>
  <c r="K85" i="31"/>
  <c r="K90" i="48"/>
  <c r="O89" i="48"/>
  <c r="AU85" i="31"/>
  <c r="L96" i="35"/>
  <c r="I90" i="30"/>
  <c r="O85" i="31"/>
  <c r="B97" i="35"/>
  <c r="F86" i="31"/>
  <c r="B91" i="30"/>
  <c r="AR86" i="31"/>
  <c r="K86" i="31"/>
  <c r="O90" i="48"/>
  <c r="AU86" i="31"/>
  <c r="L97" i="35"/>
  <c r="I91" i="30"/>
  <c r="B98" i="35"/>
  <c r="F87" i="31"/>
  <c r="B92" i="30"/>
  <c r="AR87" i="31"/>
  <c r="K87" i="31"/>
  <c r="K92" i="48"/>
  <c r="AU87" i="31"/>
  <c r="L98" i="35"/>
  <c r="I92" i="30"/>
  <c r="O87" i="31"/>
  <c r="B99" i="35"/>
  <c r="F88" i="31"/>
  <c r="B93" i="30"/>
  <c r="AR88" i="31"/>
  <c r="K88" i="31"/>
  <c r="K93" i="48"/>
  <c r="O92" i="48"/>
  <c r="AU88" i="31"/>
  <c r="L99" i="35"/>
  <c r="I93" i="30"/>
  <c r="O88" i="31"/>
  <c r="B100" i="35"/>
  <c r="F89" i="31"/>
  <c r="B94" i="30"/>
  <c r="AR89" i="31"/>
  <c r="K89" i="31"/>
  <c r="O93" i="48"/>
  <c r="AU89" i="31"/>
  <c r="L100" i="35"/>
  <c r="I94" i="30"/>
  <c r="O89" i="31"/>
  <c r="B101" i="35"/>
  <c r="F90" i="31"/>
  <c r="B95" i="30"/>
  <c r="AR90" i="31"/>
  <c r="K90" i="31"/>
  <c r="K95" i="48"/>
  <c r="O94" i="48"/>
  <c r="L101" i="35"/>
  <c r="AU90" i="31"/>
  <c r="I95" i="30"/>
  <c r="O90" i="31"/>
  <c r="B102" i="35"/>
  <c r="F91" i="31"/>
  <c r="B96" i="30"/>
  <c r="AR91" i="31"/>
  <c r="K91" i="31"/>
  <c r="K96" i="48"/>
  <c r="O95" i="48"/>
  <c r="AU91" i="31"/>
  <c r="L102" i="35"/>
  <c r="I96" i="30"/>
  <c r="O91" i="31"/>
  <c r="B103" i="35"/>
  <c r="F92" i="31"/>
  <c r="B97" i="30"/>
  <c r="K92" i="31"/>
  <c r="O96" i="48"/>
  <c r="AU92" i="31"/>
  <c r="L103" i="35"/>
  <c r="I97" i="30"/>
  <c r="B104" i="35"/>
  <c r="F93" i="31"/>
  <c r="B98" i="30"/>
  <c r="AR93" i="31"/>
  <c r="O93" i="31"/>
  <c r="K93" i="31"/>
  <c r="K98" i="48"/>
  <c r="AU93" i="31"/>
  <c r="L104" i="35"/>
  <c r="I98" i="30"/>
  <c r="B105" i="35"/>
  <c r="F94" i="31"/>
  <c r="B99" i="30"/>
  <c r="AR94" i="31"/>
  <c r="K94" i="31"/>
  <c r="K99" i="48"/>
  <c r="O98" i="48"/>
  <c r="AU94" i="31"/>
  <c r="L105" i="35"/>
  <c r="I99" i="30"/>
  <c r="O94" i="31"/>
  <c r="B106" i="35"/>
  <c r="F95" i="31"/>
  <c r="B100" i="30"/>
  <c r="AR95" i="31"/>
  <c r="K95" i="31"/>
  <c r="K100" i="48"/>
  <c r="O99" i="48"/>
  <c r="AU95" i="31"/>
  <c r="L106" i="35"/>
  <c r="I100" i="30"/>
  <c r="O95" i="31"/>
  <c r="B107" i="35"/>
  <c r="F96" i="31"/>
  <c r="B101" i="30"/>
  <c r="AR96" i="31"/>
  <c r="K96" i="31"/>
  <c r="K101" i="48"/>
  <c r="O100" i="48"/>
  <c r="AU96" i="31"/>
  <c r="L107" i="35"/>
  <c r="I101" i="30"/>
  <c r="O96" i="31"/>
  <c r="B108" i="35"/>
  <c r="F97" i="31"/>
  <c r="B102" i="30"/>
  <c r="AR97" i="31"/>
  <c r="K97" i="31"/>
  <c r="K102" i="48"/>
  <c r="O101" i="48"/>
  <c r="AU97" i="31"/>
  <c r="L108" i="35"/>
  <c r="I102" i="30"/>
  <c r="O97" i="31"/>
  <c r="B109" i="35"/>
  <c r="F98" i="31"/>
  <c r="B103" i="30"/>
  <c r="AR98" i="31"/>
  <c r="K98" i="31"/>
  <c r="K103" i="48"/>
  <c r="O102" i="48"/>
  <c r="AU98" i="31"/>
  <c r="L109" i="35"/>
  <c r="I103" i="30"/>
  <c r="O98" i="31"/>
  <c r="B110" i="35"/>
  <c r="F99" i="31"/>
  <c r="B104" i="30"/>
  <c r="AR99" i="31"/>
  <c r="K99" i="31"/>
  <c r="K104" i="48"/>
  <c r="O103" i="48"/>
  <c r="AU99" i="31"/>
  <c r="L110" i="35"/>
  <c r="I104" i="30"/>
  <c r="O99" i="31"/>
  <c r="B111" i="35"/>
  <c r="F100" i="31"/>
  <c r="B105" i="30"/>
  <c r="AR100" i="31"/>
  <c r="K100" i="31"/>
  <c r="K105" i="48"/>
  <c r="O104" i="48"/>
  <c r="AU100" i="31"/>
  <c r="L111" i="35"/>
  <c r="I105" i="30"/>
  <c r="O100" i="31"/>
  <c r="B112" i="35"/>
  <c r="F101" i="31"/>
  <c r="B106" i="30"/>
  <c r="AR101" i="31"/>
  <c r="K101" i="31"/>
  <c r="K106" i="48"/>
  <c r="O105" i="48"/>
  <c r="AU101" i="31"/>
  <c r="L112" i="35"/>
  <c r="I106" i="30"/>
  <c r="O101" i="31"/>
  <c r="B113" i="35"/>
  <c r="F102" i="31"/>
  <c r="B107" i="30"/>
  <c r="AR102" i="31"/>
  <c r="K102" i="31"/>
  <c r="O106" i="48"/>
  <c r="AU102" i="31"/>
  <c r="L113" i="35"/>
  <c r="I107" i="30"/>
  <c r="B114" i="35"/>
  <c r="F103" i="31"/>
  <c r="B108" i="30"/>
  <c r="AR103" i="31"/>
  <c r="O103" i="31"/>
  <c r="K103" i="31"/>
  <c r="K108" i="48"/>
  <c r="AU103" i="31"/>
  <c r="L114" i="35"/>
  <c r="I108" i="30"/>
  <c r="B115" i="35"/>
  <c r="F104" i="31"/>
  <c r="B109" i="30"/>
  <c r="AR104" i="31"/>
  <c r="K104" i="31"/>
  <c r="K109" i="48"/>
  <c r="O108" i="48"/>
  <c r="AU104" i="31"/>
  <c r="L115" i="35"/>
  <c r="I109" i="30"/>
  <c r="O104" i="31"/>
  <c r="B116" i="35"/>
  <c r="F105" i="31"/>
  <c r="B110" i="30"/>
  <c r="B139" i="30"/>
  <c r="AR105" i="31"/>
  <c r="K105" i="31"/>
  <c r="O109" i="48"/>
  <c r="AU105" i="31"/>
  <c r="L116" i="35"/>
  <c r="I110" i="30"/>
  <c r="O105" i="31"/>
  <c r="B117" i="35"/>
  <c r="F106" i="31"/>
  <c r="B111" i="30"/>
  <c r="AR106" i="31"/>
  <c r="K106" i="31"/>
  <c r="O110" i="48"/>
  <c r="AU106" i="31"/>
  <c r="L117" i="35"/>
  <c r="I111" i="30"/>
  <c r="B118" i="35"/>
  <c r="F107" i="31"/>
  <c r="B112" i="30"/>
  <c r="K107" i="31"/>
  <c r="AU107" i="31"/>
  <c r="L118" i="35"/>
  <c r="I112" i="30"/>
  <c r="B119" i="35"/>
  <c r="F108" i="31"/>
  <c r="B113" i="30"/>
  <c r="K108" i="31"/>
  <c r="AU108" i="31"/>
  <c r="L119" i="35"/>
  <c r="I113" i="30"/>
  <c r="B120" i="35"/>
  <c r="F109" i="31"/>
  <c r="B114" i="30"/>
  <c r="AR109" i="31"/>
  <c r="K109" i="31"/>
  <c r="AU109" i="31"/>
  <c r="L120" i="35"/>
  <c r="I114" i="30"/>
  <c r="B121" i="35"/>
  <c r="F110" i="31"/>
  <c r="B115" i="30"/>
  <c r="AR110" i="31"/>
  <c r="K110" i="31"/>
  <c r="AU110" i="31"/>
  <c r="L121" i="35"/>
  <c r="I115" i="30"/>
  <c r="B122" i="35"/>
  <c r="F111" i="31"/>
  <c r="B116" i="30"/>
  <c r="AR111" i="31"/>
  <c r="K111" i="31"/>
  <c r="AU111" i="31"/>
  <c r="L122" i="35"/>
  <c r="I116" i="30"/>
  <c r="B123" i="35"/>
  <c r="F112" i="31"/>
  <c r="B117" i="30"/>
  <c r="K112" i="31"/>
  <c r="L123" i="35"/>
  <c r="AU112" i="31"/>
  <c r="I117" i="30"/>
  <c r="B124" i="35"/>
  <c r="F113" i="31"/>
  <c r="B118" i="30"/>
  <c r="AR113" i="31"/>
  <c r="K113" i="31"/>
  <c r="AU113" i="31"/>
  <c r="L124" i="35"/>
  <c r="I118" i="30"/>
  <c r="B125" i="35"/>
  <c r="F114" i="31"/>
  <c r="B119" i="30"/>
  <c r="AR114" i="31"/>
  <c r="K114" i="31"/>
  <c r="AU114" i="31"/>
  <c r="L125" i="35"/>
  <c r="I119" i="30"/>
  <c r="B126" i="35"/>
  <c r="F115" i="31"/>
  <c r="B120" i="30"/>
  <c r="AR115" i="31"/>
  <c r="K115" i="31"/>
  <c r="AU115" i="31"/>
  <c r="L126" i="35"/>
  <c r="I120" i="30"/>
  <c r="B127" i="35"/>
  <c r="F116" i="31"/>
  <c r="B121" i="30"/>
  <c r="K116" i="31"/>
  <c r="AU116" i="31"/>
  <c r="L127" i="35"/>
  <c r="I121" i="30"/>
  <c r="F117" i="31"/>
  <c r="B122" i="30"/>
  <c r="K117" i="31"/>
  <c r="AU117" i="31"/>
  <c r="I122" i="30"/>
  <c r="F118" i="31"/>
  <c r="B123" i="30"/>
  <c r="K118" i="31"/>
  <c r="AU118" i="31"/>
  <c r="I123" i="30"/>
  <c r="F119" i="31"/>
  <c r="B124" i="30"/>
  <c r="K119" i="31"/>
  <c r="AU119" i="31"/>
  <c r="I124" i="30"/>
  <c r="F120" i="31"/>
  <c r="B125" i="30"/>
  <c r="K120" i="31"/>
  <c r="AU120" i="31"/>
  <c r="I125" i="30"/>
  <c r="F121" i="31"/>
  <c r="B126" i="30"/>
  <c r="K121" i="31"/>
  <c r="AU121" i="31"/>
  <c r="I126" i="30"/>
  <c r="F122" i="31"/>
  <c r="B127" i="30"/>
  <c r="K122" i="31"/>
  <c r="AU122" i="31"/>
  <c r="I127" i="30"/>
  <c r="A139" i="30"/>
  <c r="X22" i="31"/>
  <c r="M6" i="31"/>
  <c r="K7" i="48"/>
  <c r="M7" i="31"/>
  <c r="G11" i="46"/>
  <c r="H118" i="31"/>
  <c r="J118" i="31"/>
  <c r="H119" i="31"/>
  <c r="J119" i="31"/>
  <c r="H120" i="31"/>
  <c r="J120" i="31"/>
  <c r="H121" i="31"/>
  <c r="J121" i="31"/>
  <c r="H122" i="31"/>
  <c r="H127" i="48"/>
  <c r="H16" i="31"/>
  <c r="H21" i="48"/>
  <c r="H14" i="31"/>
  <c r="H19" i="48"/>
  <c r="H21" i="31"/>
  <c r="J21" i="31"/>
  <c r="H15" i="31"/>
  <c r="H20" i="48"/>
  <c r="H19" i="31"/>
  <c r="J19" i="31"/>
  <c r="H17" i="31"/>
  <c r="H22" i="48"/>
  <c r="H24" i="31"/>
  <c r="J24" i="31"/>
  <c r="H25" i="31"/>
  <c r="J25" i="31"/>
  <c r="H26" i="31"/>
  <c r="J26" i="31"/>
  <c r="H20" i="31"/>
  <c r="J20" i="31"/>
  <c r="H18" i="31"/>
  <c r="H23" i="48"/>
  <c r="H13" i="31"/>
  <c r="H18" i="48"/>
  <c r="H22" i="31"/>
  <c r="J22" i="31"/>
  <c r="H23" i="31"/>
  <c r="J23" i="31"/>
  <c r="H27" i="31"/>
  <c r="J27" i="31"/>
  <c r="H28" i="31"/>
  <c r="J28" i="31"/>
  <c r="H30" i="31"/>
  <c r="J30" i="31"/>
  <c r="H31" i="31"/>
  <c r="J31" i="31"/>
  <c r="H33" i="31"/>
  <c r="J33" i="31"/>
  <c r="H34" i="31"/>
  <c r="J34" i="31"/>
  <c r="H35" i="31"/>
  <c r="J35" i="31"/>
  <c r="H37" i="31"/>
  <c r="J37" i="31"/>
  <c r="H39" i="31"/>
  <c r="J39" i="31"/>
  <c r="H40" i="31"/>
  <c r="J40" i="31"/>
  <c r="H42" i="31"/>
  <c r="H47" i="48"/>
  <c r="H45" i="31"/>
  <c r="J45" i="31"/>
  <c r="H47" i="31"/>
  <c r="J47" i="31"/>
  <c r="H48" i="31"/>
  <c r="J48" i="31"/>
  <c r="H50" i="31"/>
  <c r="J50" i="31"/>
  <c r="H53" i="31"/>
  <c r="H58" i="48"/>
  <c r="H54" i="31"/>
  <c r="J54" i="31"/>
  <c r="H57" i="31"/>
  <c r="J57" i="31"/>
  <c r="H58" i="31"/>
  <c r="J58" i="31"/>
  <c r="H29" i="31"/>
  <c r="J29" i="31"/>
  <c r="H32" i="31"/>
  <c r="J32" i="31"/>
  <c r="H36" i="31"/>
  <c r="J36" i="31"/>
  <c r="H38" i="31"/>
  <c r="J38" i="31"/>
  <c r="H41" i="31"/>
  <c r="H46" i="48"/>
  <c r="H43" i="31"/>
  <c r="J43" i="31"/>
  <c r="H44" i="31"/>
  <c r="J44" i="31"/>
  <c r="H46" i="31"/>
  <c r="J46" i="31"/>
  <c r="H49" i="31"/>
  <c r="J49" i="31"/>
  <c r="H51" i="31"/>
  <c r="J51" i="31"/>
  <c r="H52" i="31"/>
  <c r="H57" i="48"/>
  <c r="H55" i="31"/>
  <c r="H60" i="48"/>
  <c r="H56" i="31"/>
  <c r="H61" i="48"/>
  <c r="H59" i="31"/>
  <c r="H64" i="48"/>
  <c r="H60" i="31"/>
  <c r="J60" i="31"/>
  <c r="H63" i="31"/>
  <c r="H68" i="48"/>
  <c r="H65" i="31"/>
  <c r="J65" i="31"/>
  <c r="H66" i="31"/>
  <c r="J66" i="31"/>
  <c r="H68" i="31"/>
  <c r="J68" i="31"/>
  <c r="H70" i="31"/>
  <c r="J70" i="31"/>
  <c r="H72" i="31"/>
  <c r="H77" i="48"/>
  <c r="H75" i="31"/>
  <c r="J75" i="31"/>
  <c r="H77" i="31"/>
  <c r="J77" i="31"/>
  <c r="H78" i="31"/>
  <c r="J78" i="31"/>
  <c r="H81" i="31"/>
  <c r="J81" i="31"/>
  <c r="H82" i="31"/>
  <c r="H87" i="48"/>
  <c r="H84" i="31"/>
  <c r="J84" i="31"/>
  <c r="H86" i="31"/>
  <c r="H91" i="48"/>
  <c r="H89" i="31"/>
  <c r="H94" i="48"/>
  <c r="H90" i="31"/>
  <c r="J90" i="31"/>
  <c r="H92" i="31"/>
  <c r="H97" i="48"/>
  <c r="H95" i="31"/>
  <c r="J95" i="31"/>
  <c r="H96" i="31"/>
  <c r="J96" i="31"/>
  <c r="H99" i="31"/>
  <c r="J99" i="31"/>
  <c r="H101" i="31"/>
  <c r="J101" i="31"/>
  <c r="H102" i="31"/>
  <c r="H107" i="48"/>
  <c r="H105" i="31"/>
  <c r="H110" i="48"/>
  <c r="H106" i="31"/>
  <c r="H111" i="48"/>
  <c r="H108" i="31"/>
  <c r="H113" i="48"/>
  <c r="H111" i="31"/>
  <c r="H116" i="48"/>
  <c r="H112" i="31"/>
  <c r="H117" i="48"/>
  <c r="H115" i="31"/>
  <c r="H120" i="48"/>
  <c r="H117" i="31"/>
  <c r="H122" i="48"/>
  <c r="H116" i="31"/>
  <c r="H121" i="48"/>
  <c r="H61" i="31"/>
  <c r="J61" i="31"/>
  <c r="H62" i="31"/>
  <c r="H67" i="48"/>
  <c r="H64" i="31"/>
  <c r="J64" i="31"/>
  <c r="H67" i="31"/>
  <c r="J67" i="31"/>
  <c r="H69" i="31"/>
  <c r="J69" i="31"/>
  <c r="H71" i="31"/>
  <c r="J71" i="31"/>
  <c r="H73" i="31"/>
  <c r="J73" i="31"/>
  <c r="H74" i="31"/>
  <c r="J74" i="31"/>
  <c r="H76" i="31"/>
  <c r="J76" i="31"/>
  <c r="H79" i="31"/>
  <c r="J79" i="31"/>
  <c r="H80" i="31"/>
  <c r="J80" i="31"/>
  <c r="H83" i="31"/>
  <c r="J83" i="31"/>
  <c r="H85" i="31"/>
  <c r="J85" i="31"/>
  <c r="H87" i="31"/>
  <c r="J87" i="31"/>
  <c r="H88" i="31"/>
  <c r="J88" i="31"/>
  <c r="H91" i="31"/>
  <c r="J91" i="31"/>
  <c r="H93" i="31"/>
  <c r="J93" i="31"/>
  <c r="H94" i="31"/>
  <c r="J94" i="31"/>
  <c r="H97" i="31"/>
  <c r="J97" i="31"/>
  <c r="H98" i="31"/>
  <c r="J98" i="31"/>
  <c r="H100" i="31"/>
  <c r="J100" i="31"/>
  <c r="H103" i="31"/>
  <c r="J103" i="31"/>
  <c r="H104" i="31"/>
  <c r="J104" i="31"/>
  <c r="H107" i="31"/>
  <c r="H112" i="48"/>
  <c r="H109" i="31"/>
  <c r="H114" i="48"/>
  <c r="H110" i="31"/>
  <c r="H115" i="48"/>
  <c r="H113" i="31"/>
  <c r="H118" i="48"/>
  <c r="H114" i="31"/>
  <c r="H119" i="48"/>
  <c r="G20" i="30"/>
  <c r="G24" i="30"/>
  <c r="G28" i="30"/>
  <c r="G32" i="30"/>
  <c r="G36" i="30"/>
  <c r="G40" i="30"/>
  <c r="G44" i="30"/>
  <c r="G48" i="30"/>
  <c r="G52" i="30"/>
  <c r="G56" i="30"/>
  <c r="G60" i="30"/>
  <c r="G64" i="30"/>
  <c r="G68" i="30"/>
  <c r="G72" i="30"/>
  <c r="G76" i="30"/>
  <c r="G80" i="30"/>
  <c r="G84" i="30"/>
  <c r="G88" i="30"/>
  <c r="G92" i="30"/>
  <c r="G96" i="30"/>
  <c r="G100" i="30"/>
  <c r="G104" i="30"/>
  <c r="G108" i="30"/>
  <c r="G112" i="30"/>
  <c r="G116" i="30"/>
  <c r="G120" i="30"/>
  <c r="G124" i="30"/>
  <c r="G18" i="30"/>
  <c r="G19" i="30"/>
  <c r="G23" i="30"/>
  <c r="G27" i="30"/>
  <c r="G31" i="30"/>
  <c r="G35" i="30"/>
  <c r="G39" i="30"/>
  <c r="G43" i="30"/>
  <c r="G47" i="30"/>
  <c r="G51" i="30"/>
  <c r="G55" i="30"/>
  <c r="G59" i="30"/>
  <c r="G63" i="30"/>
  <c r="G67" i="30"/>
  <c r="G71" i="30"/>
  <c r="G75" i="30"/>
  <c r="G79" i="30"/>
  <c r="G83" i="30"/>
  <c r="G87" i="30"/>
  <c r="G91" i="30"/>
  <c r="G95" i="30"/>
  <c r="G99" i="30"/>
  <c r="G103" i="30"/>
  <c r="G107" i="30"/>
  <c r="G111" i="30"/>
  <c r="G115" i="30"/>
  <c r="G119" i="30"/>
  <c r="G123" i="30"/>
  <c r="G127" i="30"/>
  <c r="G22" i="30"/>
  <c r="G26" i="30"/>
  <c r="G30" i="30"/>
  <c r="G34" i="30"/>
  <c r="G38" i="30"/>
  <c r="G42" i="30"/>
  <c r="G46" i="30"/>
  <c r="G50" i="30"/>
  <c r="G54" i="30"/>
  <c r="G58" i="30"/>
  <c r="G62" i="30"/>
  <c r="G66" i="30"/>
  <c r="G70" i="30"/>
  <c r="G74" i="30"/>
  <c r="G78" i="30"/>
  <c r="G82" i="30"/>
  <c r="G86" i="30"/>
  <c r="G90" i="30"/>
  <c r="G94" i="30"/>
  <c r="G98" i="30"/>
  <c r="G102" i="30"/>
  <c r="G106" i="30"/>
  <c r="G110" i="30"/>
  <c r="G114" i="30"/>
  <c r="G118" i="30"/>
  <c r="G122" i="30"/>
  <c r="G126" i="30"/>
  <c r="G21" i="30"/>
  <c r="G25" i="30"/>
  <c r="G29" i="30"/>
  <c r="G33" i="30"/>
  <c r="G37" i="30"/>
  <c r="G41" i="30"/>
  <c r="G45" i="30"/>
  <c r="G49" i="30"/>
  <c r="G53" i="30"/>
  <c r="G57" i="30"/>
  <c r="G61" i="30"/>
  <c r="G65" i="30"/>
  <c r="G69" i="30"/>
  <c r="G73" i="30"/>
  <c r="G77" i="30"/>
  <c r="G81" i="30"/>
  <c r="G85" i="30"/>
  <c r="G89" i="30"/>
  <c r="G93" i="30"/>
  <c r="G97" i="30"/>
  <c r="G101" i="30"/>
  <c r="G105" i="30"/>
  <c r="G109" i="30"/>
  <c r="G113" i="30"/>
  <c r="G117" i="30"/>
  <c r="G121" i="30"/>
  <c r="G125" i="30"/>
  <c r="J117" i="31"/>
  <c r="J122" i="48"/>
  <c r="J115" i="31"/>
  <c r="J120" i="48"/>
  <c r="J113" i="31"/>
  <c r="J118" i="48"/>
  <c r="J111" i="31"/>
  <c r="J116" i="48"/>
  <c r="J109" i="31"/>
  <c r="J114" i="48"/>
  <c r="J107" i="31"/>
  <c r="J112" i="48"/>
  <c r="J105" i="31"/>
  <c r="J110" i="48"/>
  <c r="J89" i="31"/>
  <c r="J122" i="31"/>
  <c r="J127" i="48"/>
  <c r="J116" i="31"/>
  <c r="J121" i="48"/>
  <c r="J114" i="31"/>
  <c r="J119" i="48"/>
  <c r="J112" i="31"/>
  <c r="J117" i="48"/>
  <c r="J110" i="31"/>
  <c r="J115" i="48"/>
  <c r="J108" i="31"/>
  <c r="J113" i="48"/>
  <c r="J106" i="31"/>
  <c r="J111" i="48"/>
  <c r="J102" i="31"/>
  <c r="J107" i="48"/>
  <c r="J92" i="31"/>
  <c r="J97" i="48"/>
  <c r="J86" i="31"/>
  <c r="J72" i="31"/>
  <c r="J77" i="48"/>
  <c r="J56" i="31"/>
  <c r="J61" i="48"/>
  <c r="J52" i="31"/>
  <c r="J57" i="48"/>
  <c r="J16" i="31"/>
  <c r="J13" i="31"/>
  <c r="J18" i="48"/>
  <c r="J63" i="31"/>
  <c r="J68" i="48"/>
  <c r="J59" i="31"/>
  <c r="J64" i="48"/>
  <c r="J55" i="31"/>
  <c r="J60" i="48"/>
  <c r="J15" i="31"/>
  <c r="J20" i="48"/>
  <c r="J82" i="31"/>
  <c r="J62" i="31"/>
  <c r="J67" i="48"/>
  <c r="J42" i="31"/>
  <c r="J47" i="48"/>
  <c r="J18" i="31"/>
  <c r="J23" i="48"/>
  <c r="J14" i="31"/>
  <c r="J53" i="31"/>
  <c r="J58" i="48"/>
  <c r="J41" i="31"/>
  <c r="J46" i="48"/>
  <c r="J17" i="31"/>
  <c r="J22" i="48"/>
  <c r="I104" i="31"/>
  <c r="I109" i="48"/>
  <c r="H109" i="48"/>
  <c r="I100" i="31"/>
  <c r="I105" i="48"/>
  <c r="H105" i="48"/>
  <c r="I97" i="31"/>
  <c r="I102" i="48"/>
  <c r="H102" i="48"/>
  <c r="I93" i="31"/>
  <c r="I98" i="48"/>
  <c r="H98" i="48"/>
  <c r="I88" i="31"/>
  <c r="I93" i="48"/>
  <c r="H93" i="48"/>
  <c r="I80" i="31"/>
  <c r="I85" i="48"/>
  <c r="H85" i="48"/>
  <c r="I76" i="31"/>
  <c r="I81" i="48"/>
  <c r="H81" i="48"/>
  <c r="I73" i="31"/>
  <c r="I78" i="48"/>
  <c r="H78" i="48"/>
  <c r="I69" i="31"/>
  <c r="I74" i="48"/>
  <c r="H74" i="48"/>
  <c r="I64" i="31"/>
  <c r="I69" i="48"/>
  <c r="H69" i="48"/>
  <c r="I61" i="31"/>
  <c r="I66" i="48"/>
  <c r="H66" i="48"/>
  <c r="I101" i="31"/>
  <c r="I106" i="48"/>
  <c r="H106" i="48"/>
  <c r="I96" i="31"/>
  <c r="I101" i="48"/>
  <c r="H101" i="48"/>
  <c r="I84" i="31"/>
  <c r="I89" i="48"/>
  <c r="H89" i="48"/>
  <c r="I81" i="31"/>
  <c r="I86" i="48"/>
  <c r="H86" i="48"/>
  <c r="I77" i="31"/>
  <c r="I82" i="48"/>
  <c r="H82" i="48"/>
  <c r="I68" i="31"/>
  <c r="I73" i="48"/>
  <c r="H73" i="48"/>
  <c r="I65" i="31"/>
  <c r="I70" i="48"/>
  <c r="H70" i="48"/>
  <c r="I60" i="31"/>
  <c r="I65" i="48"/>
  <c r="H65" i="48"/>
  <c r="I49" i="31"/>
  <c r="I54" i="48"/>
  <c r="H54" i="48"/>
  <c r="I44" i="31"/>
  <c r="I49" i="48"/>
  <c r="H49" i="48"/>
  <c r="I36" i="31"/>
  <c r="I41" i="48"/>
  <c r="H41" i="48"/>
  <c r="I29" i="31"/>
  <c r="I34" i="48"/>
  <c r="H34" i="48"/>
  <c r="I57" i="31"/>
  <c r="I62" i="48"/>
  <c r="H62" i="48"/>
  <c r="I48" i="31"/>
  <c r="I53" i="48"/>
  <c r="H53" i="48"/>
  <c r="I45" i="31"/>
  <c r="I50" i="48"/>
  <c r="H50" i="48"/>
  <c r="I40" i="31"/>
  <c r="I45" i="48"/>
  <c r="H45" i="48"/>
  <c r="I37" i="31"/>
  <c r="I42" i="48"/>
  <c r="H42" i="48"/>
  <c r="I34" i="31"/>
  <c r="I39" i="48"/>
  <c r="H39" i="48"/>
  <c r="I31" i="31"/>
  <c r="I36" i="48"/>
  <c r="H36" i="48"/>
  <c r="I28" i="31"/>
  <c r="I33" i="48"/>
  <c r="H33" i="48"/>
  <c r="I23" i="31"/>
  <c r="I28" i="48"/>
  <c r="H28" i="48"/>
  <c r="I20" i="31"/>
  <c r="I25" i="48"/>
  <c r="H25" i="48"/>
  <c r="I26" i="31"/>
  <c r="I31" i="48"/>
  <c r="H31" i="48"/>
  <c r="I24" i="31"/>
  <c r="I29" i="48"/>
  <c r="H29" i="48"/>
  <c r="I19" i="31"/>
  <c r="I24" i="48"/>
  <c r="H24" i="48"/>
  <c r="I21" i="31"/>
  <c r="I26" i="48"/>
  <c r="H26" i="48"/>
  <c r="K125" i="48"/>
  <c r="H125" i="48"/>
  <c r="K123" i="48"/>
  <c r="H123" i="48"/>
  <c r="I85" i="31"/>
  <c r="I90" i="48"/>
  <c r="H90" i="48"/>
  <c r="I103" i="31"/>
  <c r="I108" i="48"/>
  <c r="H108" i="48"/>
  <c r="I98" i="31"/>
  <c r="I103" i="48"/>
  <c r="H103" i="48"/>
  <c r="I94" i="31"/>
  <c r="I99" i="48"/>
  <c r="H99" i="48"/>
  <c r="I91" i="31"/>
  <c r="I96" i="48"/>
  <c r="H96" i="48"/>
  <c r="I87" i="31"/>
  <c r="I92" i="48"/>
  <c r="H92" i="48"/>
  <c r="I83" i="31"/>
  <c r="I88" i="48"/>
  <c r="H88" i="48"/>
  <c r="I79" i="31"/>
  <c r="I84" i="48"/>
  <c r="H84" i="48"/>
  <c r="I74" i="31"/>
  <c r="I79" i="48"/>
  <c r="H79" i="48"/>
  <c r="I71" i="31"/>
  <c r="I76" i="48"/>
  <c r="H76" i="48"/>
  <c r="I67" i="31"/>
  <c r="I72" i="48"/>
  <c r="H72" i="48"/>
  <c r="I99" i="31"/>
  <c r="I104" i="48"/>
  <c r="H104" i="48"/>
  <c r="I95" i="31"/>
  <c r="I100" i="48"/>
  <c r="H100" i="48"/>
  <c r="I90" i="31"/>
  <c r="I95" i="48"/>
  <c r="H95" i="48"/>
  <c r="I78" i="31"/>
  <c r="I83" i="48"/>
  <c r="H83" i="48"/>
  <c r="I75" i="31"/>
  <c r="I80" i="48"/>
  <c r="H80" i="48"/>
  <c r="I70" i="31"/>
  <c r="I75" i="48"/>
  <c r="H75" i="48"/>
  <c r="I66" i="31"/>
  <c r="I71" i="48"/>
  <c r="H71" i="48"/>
  <c r="I51" i="31"/>
  <c r="I56" i="48"/>
  <c r="H56" i="48"/>
  <c r="I46" i="31"/>
  <c r="I51" i="48"/>
  <c r="H51" i="48"/>
  <c r="I43" i="31"/>
  <c r="I48" i="48"/>
  <c r="H48" i="48"/>
  <c r="I38" i="31"/>
  <c r="I43" i="48"/>
  <c r="H43" i="48"/>
  <c r="I32" i="31"/>
  <c r="I37" i="48"/>
  <c r="H37" i="48"/>
  <c r="I58" i="31"/>
  <c r="I63" i="48"/>
  <c r="H63" i="48"/>
  <c r="I54" i="31"/>
  <c r="I59" i="48"/>
  <c r="H59" i="48"/>
  <c r="I50" i="31"/>
  <c r="I55" i="48"/>
  <c r="H55" i="48"/>
  <c r="I47" i="31"/>
  <c r="I52" i="48"/>
  <c r="H52" i="48"/>
  <c r="I39" i="31"/>
  <c r="I44" i="48"/>
  <c r="H44" i="48"/>
  <c r="I35" i="31"/>
  <c r="I40" i="48"/>
  <c r="H40" i="48"/>
  <c r="I33" i="31"/>
  <c r="I38" i="48"/>
  <c r="H38" i="48"/>
  <c r="I30" i="31"/>
  <c r="I35" i="48"/>
  <c r="H35" i="48"/>
  <c r="I27" i="31"/>
  <c r="I32" i="48"/>
  <c r="H32" i="48"/>
  <c r="I22" i="31"/>
  <c r="I27" i="48"/>
  <c r="H27" i="48"/>
  <c r="I25" i="31"/>
  <c r="I30" i="48"/>
  <c r="H30" i="48"/>
  <c r="K126" i="48"/>
  <c r="H126" i="48"/>
  <c r="K124" i="48"/>
  <c r="H124" i="48"/>
  <c r="I86" i="31"/>
  <c r="I91" i="48"/>
  <c r="K91" i="48"/>
  <c r="I114" i="31"/>
  <c r="I119" i="48"/>
  <c r="K119" i="48"/>
  <c r="I115" i="31"/>
  <c r="I120" i="48"/>
  <c r="K120" i="48"/>
  <c r="I111" i="31"/>
  <c r="I116" i="48"/>
  <c r="K116" i="48"/>
  <c r="I110" i="31"/>
  <c r="I115" i="48"/>
  <c r="K115" i="48"/>
  <c r="I59" i="31"/>
  <c r="I64" i="48"/>
  <c r="K64" i="48"/>
  <c r="I89" i="31"/>
  <c r="I94" i="48"/>
  <c r="K94" i="48"/>
  <c r="I116" i="31"/>
  <c r="I121" i="48"/>
  <c r="K121" i="48"/>
  <c r="I109" i="31"/>
  <c r="I114" i="48"/>
  <c r="K114" i="48"/>
  <c r="I113" i="31"/>
  <c r="I118" i="48"/>
  <c r="K118" i="48"/>
  <c r="I53" i="31"/>
  <c r="I58" i="48"/>
  <c r="K58" i="48"/>
  <c r="I55" i="31"/>
  <c r="I60" i="48"/>
  <c r="K60" i="48"/>
  <c r="I56" i="31"/>
  <c r="I61" i="48"/>
  <c r="K61" i="48"/>
  <c r="I62" i="31"/>
  <c r="I67" i="48"/>
  <c r="K67" i="48"/>
  <c r="I63" i="31"/>
  <c r="I68" i="48"/>
  <c r="K68" i="48"/>
  <c r="I82" i="31"/>
  <c r="I87" i="48"/>
  <c r="K87" i="48"/>
  <c r="I102" i="31"/>
  <c r="I107" i="48"/>
  <c r="K107" i="48"/>
  <c r="I105" i="31"/>
  <c r="I110" i="48"/>
  <c r="K110" i="48"/>
  <c r="I41" i="31"/>
  <c r="I46" i="48"/>
  <c r="K46" i="48"/>
  <c r="I106" i="31"/>
  <c r="I111" i="48"/>
  <c r="K111" i="48"/>
  <c r="I52" i="31"/>
  <c r="I57" i="48"/>
  <c r="K57" i="48"/>
  <c r="I112" i="31"/>
  <c r="I117" i="48"/>
  <c r="K117" i="48"/>
  <c r="I42" i="31"/>
  <c r="I47" i="48"/>
  <c r="K47" i="48"/>
  <c r="I72" i="31"/>
  <c r="I77" i="48"/>
  <c r="K77" i="48"/>
  <c r="I92" i="31"/>
  <c r="I97" i="48"/>
  <c r="K97" i="48"/>
  <c r="I107" i="31"/>
  <c r="I112" i="48"/>
  <c r="K112" i="48"/>
  <c r="I122" i="31"/>
  <c r="I127" i="48"/>
  <c r="K127" i="48"/>
  <c r="J125" i="48"/>
  <c r="I120" i="31"/>
  <c r="I125" i="48"/>
  <c r="J123" i="48"/>
  <c r="I118" i="31"/>
  <c r="I123" i="48"/>
  <c r="J126" i="48"/>
  <c r="I121" i="31"/>
  <c r="I126" i="48"/>
  <c r="J124" i="48"/>
  <c r="I119" i="31"/>
  <c r="I124" i="48"/>
  <c r="I108" i="31"/>
  <c r="I113" i="48"/>
  <c r="K113" i="48"/>
  <c r="K122" i="48"/>
  <c r="I117" i="31"/>
  <c r="I122" i="48"/>
  <c r="N2" i="30"/>
  <c r="N3" i="30"/>
  <c r="P3" i="30"/>
  <c r="Q3" i="30"/>
  <c r="J89" i="48"/>
  <c r="J54" i="48"/>
  <c r="J43" i="48"/>
  <c r="J72" i="48"/>
  <c r="J69" i="48"/>
  <c r="J98" i="48"/>
  <c r="J36" i="48"/>
  <c r="J87" i="48"/>
  <c r="J52" i="48"/>
  <c r="J21" i="48"/>
  <c r="J62" i="48"/>
  <c r="J51" i="48"/>
  <c r="J80" i="48"/>
  <c r="J25" i="48"/>
  <c r="J90" i="48"/>
  <c r="J30" i="48"/>
  <c r="J79" i="48"/>
  <c r="J108" i="48"/>
  <c r="J44" i="48"/>
  <c r="J73" i="48"/>
  <c r="J102" i="48"/>
  <c r="J40" i="48"/>
  <c r="J91" i="48"/>
  <c r="J56" i="48"/>
  <c r="J53" i="48"/>
  <c r="J82" i="48"/>
  <c r="J26" i="48"/>
  <c r="J71" i="48"/>
  <c r="J100" i="48"/>
  <c r="J39" i="48"/>
  <c r="J81" i="48"/>
  <c r="J99" i="48"/>
  <c r="J33" i="48"/>
  <c r="J109" i="48"/>
  <c r="J45" i="48"/>
  <c r="J74" i="48"/>
  <c r="J63" i="48"/>
  <c r="J92" i="48"/>
  <c r="J31" i="48"/>
  <c r="J86" i="48"/>
  <c r="J28" i="48"/>
  <c r="J75" i="48"/>
  <c r="J104" i="48"/>
  <c r="J41" i="48"/>
  <c r="J101" i="48"/>
  <c r="J35" i="48"/>
  <c r="J66" i="48"/>
  <c r="J55" i="48"/>
  <c r="J84" i="48"/>
  <c r="J27" i="48"/>
  <c r="J65" i="48"/>
  <c r="J94" i="48"/>
  <c r="J32" i="48"/>
  <c r="J83" i="48"/>
  <c r="J48" i="48"/>
  <c r="J93" i="48"/>
  <c r="J76" i="48"/>
  <c r="J105" i="48"/>
  <c r="J38" i="48"/>
  <c r="J70" i="48"/>
  <c r="K8" i="48"/>
  <c r="J59" i="48"/>
  <c r="J88" i="48"/>
  <c r="J29" i="48"/>
  <c r="J85" i="48"/>
  <c r="J50" i="48"/>
  <c r="J103" i="48"/>
  <c r="J37" i="48"/>
  <c r="J49" i="48"/>
  <c r="J78" i="48"/>
  <c r="J24" i="48"/>
  <c r="J96" i="48"/>
  <c r="J34" i="48"/>
  <c r="J106" i="48"/>
  <c r="J42" i="48"/>
  <c r="J95" i="48"/>
  <c r="J19" i="48"/>
  <c r="M8" i="31"/>
  <c r="K9" i="48"/>
  <c r="G12" i="46"/>
  <c r="I18" i="30"/>
  <c r="R13" i="31"/>
  <c r="R18" i="48"/>
  <c r="G13" i="31"/>
  <c r="G13" i="46"/>
  <c r="N19" i="30"/>
  <c r="I19" i="30"/>
  <c r="G18" i="48"/>
  <c r="B2" i="50"/>
  <c r="C6" i="50"/>
  <c r="Z6" i="50"/>
  <c r="S12" i="48"/>
  <c r="B2" i="33"/>
  <c r="C6" i="33"/>
  <c r="I20" i="30"/>
  <c r="AD6" i="50"/>
  <c r="G6" i="50"/>
  <c r="O6" i="50"/>
  <c r="W6" i="50"/>
  <c r="AE6" i="50"/>
  <c r="H6" i="50"/>
  <c r="P6" i="50"/>
  <c r="X6" i="50"/>
  <c r="AF6" i="50"/>
  <c r="I6" i="50"/>
  <c r="Q6" i="50"/>
  <c r="Y6" i="50"/>
  <c r="K6" i="50"/>
  <c r="S6" i="50"/>
  <c r="AA6" i="50"/>
  <c r="D6" i="50"/>
  <c r="L6" i="50"/>
  <c r="T6" i="50"/>
  <c r="AB6" i="50"/>
  <c r="E6" i="50"/>
  <c r="M6" i="50"/>
  <c r="U6" i="50"/>
  <c r="AC6" i="50"/>
  <c r="AG6" i="50"/>
  <c r="J6" i="50"/>
  <c r="F6" i="50"/>
  <c r="N6" i="50"/>
  <c r="R6" i="50"/>
  <c r="V6" i="50"/>
  <c r="AF6" i="33"/>
  <c r="Y6" i="33"/>
  <c r="K6" i="33"/>
  <c r="W6" i="33"/>
  <c r="D6" i="33"/>
  <c r="L6" i="33"/>
  <c r="T6" i="33"/>
  <c r="AB6" i="33"/>
  <c r="AD6" i="33"/>
  <c r="Q6" i="33"/>
  <c r="I6" i="33"/>
  <c r="U6" i="33"/>
  <c r="AG6" i="33"/>
  <c r="J6" i="33"/>
  <c r="R6" i="33"/>
  <c r="H6" i="33"/>
  <c r="V6" i="33"/>
  <c r="AE6" i="33"/>
  <c r="AA6" i="33"/>
  <c r="N6" i="33"/>
  <c r="M6" i="33"/>
  <c r="E6" i="33"/>
  <c r="S6" i="33"/>
  <c r="AC6" i="33"/>
  <c r="P6" i="33"/>
  <c r="X6" i="33"/>
  <c r="G6" i="33"/>
  <c r="O6" i="33"/>
  <c r="F6" i="33"/>
  <c r="Z6" i="33"/>
  <c r="I21" i="30"/>
  <c r="I22" i="30"/>
  <c r="I23" i="30"/>
  <c r="I24" i="30"/>
  <c r="I25" i="30"/>
  <c r="I26" i="30"/>
  <c r="I27" i="30"/>
  <c r="I28" i="30"/>
  <c r="I29" i="30"/>
  <c r="I30" i="30"/>
  <c r="I31" i="30"/>
  <c r="I32" i="30"/>
  <c r="I33" i="30"/>
  <c r="R33" i="30"/>
  <c r="Q34" i="30"/>
  <c r="P2" i="30"/>
  <c r="Q2" i="30"/>
  <c r="O33" i="30"/>
  <c r="Q33" i="30"/>
  <c r="O34" i="30"/>
  <c r="R34" i="30"/>
  <c r="O110" i="31"/>
  <c r="O115" i="48"/>
  <c r="O115" i="31"/>
  <c r="O52" i="31"/>
  <c r="O57" i="48"/>
  <c r="O120" i="48"/>
  <c r="O106" i="31"/>
  <c r="O111" i="48"/>
  <c r="O114" i="31"/>
  <c r="O111" i="31"/>
  <c r="O116" i="48"/>
  <c r="O119" i="48"/>
  <c r="O86" i="31"/>
  <c r="O91" i="48"/>
  <c r="O113" i="31"/>
  <c r="O118" i="48"/>
  <c r="O109" i="31"/>
  <c r="O114" i="48"/>
  <c r="R113" i="37"/>
  <c r="R115" i="37"/>
  <c r="R117" i="37"/>
  <c r="R119" i="37"/>
  <c r="R121" i="37"/>
  <c r="R116" i="37"/>
  <c r="R118" i="37"/>
  <c r="R120" i="37"/>
  <c r="R122" i="37"/>
  <c r="O102" i="31"/>
  <c r="R92" i="37"/>
  <c r="O107" i="48"/>
  <c r="R28" i="37"/>
  <c r="R30" i="37"/>
  <c r="R34" i="37"/>
  <c r="R35" i="37"/>
  <c r="R36" i="37"/>
  <c r="R29" i="37"/>
  <c r="R39" i="37"/>
  <c r="R31" i="37"/>
  <c r="R41" i="37"/>
  <c r="R32" i="37"/>
  <c r="R42" i="37"/>
  <c r="R33" i="37"/>
  <c r="R37" i="37"/>
  <c r="R47" i="37"/>
  <c r="R38" i="37"/>
  <c r="R49" i="37"/>
  <c r="R40" i="37"/>
  <c r="R50" i="37"/>
  <c r="R43" i="37"/>
  <c r="R44" i="37"/>
  <c r="R54" i="37"/>
  <c r="R45" i="37"/>
  <c r="R46" i="37"/>
  <c r="R56" i="37"/>
  <c r="R57" i="37"/>
  <c r="R48" i="37"/>
  <c r="R58" i="37"/>
  <c r="R59" i="37"/>
  <c r="R51" i="37"/>
  <c r="R52" i="37"/>
  <c r="R53" i="37"/>
  <c r="R64" i="37"/>
  <c r="R55" i="37"/>
  <c r="R65" i="37"/>
  <c r="R66" i="37"/>
  <c r="R60" i="37"/>
  <c r="R61" i="37"/>
  <c r="R62" i="37"/>
  <c r="R63" i="37"/>
  <c r="R76" i="37"/>
  <c r="R67" i="37"/>
  <c r="R68" i="37"/>
  <c r="R69" i="37"/>
  <c r="R70" i="37"/>
  <c r="R80" i="37"/>
  <c r="R71" i="37"/>
  <c r="R72" i="37"/>
  <c r="R73" i="37"/>
  <c r="R74" i="37"/>
  <c r="R75" i="37"/>
  <c r="R77" i="37"/>
  <c r="R78" i="37"/>
  <c r="R79" i="37"/>
  <c r="R81" i="37"/>
  <c r="R82" i="37"/>
  <c r="R83" i="37"/>
  <c r="R84" i="37"/>
  <c r="R85" i="37"/>
  <c r="R86" i="37"/>
  <c r="R87" i="37"/>
  <c r="R88" i="37"/>
  <c r="R89" i="37"/>
  <c r="R90" i="37"/>
  <c r="R91" i="37"/>
  <c r="R93" i="37"/>
  <c r="R94" i="37"/>
  <c r="R95" i="37"/>
  <c r="R96" i="37"/>
  <c r="R97" i="37"/>
  <c r="R98" i="37"/>
  <c r="R99" i="37"/>
  <c r="R100" i="37"/>
  <c r="R101" i="37"/>
  <c r="R102" i="37"/>
  <c r="R103" i="37"/>
  <c r="R104" i="37"/>
  <c r="R105" i="37"/>
  <c r="R106" i="37"/>
  <c r="R107" i="37"/>
  <c r="R108" i="37"/>
  <c r="R109" i="37"/>
  <c r="R110" i="37"/>
  <c r="R111" i="37"/>
  <c r="R112" i="37"/>
  <c r="R114" i="37"/>
  <c r="R114" i="31"/>
  <c r="R119" i="48"/>
  <c r="R117" i="31"/>
  <c r="R122" i="48"/>
  <c r="R107" i="31"/>
  <c r="R106" i="31"/>
  <c r="R104" i="31"/>
  <c r="R105" i="31"/>
  <c r="R110" i="48"/>
  <c r="R103" i="31"/>
  <c r="R108" i="48"/>
  <c r="R102" i="31"/>
  <c r="R107" i="48"/>
  <c r="R101" i="31"/>
  <c r="R106" i="48"/>
  <c r="R100" i="31"/>
  <c r="R105" i="48"/>
  <c r="R99" i="31"/>
  <c r="R104" i="48"/>
  <c r="R98" i="31"/>
  <c r="R103" i="48"/>
  <c r="R97" i="31"/>
  <c r="R96" i="31"/>
  <c r="R101" i="48"/>
  <c r="R95" i="31"/>
  <c r="R100" i="48"/>
  <c r="R94" i="31"/>
  <c r="R99" i="48"/>
  <c r="R93" i="31"/>
  <c r="R98" i="48"/>
  <c r="R92" i="31"/>
  <c r="R97" i="48"/>
  <c r="R91" i="31"/>
  <c r="R96" i="48"/>
  <c r="R90" i="31"/>
  <c r="R95" i="48"/>
  <c r="R89" i="31"/>
  <c r="R88" i="31"/>
  <c r="R93" i="48"/>
  <c r="R87" i="31"/>
  <c r="R92" i="48"/>
  <c r="R86" i="31"/>
  <c r="R91" i="48"/>
  <c r="R85" i="31"/>
  <c r="R90" i="48"/>
  <c r="R84" i="31"/>
  <c r="R89" i="48"/>
  <c r="R83" i="31"/>
  <c r="R88" i="48"/>
  <c r="R82" i="31"/>
  <c r="R87" i="48"/>
  <c r="R81" i="31"/>
  <c r="R80" i="31"/>
  <c r="R85" i="48"/>
  <c r="R79" i="31"/>
  <c r="R84" i="48"/>
  <c r="R78" i="31"/>
  <c r="R83" i="48"/>
  <c r="R77" i="31"/>
  <c r="R82" i="48"/>
  <c r="R76" i="31"/>
  <c r="R81" i="48"/>
  <c r="R75" i="31"/>
  <c r="R80" i="48"/>
  <c r="R74" i="31"/>
  <c r="R79" i="48"/>
  <c r="R73" i="31"/>
  <c r="R72" i="31"/>
  <c r="R77" i="48"/>
  <c r="R71" i="31"/>
  <c r="R76" i="48"/>
  <c r="R70" i="31"/>
  <c r="R75" i="48"/>
  <c r="R69" i="31"/>
  <c r="R74" i="48"/>
  <c r="R67" i="31"/>
  <c r="R72" i="48"/>
  <c r="R68" i="31"/>
  <c r="R73" i="48"/>
  <c r="R66" i="31"/>
  <c r="R71" i="48"/>
  <c r="R65" i="31"/>
  <c r="R70" i="48"/>
  <c r="R64" i="31"/>
  <c r="R63" i="31"/>
  <c r="R68" i="48"/>
  <c r="R62" i="31"/>
  <c r="R67" i="48"/>
  <c r="R61" i="31"/>
  <c r="R66" i="48"/>
  <c r="R60" i="31"/>
  <c r="R65" i="48"/>
  <c r="R59" i="31"/>
  <c r="R64" i="48"/>
  <c r="R58" i="31"/>
  <c r="R63" i="48"/>
  <c r="R57" i="31"/>
  <c r="R62" i="48"/>
  <c r="R56" i="31"/>
  <c r="R61" i="48"/>
  <c r="R55" i="31"/>
  <c r="R60" i="48"/>
  <c r="R54" i="31"/>
  <c r="R59" i="48"/>
  <c r="R53" i="31"/>
  <c r="R58" i="48"/>
  <c r="R51" i="31"/>
  <c r="R56" i="48"/>
  <c r="R52" i="31"/>
  <c r="R57" i="48"/>
  <c r="R50" i="31"/>
  <c r="R49" i="31"/>
  <c r="R54" i="48"/>
  <c r="R48" i="31"/>
  <c r="R47" i="31"/>
  <c r="R52" i="48"/>
  <c r="R46" i="31"/>
  <c r="R45" i="31"/>
  <c r="R50" i="48"/>
  <c r="R44" i="31"/>
  <c r="R43" i="31"/>
  <c r="R48" i="48"/>
  <c r="R42" i="31"/>
  <c r="R47" i="48"/>
  <c r="AR55" i="31"/>
  <c r="O55" i="31"/>
  <c r="R41" i="31"/>
  <c r="R46" i="48"/>
  <c r="R40" i="31"/>
  <c r="R45" i="48"/>
  <c r="R39" i="31"/>
  <c r="R44" i="48"/>
  <c r="R38" i="31"/>
  <c r="R43" i="48"/>
  <c r="R37" i="31"/>
  <c r="R42" i="48"/>
  <c r="R36" i="31"/>
  <c r="R35" i="31"/>
  <c r="R40" i="48"/>
  <c r="R34" i="31"/>
  <c r="R39" i="48"/>
  <c r="R33" i="31"/>
  <c r="R38" i="48"/>
  <c r="R32" i="31"/>
  <c r="R37" i="48"/>
  <c r="R30" i="31"/>
  <c r="R35" i="48"/>
  <c r="R31" i="31"/>
  <c r="R36" i="48"/>
  <c r="AR42" i="31"/>
  <c r="O42" i="31"/>
  <c r="R29" i="31"/>
  <c r="R34" i="48"/>
  <c r="R28" i="31"/>
  <c r="R33" i="48"/>
  <c r="R122" i="31"/>
  <c r="R127" i="48"/>
  <c r="R111" i="31"/>
  <c r="R116" i="48"/>
  <c r="R112" i="48"/>
  <c r="R111" i="48"/>
  <c r="R109" i="48"/>
  <c r="R102" i="48"/>
  <c r="R94" i="48"/>
  <c r="R86" i="48"/>
  <c r="R78" i="48"/>
  <c r="R69" i="48"/>
  <c r="AR55" i="37"/>
  <c r="O55" i="37"/>
  <c r="R55" i="48"/>
  <c r="R53" i="48"/>
  <c r="R51" i="48"/>
  <c r="R49" i="48"/>
  <c r="AR42" i="37"/>
  <c r="O42" i="37"/>
  <c r="R41" i="48"/>
  <c r="O60" i="48"/>
  <c r="O47" i="48"/>
  <c r="P20" i="37"/>
  <c r="P19" i="37"/>
  <c r="P21" i="37"/>
  <c r="P22" i="37"/>
  <c r="P23" i="37"/>
  <c r="P24" i="37"/>
  <c r="P25" i="37"/>
  <c r="P26" i="37"/>
  <c r="P27" i="37"/>
  <c r="P29" i="37"/>
  <c r="P30" i="37"/>
  <c r="P31" i="37"/>
  <c r="P32" i="37"/>
  <c r="P33" i="37"/>
  <c r="P34" i="37"/>
  <c r="P35" i="37"/>
  <c r="P36" i="37"/>
  <c r="AR36" i="37"/>
  <c r="O36" i="37"/>
  <c r="P37" i="37"/>
  <c r="P38" i="37"/>
  <c r="P39" i="37"/>
  <c r="P40" i="37"/>
  <c r="P41" i="37"/>
  <c r="P42" i="37"/>
  <c r="P43" i="37"/>
  <c r="P44" i="37"/>
  <c r="P45" i="37"/>
  <c r="P46" i="37"/>
  <c r="P47" i="37"/>
  <c r="P48" i="37"/>
  <c r="P49" i="37"/>
  <c r="P50" i="37"/>
  <c r="P51" i="37"/>
  <c r="P52" i="37"/>
  <c r="P53" i="37"/>
  <c r="P54" i="37"/>
  <c r="P55" i="37"/>
  <c r="P56" i="37"/>
  <c r="P57" i="37"/>
  <c r="P58" i="37"/>
  <c r="P59" i="37"/>
  <c r="P60" i="37"/>
  <c r="P61" i="37"/>
  <c r="P62" i="37"/>
  <c r="P63" i="37"/>
  <c r="P64" i="37"/>
  <c r="P65" i="37"/>
  <c r="P66" i="37"/>
  <c r="P67" i="37"/>
  <c r="P68" i="37"/>
  <c r="P69" i="37"/>
  <c r="P70" i="37"/>
  <c r="P71" i="37"/>
  <c r="P72" i="37"/>
  <c r="P73" i="37"/>
  <c r="P74" i="37"/>
  <c r="P75" i="37"/>
  <c r="P76" i="37"/>
  <c r="P77" i="37"/>
  <c r="P78" i="37"/>
  <c r="P79" i="37"/>
  <c r="P80" i="37"/>
  <c r="P81" i="37"/>
  <c r="P82" i="37"/>
  <c r="P83" i="37"/>
  <c r="P84" i="37"/>
  <c r="P85" i="37"/>
  <c r="P86" i="37"/>
  <c r="P87" i="37"/>
  <c r="P88" i="37"/>
  <c r="P89" i="37"/>
  <c r="P90" i="37"/>
  <c r="P91" i="37"/>
  <c r="P92" i="37"/>
  <c r="P93" i="37"/>
  <c r="P94" i="37"/>
  <c r="P95" i="37"/>
  <c r="P96" i="37"/>
  <c r="P97" i="37"/>
  <c r="P98" i="37"/>
  <c r="P99" i="37"/>
  <c r="P100" i="37"/>
  <c r="P101" i="37"/>
  <c r="P102" i="37"/>
  <c r="P103" i="37"/>
  <c r="P104" i="37"/>
  <c r="P105" i="37"/>
  <c r="P106" i="37"/>
  <c r="P107" i="37"/>
  <c r="P108" i="37"/>
  <c r="P109" i="37"/>
  <c r="P110" i="37"/>
  <c r="P111" i="37"/>
  <c r="P112" i="37"/>
  <c r="P113" i="37"/>
  <c r="P114" i="37"/>
  <c r="P115" i="37"/>
  <c r="P116" i="37"/>
  <c r="P117" i="37"/>
  <c r="P118" i="37"/>
  <c r="P119" i="37"/>
  <c r="P120" i="37"/>
  <c r="P121" i="37"/>
  <c r="P122" i="37"/>
  <c r="P28" i="37"/>
  <c r="R26" i="37"/>
  <c r="R25" i="37"/>
  <c r="R23" i="37"/>
  <c r="R22" i="37"/>
  <c r="R21" i="37"/>
  <c r="R19" i="37"/>
  <c r="R18" i="37"/>
  <c r="R17" i="37"/>
  <c r="R16" i="37"/>
  <c r="R15" i="37"/>
  <c r="R14" i="37"/>
  <c r="Q122" i="37"/>
  <c r="Q121" i="37"/>
  <c r="Q119" i="37"/>
  <c r="Q120" i="37"/>
  <c r="Q118" i="37"/>
  <c r="Q117" i="37"/>
  <c r="Q116" i="37"/>
  <c r="Q115" i="37"/>
  <c r="Q114" i="37"/>
  <c r="Q113" i="37"/>
  <c r="Q112" i="37"/>
  <c r="R121" i="31"/>
  <c r="R126" i="48"/>
  <c r="R120" i="31"/>
  <c r="R125" i="48"/>
  <c r="Q110" i="37"/>
  <c r="Q111" i="37"/>
  <c r="Q109" i="37"/>
  <c r="R119" i="31"/>
  <c r="R124" i="48"/>
  <c r="Q108" i="37"/>
  <c r="R116" i="31"/>
  <c r="R121" i="48"/>
  <c r="Q107" i="37"/>
  <c r="R115" i="31"/>
  <c r="Q106" i="37"/>
  <c r="R120" i="48"/>
  <c r="Q105" i="37"/>
  <c r="Q104" i="37"/>
  <c r="Q103" i="37"/>
  <c r="R113" i="31"/>
  <c r="R118" i="48"/>
  <c r="R112" i="31"/>
  <c r="R117" i="48"/>
  <c r="Q102" i="37"/>
  <c r="Q101" i="37"/>
  <c r="Q100" i="37"/>
  <c r="R110" i="31"/>
  <c r="R115" i="48"/>
  <c r="R109" i="31"/>
  <c r="R114" i="48"/>
  <c r="R108" i="31"/>
  <c r="R113" i="48"/>
  <c r="Q99" i="37"/>
  <c r="Q97" i="37"/>
  <c r="Q98" i="37"/>
  <c r="Q96" i="37"/>
  <c r="Q95" i="37"/>
  <c r="Q94" i="37"/>
  <c r="Q93" i="37"/>
  <c r="Q92" i="37"/>
  <c r="Q91" i="37"/>
  <c r="Q90" i="37"/>
  <c r="Q89" i="37"/>
  <c r="Q88" i="37"/>
  <c r="Q87" i="37"/>
  <c r="Q86" i="37"/>
  <c r="Q85" i="37"/>
  <c r="Q83" i="37"/>
  <c r="Q84" i="37"/>
  <c r="Q82" i="37"/>
  <c r="Q81" i="37"/>
  <c r="Q80" i="37"/>
  <c r="Q79" i="37"/>
  <c r="Q78" i="37"/>
  <c r="Q77" i="37"/>
  <c r="Q76" i="37"/>
  <c r="Q75" i="37"/>
  <c r="Q74" i="37"/>
  <c r="Q73" i="37"/>
  <c r="Q72" i="37"/>
  <c r="Q71" i="37"/>
  <c r="Q70" i="37"/>
  <c r="Q69" i="37"/>
  <c r="Q68" i="37"/>
  <c r="Q67" i="37"/>
  <c r="Q66" i="37"/>
  <c r="Q65" i="37"/>
  <c r="Q64" i="37"/>
  <c r="Q63" i="37"/>
  <c r="Q62" i="37"/>
  <c r="Q61" i="37"/>
  <c r="Q60" i="37"/>
  <c r="Q59" i="37"/>
  <c r="Q58" i="37"/>
  <c r="Q57" i="37"/>
  <c r="Q55" i="37"/>
  <c r="Q56" i="37"/>
  <c r="Q54" i="37"/>
  <c r="Q52" i="37"/>
  <c r="Q53" i="37"/>
  <c r="Q51" i="37"/>
  <c r="Q50" i="37"/>
  <c r="Q49" i="37"/>
  <c r="Q48" i="37"/>
  <c r="Q47" i="37"/>
  <c r="Q46" i="37"/>
  <c r="Q45" i="37"/>
  <c r="Q43" i="37"/>
  <c r="Q44" i="37"/>
  <c r="Q42" i="37"/>
  <c r="Q41" i="37"/>
  <c r="Q40" i="37"/>
  <c r="Q39" i="37"/>
  <c r="Q38" i="37"/>
  <c r="Q37" i="37"/>
  <c r="Q35" i="37"/>
  <c r="Q36" i="37"/>
  <c r="Q34" i="37"/>
  <c r="Q33" i="37"/>
  <c r="Q31" i="37"/>
  <c r="Q32" i="37"/>
  <c r="Q30" i="37"/>
  <c r="Q29" i="37"/>
  <c r="Q28" i="37"/>
  <c r="Q27" i="37"/>
  <c r="AR36" i="31"/>
  <c r="O36" i="31"/>
  <c r="O41" i="48"/>
  <c r="Q26" i="37"/>
  <c r="Q25" i="37"/>
  <c r="Q24" i="37"/>
  <c r="Q23" i="37"/>
  <c r="Q22" i="37"/>
  <c r="Q21" i="37"/>
  <c r="Q19" i="37"/>
  <c r="Q20" i="37"/>
  <c r="AU19" i="37"/>
  <c r="AU21" i="37"/>
  <c r="AU22" i="37"/>
  <c r="AR62" i="31"/>
  <c r="O62" i="31"/>
  <c r="AR82" i="31"/>
  <c r="O82" i="31"/>
  <c r="AR112" i="31"/>
  <c r="O112" i="31"/>
  <c r="O112" i="37"/>
  <c r="O117" i="48"/>
  <c r="O82" i="37"/>
  <c r="O87" i="48"/>
  <c r="L13" i="37"/>
  <c r="T18" i="41"/>
  <c r="M13" i="37"/>
  <c r="S13" i="37"/>
  <c r="U18" i="41"/>
  <c r="N13" i="37"/>
  <c r="AG13" i="37"/>
  <c r="T18" i="30"/>
  <c r="U18" i="30"/>
  <c r="T19" i="30"/>
  <c r="U19" i="30"/>
  <c r="T19" i="41"/>
  <c r="M14" i="37"/>
  <c r="S14" i="37"/>
  <c r="C8" i="38"/>
  <c r="E8" i="38"/>
  <c r="E37" i="38"/>
  <c r="AJ14" i="37"/>
  <c r="L14" i="37"/>
  <c r="C7" i="38"/>
  <c r="D7" i="38"/>
  <c r="D37" i="38"/>
  <c r="U19" i="41"/>
  <c r="N14" i="37"/>
  <c r="AG14" i="37"/>
  <c r="T20" i="41"/>
  <c r="U20" i="41"/>
  <c r="N15" i="37"/>
  <c r="AG15" i="37"/>
  <c r="M15" i="37"/>
  <c r="S15" i="37"/>
  <c r="C9" i="38"/>
  <c r="F9" i="38"/>
  <c r="F37" i="38"/>
  <c r="AJ15" i="37"/>
  <c r="L15" i="37"/>
  <c r="T20" i="30"/>
  <c r="U20" i="30"/>
  <c r="T21" i="30"/>
  <c r="U21" i="30"/>
  <c r="L16" i="37"/>
  <c r="T21" i="41"/>
  <c r="M16" i="37"/>
  <c r="S16" i="37"/>
  <c r="C10" i="38"/>
  <c r="G10" i="38"/>
  <c r="G37" i="38"/>
  <c r="AJ16" i="37"/>
  <c r="U21" i="41"/>
  <c r="N16" i="37"/>
  <c r="AG16" i="37"/>
  <c r="T22" i="30"/>
  <c r="U22" i="30"/>
  <c r="T22" i="41"/>
  <c r="M17" i="37"/>
  <c r="S17" i="37"/>
  <c r="C11" i="38"/>
  <c r="H11" i="38"/>
  <c r="H37" i="38"/>
  <c r="AJ17" i="37"/>
  <c r="U22" i="41"/>
  <c r="N17" i="37"/>
  <c r="AG17" i="37"/>
  <c r="L17" i="37"/>
  <c r="T23" i="41"/>
  <c r="M18" i="37"/>
  <c r="S18" i="37"/>
  <c r="C12" i="38"/>
  <c r="I12" i="38"/>
  <c r="I37" i="38"/>
  <c r="AJ18" i="37"/>
  <c r="U23" i="41"/>
  <c r="N18" i="37"/>
  <c r="AG18" i="37"/>
  <c r="L18" i="37"/>
  <c r="T23" i="30"/>
  <c r="U23" i="30"/>
  <c r="T24" i="30"/>
  <c r="U24" i="30"/>
  <c r="L19" i="37"/>
  <c r="T24" i="41"/>
  <c r="M19" i="37"/>
  <c r="S19" i="37"/>
  <c r="C13" i="38"/>
  <c r="J13" i="38"/>
  <c r="J37" i="38"/>
  <c r="AJ19" i="37"/>
  <c r="T25" i="41"/>
  <c r="L20" i="37"/>
  <c r="T25" i="30"/>
  <c r="U25" i="30"/>
  <c r="U24" i="41"/>
  <c r="N19" i="37"/>
  <c r="AG19" i="37"/>
  <c r="T26" i="30"/>
  <c r="U26" i="30"/>
  <c r="L21" i="37"/>
  <c r="T26" i="41"/>
  <c r="M21" i="37"/>
  <c r="S21" i="37"/>
  <c r="C15" i="38"/>
  <c r="L15" i="38"/>
  <c r="L37" i="38"/>
  <c r="AJ21" i="37"/>
  <c r="M20" i="37"/>
  <c r="U25" i="41"/>
  <c r="N20" i="37"/>
  <c r="U26" i="41"/>
  <c r="N21" i="37"/>
  <c r="AG21" i="37"/>
  <c r="T27" i="41"/>
  <c r="M22" i="37"/>
  <c r="S22" i="37"/>
  <c r="C16" i="38"/>
  <c r="M16" i="38"/>
  <c r="M37" i="38"/>
  <c r="AJ22" i="37"/>
  <c r="L22" i="37"/>
  <c r="T27" i="30"/>
  <c r="U27" i="30"/>
  <c r="U27" i="41"/>
  <c r="N22" i="37"/>
  <c r="AG22" i="37"/>
  <c r="T28" i="30"/>
  <c r="U28" i="30"/>
  <c r="T28" i="41"/>
  <c r="M23" i="37"/>
  <c r="S23" i="37"/>
  <c r="C17" i="38"/>
  <c r="N17" i="38"/>
  <c r="N37" i="38"/>
  <c r="AJ23" i="37"/>
  <c r="L23" i="37"/>
  <c r="U28" i="41"/>
  <c r="N23" i="37"/>
  <c r="AG23" i="37"/>
  <c r="L24" i="37"/>
  <c r="T29" i="41"/>
  <c r="T29" i="30"/>
  <c r="U29" i="30"/>
  <c r="T30" i="30"/>
  <c r="U30" i="30"/>
  <c r="M24" i="37"/>
  <c r="U29" i="41"/>
  <c r="N24" i="37"/>
  <c r="T30" i="41"/>
  <c r="M25" i="37"/>
  <c r="S25" i="37"/>
  <c r="C19" i="38"/>
  <c r="P19" i="38"/>
  <c r="P37" i="38"/>
  <c r="AJ25" i="37"/>
  <c r="L25" i="37"/>
  <c r="K3" i="30"/>
  <c r="J3" i="30"/>
  <c r="M3" i="30"/>
  <c r="K3" i="41"/>
  <c r="J3" i="41"/>
  <c r="M3" i="41"/>
  <c r="U30" i="41"/>
  <c r="N25" i="37"/>
  <c r="AG25" i="37"/>
  <c r="L26" i="37"/>
  <c r="T31" i="41"/>
  <c r="M26" i="37"/>
  <c r="S26" i="37"/>
  <c r="C20" i="38"/>
  <c r="Q20" i="38"/>
  <c r="Q37" i="38"/>
  <c r="AJ26" i="37"/>
  <c r="U31" i="41"/>
  <c r="N26" i="37"/>
  <c r="AG26" i="37"/>
  <c r="T31" i="30"/>
  <c r="U31" i="30"/>
  <c r="T32" i="30"/>
  <c r="U32" i="30"/>
  <c r="T32" i="41"/>
  <c r="M27" i="37"/>
  <c r="L27" i="37"/>
  <c r="U32" i="41"/>
  <c r="N27" i="37"/>
  <c r="T33" i="41"/>
  <c r="U33" i="41"/>
  <c r="N28" i="37"/>
  <c r="AG28" i="37"/>
  <c r="M28" i="37"/>
  <c r="S28" i="37"/>
  <c r="C22" i="38"/>
  <c r="S22" i="38"/>
  <c r="S37" i="38"/>
  <c r="AJ28" i="37"/>
  <c r="L28" i="37"/>
  <c r="T33" i="30"/>
  <c r="U33" i="30"/>
  <c r="T34" i="30"/>
  <c r="L29" i="37"/>
  <c r="T34" i="41"/>
  <c r="M29" i="37"/>
  <c r="S29" i="37"/>
  <c r="C23" i="38"/>
  <c r="T23" i="38"/>
  <c r="T37" i="38"/>
  <c r="AJ29" i="37"/>
  <c r="U34" i="41"/>
  <c r="N29" i="37"/>
  <c r="AG29" i="37"/>
  <c r="U34" i="30"/>
  <c r="T35" i="41"/>
  <c r="M30" i="37"/>
  <c r="S30" i="37"/>
  <c r="C24" i="38"/>
  <c r="U24" i="38"/>
  <c r="U37" i="38"/>
  <c r="AJ30" i="37"/>
  <c r="U35" i="41"/>
  <c r="N30" i="37"/>
  <c r="AG30" i="37"/>
  <c r="L30" i="37"/>
  <c r="T35" i="30"/>
  <c r="U35" i="30"/>
  <c r="T36" i="41"/>
  <c r="U36" i="41"/>
  <c r="N31" i="37"/>
  <c r="AG31" i="37"/>
  <c r="M31" i="37"/>
  <c r="S31" i="37"/>
  <c r="C25" i="38"/>
  <c r="V25" i="38"/>
  <c r="V37" i="38"/>
  <c r="AJ31" i="37"/>
  <c r="L31" i="37"/>
  <c r="T36" i="30"/>
  <c r="T37" i="30"/>
  <c r="U37" i="30"/>
  <c r="T37" i="41"/>
  <c r="M32" i="37"/>
  <c r="S32" i="37"/>
  <c r="C26" i="38"/>
  <c r="W26" i="38"/>
  <c r="W37" i="38"/>
  <c r="AJ32" i="37"/>
  <c r="L32" i="37"/>
  <c r="U36" i="30"/>
  <c r="T38" i="30"/>
  <c r="U38" i="30"/>
  <c r="U37" i="41"/>
  <c r="N32" i="37"/>
  <c r="AG32" i="37"/>
  <c r="L33" i="37"/>
  <c r="T38" i="41"/>
  <c r="M33" i="37"/>
  <c r="S33" i="37"/>
  <c r="C27" i="38"/>
  <c r="X27" i="38"/>
  <c r="X37" i="38"/>
  <c r="T39" i="30"/>
  <c r="U38" i="41"/>
  <c r="N33" i="37"/>
  <c r="AG33" i="37"/>
  <c r="T39" i="41"/>
  <c r="M34" i="37"/>
  <c r="S34" i="37"/>
  <c r="C28" i="38"/>
  <c r="Y28" i="38"/>
  <c r="Y37" i="38"/>
  <c r="L34" i="37"/>
  <c r="U39" i="41"/>
  <c r="N34" i="37"/>
  <c r="AG34" i="37"/>
  <c r="U39" i="30"/>
  <c r="L35" i="37"/>
  <c r="T40" i="41"/>
  <c r="M35" i="37"/>
  <c r="S35" i="37"/>
  <c r="C29" i="38"/>
  <c r="Z29" i="38"/>
  <c r="Z37" i="38"/>
  <c r="T40" i="30"/>
  <c r="U40" i="41"/>
  <c r="N35" i="37"/>
  <c r="AG35" i="37"/>
  <c r="U40" i="30"/>
  <c r="T41" i="30"/>
  <c r="T41" i="41"/>
  <c r="M36" i="37"/>
  <c r="S36" i="37"/>
  <c r="C30" i="38"/>
  <c r="AA30" i="38"/>
  <c r="AA37" i="38"/>
  <c r="L36" i="37"/>
  <c r="U41" i="41"/>
  <c r="N36" i="37"/>
  <c r="AG36" i="37"/>
  <c r="U41" i="30"/>
  <c r="L37" i="37"/>
  <c r="O37" i="37"/>
  <c r="T42" i="41"/>
  <c r="M37" i="37"/>
  <c r="S37" i="37"/>
  <c r="C31" i="38"/>
  <c r="AB31" i="38"/>
  <c r="AB37" i="38"/>
  <c r="U42" i="41"/>
  <c r="N37" i="37"/>
  <c r="AG37" i="37"/>
  <c r="T42" i="30"/>
  <c r="L38" i="37"/>
  <c r="T43" i="41"/>
  <c r="M38" i="37"/>
  <c r="S38" i="37"/>
  <c r="C32" i="38"/>
  <c r="AC32" i="38"/>
  <c r="AC37" i="38"/>
  <c r="T43" i="30"/>
  <c r="U42" i="30"/>
  <c r="U43" i="41"/>
  <c r="N38" i="37"/>
  <c r="AG38" i="37"/>
  <c r="L39" i="37"/>
  <c r="T44" i="41"/>
  <c r="M39" i="37"/>
  <c r="S39" i="37"/>
  <c r="C33" i="38"/>
  <c r="AD33" i="38"/>
  <c r="AD37" i="38"/>
  <c r="U44" i="41"/>
  <c r="N39" i="37"/>
  <c r="AG39" i="37"/>
  <c r="T44" i="30"/>
  <c r="U43" i="30"/>
  <c r="L40" i="37"/>
  <c r="T45" i="41"/>
  <c r="M40" i="37"/>
  <c r="S40" i="37"/>
  <c r="C34" i="38"/>
  <c r="AE34" i="38"/>
  <c r="AE37" i="38"/>
  <c r="T45" i="30"/>
  <c r="U45" i="30"/>
  <c r="U44" i="30"/>
  <c r="T46" i="30"/>
  <c r="T46" i="41"/>
  <c r="M41" i="37"/>
  <c r="S41" i="37"/>
  <c r="C35" i="38"/>
  <c r="AF35" i="38"/>
  <c r="AF37" i="38"/>
  <c r="L41" i="37"/>
  <c r="U45" i="41"/>
  <c r="N40" i="37"/>
  <c r="AG40" i="37"/>
  <c r="U46" i="30"/>
  <c r="U46" i="41"/>
  <c r="N41" i="37"/>
  <c r="AG41" i="37"/>
  <c r="T47" i="41"/>
  <c r="M42" i="37"/>
  <c r="S42" i="37"/>
  <c r="C36" i="38"/>
  <c r="AG36" i="38"/>
  <c r="AG37" i="38"/>
  <c r="L42" i="37"/>
  <c r="T47" i="30"/>
  <c r="U47" i="41"/>
  <c r="N42" i="37"/>
  <c r="AG42" i="37"/>
  <c r="T48" i="30"/>
  <c r="L43" i="37"/>
  <c r="T48" i="41"/>
  <c r="M43" i="37"/>
  <c r="S43" i="37"/>
  <c r="U47" i="30"/>
  <c r="U48" i="41"/>
  <c r="N43" i="37"/>
  <c r="AG43" i="37"/>
  <c r="U48" i="30"/>
  <c r="T49" i="41"/>
  <c r="M44" i="37"/>
  <c r="S44" i="37"/>
  <c r="L44" i="37"/>
  <c r="U49" i="41"/>
  <c r="N44" i="37"/>
  <c r="AG44" i="37"/>
  <c r="T49" i="30"/>
  <c r="L45" i="37"/>
  <c r="T50" i="41"/>
  <c r="U50" i="41"/>
  <c r="N45" i="37"/>
  <c r="AG45" i="37"/>
  <c r="M45" i="37"/>
  <c r="S45" i="37"/>
  <c r="U49" i="30"/>
  <c r="T50" i="30"/>
  <c r="T51" i="30"/>
  <c r="T51" i="41"/>
  <c r="M46" i="37"/>
  <c r="S46" i="37"/>
  <c r="L46" i="37"/>
  <c r="U50" i="30"/>
  <c r="T52" i="41"/>
  <c r="M47" i="37"/>
  <c r="S47" i="37"/>
  <c r="U52" i="41"/>
  <c r="N47" i="37"/>
  <c r="AG47" i="37"/>
  <c r="L47" i="37"/>
  <c r="U51" i="30"/>
  <c r="T52" i="30"/>
  <c r="U52" i="30"/>
  <c r="U51" i="41"/>
  <c r="N46" i="37"/>
  <c r="AG46" i="37"/>
  <c r="T53" i="30"/>
  <c r="U53" i="30"/>
  <c r="L48" i="37"/>
  <c r="T53" i="41"/>
  <c r="L49" i="37"/>
  <c r="T54" i="41"/>
  <c r="U54" i="41"/>
  <c r="N49" i="37"/>
  <c r="AG49" i="37"/>
  <c r="M49" i="37"/>
  <c r="S49" i="37"/>
  <c r="M48" i="37"/>
  <c r="S48" i="37"/>
  <c r="U53" i="41"/>
  <c r="N48" i="37"/>
  <c r="AG48" i="37"/>
  <c r="T54" i="30"/>
  <c r="U54" i="30"/>
  <c r="L50" i="37"/>
  <c r="T55" i="41"/>
  <c r="U55" i="41"/>
  <c r="N50" i="37"/>
  <c r="AG50" i="37"/>
  <c r="M50" i="37"/>
  <c r="S50" i="37"/>
  <c r="T55" i="30"/>
  <c r="U55" i="30"/>
  <c r="T56" i="30"/>
  <c r="U56" i="30"/>
  <c r="L51" i="37"/>
  <c r="T56" i="41"/>
  <c r="M51" i="37"/>
  <c r="S51" i="37"/>
  <c r="U56" i="41"/>
  <c r="N51" i="37"/>
  <c r="AG51" i="37"/>
  <c r="T57" i="41"/>
  <c r="M52" i="37"/>
  <c r="S52" i="37"/>
  <c r="L52" i="37"/>
  <c r="T57" i="30"/>
  <c r="U57" i="41"/>
  <c r="N52" i="37"/>
  <c r="AG52" i="37"/>
  <c r="L53" i="37"/>
  <c r="T58" i="41"/>
  <c r="M53" i="37"/>
  <c r="S53" i="37"/>
  <c r="U57" i="30"/>
  <c r="T58" i="30"/>
  <c r="U58" i="30"/>
  <c r="L54" i="37"/>
  <c r="T59" i="41"/>
  <c r="M54" i="37"/>
  <c r="S54" i="37"/>
  <c r="U59" i="41"/>
  <c r="N54" i="37"/>
  <c r="AG54" i="37"/>
  <c r="T59" i="30"/>
  <c r="U58" i="41"/>
  <c r="N53" i="37"/>
  <c r="AG53" i="37"/>
  <c r="U59" i="30"/>
  <c r="T60" i="30"/>
  <c r="U60" i="30"/>
  <c r="T60" i="41"/>
  <c r="M55" i="37"/>
  <c r="S55" i="37"/>
  <c r="L55" i="37"/>
  <c r="U60" i="41"/>
  <c r="N55" i="37"/>
  <c r="AG55" i="37"/>
  <c r="T61" i="41"/>
  <c r="M56" i="37"/>
  <c r="S56" i="37"/>
  <c r="L56" i="37"/>
  <c r="U61" i="41"/>
  <c r="N56" i="37"/>
  <c r="AG56" i="37"/>
  <c r="T61" i="30"/>
  <c r="T62" i="30"/>
  <c r="U62" i="30"/>
  <c r="L57" i="37"/>
  <c r="T62" i="41"/>
  <c r="M57" i="37"/>
  <c r="S57" i="37"/>
  <c r="U62" i="41"/>
  <c r="N57" i="37"/>
  <c r="AG57" i="37"/>
  <c r="U61" i="30"/>
  <c r="T63" i="30"/>
  <c r="L58" i="37"/>
  <c r="T63" i="41"/>
  <c r="M58" i="37"/>
  <c r="S58" i="37"/>
  <c r="U63" i="30"/>
  <c r="U63" i="41"/>
  <c r="N58" i="37"/>
  <c r="AG58" i="37"/>
  <c r="T64" i="41"/>
  <c r="M59" i="37"/>
  <c r="S59" i="37"/>
  <c r="L59" i="37"/>
  <c r="T64" i="30"/>
  <c r="U64" i="30"/>
  <c r="U64" i="41"/>
  <c r="N59" i="37"/>
  <c r="AG59" i="37"/>
  <c r="T65" i="30"/>
  <c r="U65" i="30"/>
  <c r="L60" i="37"/>
  <c r="T65" i="41"/>
  <c r="M60" i="37"/>
  <c r="S60" i="37"/>
  <c r="L61" i="37"/>
  <c r="T66" i="41"/>
  <c r="M61" i="37"/>
  <c r="S61" i="37"/>
  <c r="T66" i="30"/>
  <c r="U65" i="41"/>
  <c r="N60" i="37"/>
  <c r="AG60" i="37"/>
  <c r="T67" i="41"/>
  <c r="M62" i="37"/>
  <c r="S62" i="37"/>
  <c r="L62" i="37"/>
  <c r="U66" i="30"/>
  <c r="T67" i="30"/>
  <c r="U66" i="41"/>
  <c r="N61" i="37"/>
  <c r="AG61" i="37"/>
  <c r="U67" i="41"/>
  <c r="N62" i="37"/>
  <c r="AG62" i="37"/>
  <c r="U67" i="30"/>
  <c r="T68" i="30"/>
  <c r="U68" i="30"/>
  <c r="L63" i="37"/>
  <c r="T68" i="41"/>
  <c r="M63" i="37"/>
  <c r="S63" i="37"/>
  <c r="U68" i="41"/>
  <c r="N63" i="37"/>
  <c r="AG63" i="37"/>
  <c r="T69" i="41"/>
  <c r="M64" i="37"/>
  <c r="S64" i="37"/>
  <c r="L64" i="37"/>
  <c r="U69" i="41"/>
  <c r="N64" i="37"/>
  <c r="AG64" i="37"/>
  <c r="T69" i="30"/>
  <c r="U69" i="30"/>
  <c r="T70" i="30"/>
  <c r="U70" i="30"/>
  <c r="T70" i="41"/>
  <c r="M65" i="37"/>
  <c r="S65" i="37"/>
  <c r="L65" i="37"/>
  <c r="U70" i="41"/>
  <c r="N65" i="37"/>
  <c r="AG65" i="37"/>
  <c r="T71" i="41"/>
  <c r="M66" i="37"/>
  <c r="S66" i="37"/>
  <c r="L66" i="37"/>
  <c r="T71" i="30"/>
  <c r="U71" i="30"/>
  <c r="U71" i="41"/>
  <c r="N66" i="37"/>
  <c r="AG66" i="37"/>
  <c r="K73" i="41"/>
  <c r="L73" i="41"/>
  <c r="M73" i="41"/>
  <c r="T72" i="41"/>
  <c r="M67" i="37"/>
  <c r="S67" i="37"/>
  <c r="T72" i="30"/>
  <c r="K73" i="30"/>
  <c r="L73" i="30"/>
  <c r="M73" i="30"/>
  <c r="K74" i="30"/>
  <c r="L74" i="30"/>
  <c r="M74" i="30"/>
  <c r="T73" i="30"/>
  <c r="L68" i="37"/>
  <c r="T73" i="41"/>
  <c r="M68" i="37"/>
  <c r="S68" i="37"/>
  <c r="K74" i="41"/>
  <c r="L74" i="41"/>
  <c r="M74" i="41"/>
  <c r="U73" i="41"/>
  <c r="N68" i="37"/>
  <c r="AG68" i="37"/>
  <c r="U72" i="30"/>
  <c r="U72" i="41"/>
  <c r="N67" i="37"/>
  <c r="AG67" i="37"/>
  <c r="U73" i="30"/>
  <c r="L69" i="37"/>
  <c r="K75" i="41"/>
  <c r="L75" i="41"/>
  <c r="M75" i="41"/>
  <c r="T74" i="41"/>
  <c r="M69" i="37"/>
  <c r="S69" i="37"/>
  <c r="T74" i="30"/>
  <c r="K75" i="30"/>
  <c r="L75" i="30"/>
  <c r="M75" i="30"/>
  <c r="U74" i="30"/>
  <c r="U74" i="41"/>
  <c r="N69" i="37"/>
  <c r="AG69" i="37"/>
  <c r="K76" i="30"/>
  <c r="L76" i="30"/>
  <c r="M76" i="30"/>
  <c r="T75" i="30"/>
  <c r="L70" i="37"/>
  <c r="T75" i="41"/>
  <c r="K76" i="41"/>
  <c r="L76" i="41"/>
  <c r="M76" i="41"/>
  <c r="K77" i="41"/>
  <c r="L77" i="41"/>
  <c r="M77" i="41"/>
  <c r="T76" i="41"/>
  <c r="M71" i="37"/>
  <c r="S71" i="37"/>
  <c r="L71" i="37"/>
  <c r="T76" i="30"/>
  <c r="K77" i="30"/>
  <c r="L77" i="30"/>
  <c r="M77" i="30"/>
  <c r="U76" i="30"/>
  <c r="M70" i="37"/>
  <c r="S70" i="37"/>
  <c r="U75" i="41"/>
  <c r="N70" i="37"/>
  <c r="AG70" i="37"/>
  <c r="U75" i="30"/>
  <c r="U76" i="41"/>
  <c r="N71" i="37"/>
  <c r="AG71" i="37"/>
  <c r="K78" i="41"/>
  <c r="L78" i="41"/>
  <c r="M78" i="41"/>
  <c r="L72" i="37"/>
  <c r="O72" i="37"/>
  <c r="T77" i="41"/>
  <c r="M72" i="37"/>
  <c r="S72" i="37"/>
  <c r="U77" i="41"/>
  <c r="N72" i="37"/>
  <c r="AG72" i="37"/>
  <c r="T77" i="30"/>
  <c r="U77" i="30"/>
  <c r="K78" i="30"/>
  <c r="L78" i="30"/>
  <c r="M78" i="30"/>
  <c r="T78" i="41"/>
  <c r="M73" i="37"/>
  <c r="S73" i="37"/>
  <c r="U78" i="41"/>
  <c r="N73" i="37"/>
  <c r="AG73" i="37"/>
  <c r="L73" i="37"/>
  <c r="K79" i="41"/>
  <c r="L79" i="41"/>
  <c r="M79" i="41"/>
  <c r="T78" i="30"/>
  <c r="U78" i="30"/>
  <c r="K79" i="30"/>
  <c r="L79" i="30"/>
  <c r="M79" i="30"/>
  <c r="K80" i="30"/>
  <c r="L80" i="30"/>
  <c r="M80" i="30"/>
  <c r="T79" i="30"/>
  <c r="K80" i="41"/>
  <c r="L80" i="41"/>
  <c r="M80" i="41"/>
  <c r="T79" i="41"/>
  <c r="U79" i="41"/>
  <c r="N74" i="37"/>
  <c r="AG74" i="37"/>
  <c r="L74" i="37"/>
  <c r="M74" i="37"/>
  <c r="S74" i="37"/>
  <c r="T80" i="30"/>
  <c r="K81" i="30"/>
  <c r="L81" i="30"/>
  <c r="M81" i="30"/>
  <c r="U80" i="30"/>
  <c r="T80" i="41"/>
  <c r="M75" i="37"/>
  <c r="S75" i="37"/>
  <c r="K81" i="41"/>
  <c r="L81" i="41"/>
  <c r="M81" i="41"/>
  <c r="L75" i="37"/>
  <c r="U79" i="30"/>
  <c r="U80" i="41"/>
  <c r="N75" i="37"/>
  <c r="AG75" i="37"/>
  <c r="T81" i="41"/>
  <c r="M76" i="37"/>
  <c r="S76" i="37"/>
  <c r="K82" i="41"/>
  <c r="L82" i="41"/>
  <c r="M82" i="41"/>
  <c r="L76" i="37"/>
  <c r="K82" i="30"/>
  <c r="L82" i="30"/>
  <c r="M82" i="30"/>
  <c r="T81" i="30"/>
  <c r="U81" i="30"/>
  <c r="K83" i="30"/>
  <c r="L83" i="30"/>
  <c r="M83" i="30"/>
  <c r="T82" i="30"/>
  <c r="U82" i="30"/>
  <c r="T82" i="41"/>
  <c r="M77" i="37"/>
  <c r="S77" i="37"/>
  <c r="K83" i="41"/>
  <c r="L83" i="41"/>
  <c r="M83" i="41"/>
  <c r="L77" i="37"/>
  <c r="U82" i="41"/>
  <c r="N77" i="37"/>
  <c r="AG77" i="37"/>
  <c r="U81" i="41"/>
  <c r="N76" i="37"/>
  <c r="AG76" i="37"/>
  <c r="K84" i="30"/>
  <c r="L84" i="30"/>
  <c r="M84" i="30"/>
  <c r="T83" i="30"/>
  <c r="T83" i="41"/>
  <c r="M78" i="37"/>
  <c r="S78" i="37"/>
  <c r="U83" i="41"/>
  <c r="N78" i="37"/>
  <c r="AG78" i="37"/>
  <c r="L78" i="37"/>
  <c r="K84" i="41"/>
  <c r="L84" i="41"/>
  <c r="M84" i="41"/>
  <c r="K85" i="41"/>
  <c r="L85" i="41"/>
  <c r="M85" i="41"/>
  <c r="T84" i="41"/>
  <c r="M79" i="37"/>
  <c r="S79" i="37"/>
  <c r="L79" i="37"/>
  <c r="U84" i="41"/>
  <c r="N79" i="37"/>
  <c r="AG79" i="37"/>
  <c r="T84" i="30"/>
  <c r="K85" i="30"/>
  <c r="L85" i="30"/>
  <c r="M85" i="30"/>
  <c r="U83" i="30"/>
  <c r="U84" i="30"/>
  <c r="L80" i="37"/>
  <c r="K86" i="41"/>
  <c r="L86" i="41"/>
  <c r="M86" i="41"/>
  <c r="T85" i="41"/>
  <c r="M80" i="37"/>
  <c r="S80" i="37"/>
  <c r="U85" i="41"/>
  <c r="N80" i="37"/>
  <c r="AG80" i="37"/>
  <c r="K86" i="30"/>
  <c r="L86" i="30"/>
  <c r="M86" i="30"/>
  <c r="T85" i="30"/>
  <c r="U85" i="30"/>
  <c r="T86" i="30"/>
  <c r="U86" i="30"/>
  <c r="K87" i="30"/>
  <c r="L87" i="30"/>
  <c r="M87" i="30"/>
  <c r="T86" i="41"/>
  <c r="M81" i="37"/>
  <c r="S81" i="37"/>
  <c r="L81" i="37"/>
  <c r="K87" i="41"/>
  <c r="L87" i="41"/>
  <c r="M87" i="41"/>
  <c r="U86" i="41"/>
  <c r="N81" i="37"/>
  <c r="AG81" i="37"/>
  <c r="T87" i="41"/>
  <c r="M82" i="37"/>
  <c r="S82" i="37"/>
  <c r="K88" i="41"/>
  <c r="L88" i="41"/>
  <c r="M88" i="41"/>
  <c r="L82" i="37"/>
  <c r="T87" i="30"/>
  <c r="U87" i="30"/>
  <c r="K88" i="30"/>
  <c r="L88" i="30"/>
  <c r="M88" i="30"/>
  <c r="U87" i="41"/>
  <c r="N82" i="37"/>
  <c r="AG82" i="37"/>
  <c r="T88" i="30"/>
  <c r="U88" i="30"/>
  <c r="K89" i="30"/>
  <c r="L89" i="30"/>
  <c r="M89" i="30"/>
  <c r="L83" i="37"/>
  <c r="K89" i="41"/>
  <c r="L89" i="41"/>
  <c r="M89" i="41"/>
  <c r="T88" i="41"/>
  <c r="M83" i="37"/>
  <c r="S83" i="37"/>
  <c r="U88" i="41"/>
  <c r="N83" i="37"/>
  <c r="AG83" i="37"/>
  <c r="L84" i="37"/>
  <c r="K90" i="41"/>
  <c r="L90" i="41"/>
  <c r="M90" i="41"/>
  <c r="T89" i="41"/>
  <c r="M84" i="37"/>
  <c r="S84" i="37"/>
  <c r="K90" i="30"/>
  <c r="L90" i="30"/>
  <c r="M90" i="30"/>
  <c r="T89" i="30"/>
  <c r="U89" i="41"/>
  <c r="N84" i="37"/>
  <c r="AG84" i="37"/>
  <c r="U89" i="30"/>
  <c r="K91" i="30"/>
  <c r="L91" i="30"/>
  <c r="M91" i="30"/>
  <c r="T90" i="30"/>
  <c r="T90" i="41"/>
  <c r="M85" i="37"/>
  <c r="S85" i="37"/>
  <c r="K91" i="41"/>
  <c r="L91" i="41"/>
  <c r="M91" i="41"/>
  <c r="L85" i="37"/>
  <c r="U90" i="41"/>
  <c r="N85" i="37"/>
  <c r="AG85" i="37"/>
  <c r="T91" i="30"/>
  <c r="K92" i="30"/>
  <c r="L92" i="30"/>
  <c r="M92" i="30"/>
  <c r="U91" i="30"/>
  <c r="T91" i="41"/>
  <c r="M86" i="37"/>
  <c r="S86" i="37"/>
  <c r="K92" i="41"/>
  <c r="L92" i="41"/>
  <c r="M92" i="41"/>
  <c r="L86" i="37"/>
  <c r="U90" i="30"/>
  <c r="U91" i="41"/>
  <c r="N86" i="37"/>
  <c r="AG86" i="37"/>
  <c r="K93" i="41"/>
  <c r="L93" i="41"/>
  <c r="M93" i="41"/>
  <c r="L87" i="37"/>
  <c r="T92" i="41"/>
  <c r="M87" i="37"/>
  <c r="S87" i="37"/>
  <c r="T92" i="30"/>
  <c r="K93" i="30"/>
  <c r="L93" i="30"/>
  <c r="M93" i="30"/>
  <c r="K94" i="30"/>
  <c r="L94" i="30"/>
  <c r="M94" i="30"/>
  <c r="T93" i="30"/>
  <c r="K94" i="41"/>
  <c r="L94" i="41"/>
  <c r="M94" i="41"/>
  <c r="T93" i="41"/>
  <c r="M88" i="37"/>
  <c r="S88" i="37"/>
  <c r="L88" i="37"/>
  <c r="U93" i="41"/>
  <c r="N88" i="37"/>
  <c r="AG88" i="37"/>
  <c r="U92" i="30"/>
  <c r="U92" i="41"/>
  <c r="N87" i="37"/>
  <c r="AG87" i="37"/>
  <c r="T94" i="41"/>
  <c r="U94" i="41"/>
  <c r="N89" i="37"/>
  <c r="AG89" i="37"/>
  <c r="K95" i="41"/>
  <c r="L95" i="41"/>
  <c r="M95" i="41"/>
  <c r="L89" i="37"/>
  <c r="M89" i="37"/>
  <c r="S89" i="37"/>
  <c r="K95" i="30"/>
  <c r="L95" i="30"/>
  <c r="M95" i="30"/>
  <c r="T94" i="30"/>
  <c r="U94" i="30"/>
  <c r="U93" i="30"/>
  <c r="K96" i="30"/>
  <c r="L96" i="30"/>
  <c r="M96" i="30"/>
  <c r="T95" i="30"/>
  <c r="U95" i="30"/>
  <c r="K96" i="41"/>
  <c r="L96" i="41"/>
  <c r="M96" i="41"/>
  <c r="T95" i="41"/>
  <c r="U95" i="41"/>
  <c r="N90" i="37"/>
  <c r="AG90" i="37"/>
  <c r="M90" i="37"/>
  <c r="S90" i="37"/>
  <c r="L90" i="37"/>
  <c r="T96" i="41"/>
  <c r="U96" i="41"/>
  <c r="N91" i="37"/>
  <c r="AG91" i="37"/>
  <c r="M91" i="37"/>
  <c r="S91" i="37"/>
  <c r="K97" i="41"/>
  <c r="L97" i="41"/>
  <c r="M97" i="41"/>
  <c r="L91" i="37"/>
  <c r="T96" i="30"/>
  <c r="K97" i="30"/>
  <c r="L97" i="30"/>
  <c r="M97" i="30"/>
  <c r="K98" i="30"/>
  <c r="L98" i="30"/>
  <c r="M98" i="30"/>
  <c r="T97" i="30"/>
  <c r="U97" i="30"/>
  <c r="K98" i="41"/>
  <c r="L98" i="41"/>
  <c r="M98" i="41"/>
  <c r="T97" i="41"/>
  <c r="M92" i="37"/>
  <c r="S92" i="37"/>
  <c r="L92" i="37"/>
  <c r="O92" i="37"/>
  <c r="U97" i="41"/>
  <c r="N92" i="37"/>
  <c r="AG92" i="37"/>
  <c r="U96" i="30"/>
  <c r="L93" i="37"/>
  <c r="K99" i="41"/>
  <c r="L99" i="41"/>
  <c r="M99" i="41"/>
  <c r="T98" i="41"/>
  <c r="M93" i="37"/>
  <c r="S93" i="37"/>
  <c r="U98" i="41"/>
  <c r="N93" i="37"/>
  <c r="AG93" i="37"/>
  <c r="T98" i="30"/>
  <c r="K99" i="30"/>
  <c r="L99" i="30"/>
  <c r="M99" i="30"/>
  <c r="U98" i="30"/>
  <c r="U99" i="30"/>
  <c r="T99" i="30"/>
  <c r="K100" i="30"/>
  <c r="L100" i="30"/>
  <c r="M100" i="30"/>
  <c r="L94" i="37"/>
  <c r="K100" i="41"/>
  <c r="L100" i="41"/>
  <c r="M100" i="41"/>
  <c r="T99" i="41"/>
  <c r="M94" i="37"/>
  <c r="S94" i="37"/>
  <c r="U99" i="41"/>
  <c r="N94" i="37"/>
  <c r="AG94" i="37"/>
  <c r="L109" i="37"/>
  <c r="L95" i="37"/>
  <c r="K101" i="41"/>
  <c r="L101" i="41"/>
  <c r="M101" i="41"/>
  <c r="T100" i="41"/>
  <c r="M95" i="37"/>
  <c r="S95" i="37"/>
  <c r="U100" i="41"/>
  <c r="N95" i="37"/>
  <c r="AG95" i="37"/>
  <c r="K101" i="30"/>
  <c r="L101" i="30"/>
  <c r="M101" i="30"/>
  <c r="T100" i="30"/>
  <c r="U100" i="30"/>
  <c r="L110" i="37"/>
  <c r="K102" i="30"/>
  <c r="L102" i="30"/>
  <c r="M102" i="30"/>
  <c r="T101" i="30"/>
  <c r="T101" i="41"/>
  <c r="M96" i="37"/>
  <c r="S96" i="37"/>
  <c r="K102" i="41"/>
  <c r="L102" i="41"/>
  <c r="M102" i="41"/>
  <c r="L96" i="37"/>
  <c r="L111" i="37"/>
  <c r="S109" i="31"/>
  <c r="M110" i="37"/>
  <c r="S110" i="37"/>
  <c r="AG109" i="31"/>
  <c r="U101" i="41"/>
  <c r="N96" i="37"/>
  <c r="AG96" i="37"/>
  <c r="K103" i="41"/>
  <c r="L103" i="41"/>
  <c r="M103" i="41"/>
  <c r="T102" i="41"/>
  <c r="M97" i="37"/>
  <c r="S97" i="37"/>
  <c r="L97" i="37"/>
  <c r="U102" i="41"/>
  <c r="N97" i="37"/>
  <c r="AG97" i="37"/>
  <c r="T102" i="30"/>
  <c r="K103" i="30"/>
  <c r="L103" i="30"/>
  <c r="M103" i="30"/>
  <c r="U101" i="30"/>
  <c r="AG110" i="31"/>
  <c r="M111" i="37"/>
  <c r="S111" i="37"/>
  <c r="L112" i="37"/>
  <c r="S110" i="31"/>
  <c r="S115" i="48"/>
  <c r="S112" i="31"/>
  <c r="R118" i="31"/>
  <c r="U102" i="30"/>
  <c r="K104" i="30"/>
  <c r="L104" i="30"/>
  <c r="M104" i="30"/>
  <c r="T103" i="30"/>
  <c r="L98" i="37"/>
  <c r="T103" i="41"/>
  <c r="M98" i="37"/>
  <c r="S98" i="37"/>
  <c r="K104" i="41"/>
  <c r="L104" i="41"/>
  <c r="M104" i="41"/>
  <c r="U103" i="41"/>
  <c r="N98" i="37"/>
  <c r="AG98" i="37"/>
  <c r="AG111" i="31"/>
  <c r="L113" i="37"/>
  <c r="S111" i="31"/>
  <c r="S116" i="48"/>
  <c r="R123" i="48"/>
  <c r="U103" i="30"/>
  <c r="K105" i="41"/>
  <c r="L105" i="41"/>
  <c r="M105" i="41"/>
  <c r="T104" i="41"/>
  <c r="M99" i="37"/>
  <c r="S99" i="37"/>
  <c r="L99" i="37"/>
  <c r="T104" i="30"/>
  <c r="K105" i="30"/>
  <c r="L105" i="30"/>
  <c r="M105" i="30"/>
  <c r="AG112" i="31"/>
  <c r="M113" i="37"/>
  <c r="S113" i="37"/>
  <c r="L114" i="37"/>
  <c r="U104" i="30"/>
  <c r="U104" i="41"/>
  <c r="N99" i="37"/>
  <c r="AG99" i="37"/>
  <c r="T105" i="30"/>
  <c r="K106" i="30"/>
  <c r="L106" i="30"/>
  <c r="M106" i="30"/>
  <c r="T105" i="41"/>
  <c r="M100" i="37"/>
  <c r="S100" i="37"/>
  <c r="K106" i="41"/>
  <c r="L106" i="41"/>
  <c r="M106" i="41"/>
  <c r="L100" i="37"/>
  <c r="L115" i="37"/>
  <c r="S113" i="31"/>
  <c r="S118" i="48"/>
  <c r="AG113" i="31"/>
  <c r="S115" i="37"/>
  <c r="AU19" i="31"/>
  <c r="R19" i="31"/>
  <c r="R24" i="48"/>
  <c r="U105" i="41"/>
  <c r="N100" i="37"/>
  <c r="AG100" i="37"/>
  <c r="U105" i="30"/>
  <c r="K107" i="41"/>
  <c r="L107" i="41"/>
  <c r="M107" i="41"/>
  <c r="T106" i="41"/>
  <c r="L101" i="37"/>
  <c r="T106" i="30"/>
  <c r="K107" i="30"/>
  <c r="L107" i="30"/>
  <c r="M107" i="30"/>
  <c r="U106" i="30"/>
  <c r="AG114" i="31"/>
  <c r="S114" i="31"/>
  <c r="L116" i="37"/>
  <c r="O116" i="37"/>
  <c r="AU20" i="31"/>
  <c r="R20" i="31"/>
  <c r="K108" i="30"/>
  <c r="L108" i="30"/>
  <c r="M108" i="30"/>
  <c r="T107" i="30"/>
  <c r="L102" i="37"/>
  <c r="T107" i="41"/>
  <c r="K108" i="41"/>
  <c r="L108" i="41"/>
  <c r="M108" i="41"/>
  <c r="M101" i="37"/>
  <c r="S101" i="37"/>
  <c r="U106" i="41"/>
  <c r="N101" i="37"/>
  <c r="L117" i="37"/>
  <c r="O117" i="37"/>
  <c r="AG115" i="31"/>
  <c r="M116" i="37"/>
  <c r="AU21" i="31"/>
  <c r="R21" i="31"/>
  <c r="R26" i="48"/>
  <c r="U107" i="30"/>
  <c r="AG101" i="37"/>
  <c r="T108" i="41"/>
  <c r="M103" i="37"/>
  <c r="S103" i="37"/>
  <c r="U108" i="41"/>
  <c r="N103" i="37"/>
  <c r="AG103" i="37"/>
  <c r="K109" i="41"/>
  <c r="L109" i="41"/>
  <c r="M109" i="41"/>
  <c r="L103" i="37"/>
  <c r="T108" i="30"/>
  <c r="K109" i="30"/>
  <c r="L109" i="30"/>
  <c r="M109" i="30"/>
  <c r="M102" i="37"/>
  <c r="S102" i="37"/>
  <c r="U107" i="41"/>
  <c r="N102" i="37"/>
  <c r="AG116" i="37"/>
  <c r="S116" i="37"/>
  <c r="S117" i="31"/>
  <c r="L118" i="37"/>
  <c r="O118" i="37"/>
  <c r="AU22" i="31"/>
  <c r="R22" i="31"/>
  <c r="R27" i="48"/>
  <c r="T109" i="30"/>
  <c r="K110" i="30"/>
  <c r="L110" i="30"/>
  <c r="M110" i="30"/>
  <c r="T109" i="41"/>
  <c r="M104" i="37"/>
  <c r="S104" i="37"/>
  <c r="L104" i="37"/>
  <c r="K110" i="41"/>
  <c r="L110" i="41"/>
  <c r="M110" i="41"/>
  <c r="AG102" i="37"/>
  <c r="U108" i="30"/>
  <c r="AG117" i="31"/>
  <c r="L119" i="37"/>
  <c r="O119" i="37"/>
  <c r="S118" i="31"/>
  <c r="U109" i="41"/>
  <c r="N104" i="37"/>
  <c r="AG104" i="37"/>
  <c r="U109" i="30"/>
  <c r="L105" i="37"/>
  <c r="K111" i="41"/>
  <c r="L111" i="41"/>
  <c r="M111" i="41"/>
  <c r="T110" i="41"/>
  <c r="M105" i="37"/>
  <c r="S105" i="37"/>
  <c r="K111" i="30"/>
  <c r="L111" i="30"/>
  <c r="M111" i="30"/>
  <c r="T110" i="30"/>
  <c r="AG118" i="31"/>
  <c r="L120" i="37"/>
  <c r="O120" i="37"/>
  <c r="S119" i="31"/>
  <c r="U110" i="30"/>
  <c r="L106" i="37"/>
  <c r="K112" i="41"/>
  <c r="L112" i="41"/>
  <c r="M112" i="41"/>
  <c r="T111" i="41"/>
  <c r="M106" i="37"/>
  <c r="S106" i="37"/>
  <c r="U111" i="41"/>
  <c r="N106" i="37"/>
  <c r="AG106" i="37"/>
  <c r="U110" i="41"/>
  <c r="N105" i="37"/>
  <c r="AG105" i="37"/>
  <c r="K112" i="30"/>
  <c r="L112" i="30"/>
  <c r="M112" i="30"/>
  <c r="T111" i="30"/>
  <c r="L108" i="37"/>
  <c r="O108" i="37"/>
  <c r="AG120" i="31"/>
  <c r="AG119" i="31"/>
  <c r="S120" i="31"/>
  <c r="L121" i="37"/>
  <c r="O121" i="37"/>
  <c r="U111" i="30"/>
  <c r="K113" i="30"/>
  <c r="L113" i="30"/>
  <c r="M113" i="30"/>
  <c r="T112" i="30"/>
  <c r="K113" i="41"/>
  <c r="L113" i="41"/>
  <c r="M113" i="41"/>
  <c r="L107" i="37"/>
  <c r="O107" i="37"/>
  <c r="T112" i="41"/>
  <c r="M107" i="37"/>
  <c r="S107" i="37"/>
  <c r="AG108" i="31"/>
  <c r="S108" i="31"/>
  <c r="L122" i="37"/>
  <c r="O122" i="37"/>
  <c r="AG121" i="31"/>
  <c r="S121" i="31"/>
  <c r="U112" i="41"/>
  <c r="N107" i="37"/>
  <c r="AG107" i="37"/>
  <c r="U112" i="30"/>
  <c r="K114" i="30"/>
  <c r="L114" i="30"/>
  <c r="M114" i="30"/>
  <c r="T113" i="30"/>
  <c r="U113" i="30"/>
  <c r="T113" i="41"/>
  <c r="M108" i="37"/>
  <c r="S108" i="37"/>
  <c r="S113" i="48"/>
  <c r="K114" i="41"/>
  <c r="L114" i="41"/>
  <c r="M114" i="41"/>
  <c r="U113" i="41"/>
  <c r="N108" i="37"/>
  <c r="AG108" i="37"/>
  <c r="AG113" i="48"/>
  <c r="S109" i="37"/>
  <c r="S114" i="48"/>
  <c r="S122" i="31"/>
  <c r="K115" i="41"/>
  <c r="L115" i="41"/>
  <c r="M115" i="41"/>
  <c r="T114" i="41"/>
  <c r="M109" i="37"/>
  <c r="U114" i="41"/>
  <c r="N109" i="37"/>
  <c r="AG109" i="37"/>
  <c r="AG114" i="48"/>
  <c r="K115" i="30"/>
  <c r="L115" i="30"/>
  <c r="M115" i="30"/>
  <c r="T114" i="30"/>
  <c r="U114" i="30"/>
  <c r="AG122" i="31"/>
  <c r="T115" i="41"/>
  <c r="U115" i="41"/>
  <c r="N110" i="37"/>
  <c r="AG110" i="37"/>
  <c r="AG115" i="48"/>
  <c r="K116" i="41"/>
  <c r="L116" i="41"/>
  <c r="M116" i="41"/>
  <c r="T115" i="30"/>
  <c r="K116" i="30"/>
  <c r="L116" i="30"/>
  <c r="M116" i="30"/>
  <c r="U115" i="30"/>
  <c r="K117" i="30"/>
  <c r="L117" i="30"/>
  <c r="M117" i="30"/>
  <c r="T116" i="30"/>
  <c r="U116" i="30"/>
  <c r="K117" i="41"/>
  <c r="L117" i="41"/>
  <c r="M117" i="41"/>
  <c r="U116" i="41"/>
  <c r="N111" i="37"/>
  <c r="AG111" i="37"/>
  <c r="AG116" i="48"/>
  <c r="T116" i="41"/>
  <c r="AR82" i="37"/>
  <c r="AR62" i="37"/>
  <c r="O62" i="37"/>
  <c r="O67" i="48"/>
  <c r="T117" i="30"/>
  <c r="K118" i="30"/>
  <c r="L118" i="30"/>
  <c r="M118" i="30"/>
  <c r="U117" i="30"/>
  <c r="K118" i="41"/>
  <c r="L118" i="41"/>
  <c r="M118" i="41"/>
  <c r="U117" i="41"/>
  <c r="N112" i="37"/>
  <c r="AG112" i="37"/>
  <c r="AG117" i="48"/>
  <c r="T117" i="41"/>
  <c r="M112" i="37"/>
  <c r="S112" i="37"/>
  <c r="S117" i="48"/>
  <c r="K119" i="41"/>
  <c r="L119" i="41"/>
  <c r="M119" i="41"/>
  <c r="T118" i="41"/>
  <c r="U118" i="41"/>
  <c r="N113" i="37"/>
  <c r="AG113" i="37"/>
  <c r="AG118" i="48"/>
  <c r="K119" i="30"/>
  <c r="L119" i="30"/>
  <c r="M119" i="30"/>
  <c r="U118" i="30"/>
  <c r="T118" i="30"/>
  <c r="S114" i="37"/>
  <c r="S119" i="48"/>
  <c r="AU24" i="31"/>
  <c r="R24" i="31"/>
  <c r="K120" i="41"/>
  <c r="L120" i="41"/>
  <c r="M120" i="41"/>
  <c r="T119" i="41"/>
  <c r="M114" i="37"/>
  <c r="U119" i="41"/>
  <c r="N114" i="37"/>
  <c r="AG114" i="37"/>
  <c r="AG119" i="48"/>
  <c r="K120" i="30"/>
  <c r="L120" i="30"/>
  <c r="M120" i="30"/>
  <c r="U119" i="30"/>
  <c r="T119" i="30"/>
  <c r="S115" i="31"/>
  <c r="S120" i="48"/>
  <c r="K121" i="41"/>
  <c r="L121" i="41"/>
  <c r="M121" i="41"/>
  <c r="T120" i="41"/>
  <c r="M115" i="37"/>
  <c r="U120" i="41"/>
  <c r="N115" i="37"/>
  <c r="AG115" i="37"/>
  <c r="AG120" i="48"/>
  <c r="K121" i="30"/>
  <c r="L121" i="30"/>
  <c r="M121" i="30"/>
  <c r="U120" i="30"/>
  <c r="T120" i="30"/>
  <c r="AG116" i="31"/>
  <c r="AG121" i="48"/>
  <c r="S116" i="31"/>
  <c r="S121" i="48"/>
  <c r="K122" i="41"/>
  <c r="L122" i="41"/>
  <c r="M122" i="41"/>
  <c r="U121" i="41"/>
  <c r="N116" i="37"/>
  <c r="T121" i="41"/>
  <c r="K122" i="30"/>
  <c r="L122" i="30"/>
  <c r="M122" i="30"/>
  <c r="T121" i="30"/>
  <c r="U121" i="30"/>
  <c r="T122" i="30"/>
  <c r="U122" i="30"/>
  <c r="K123" i="30"/>
  <c r="L123" i="30"/>
  <c r="M123" i="30"/>
  <c r="K123" i="41"/>
  <c r="L123" i="41"/>
  <c r="M123" i="41"/>
  <c r="T122" i="41"/>
  <c r="M117" i="37"/>
  <c r="S117" i="37"/>
  <c r="S122" i="48"/>
  <c r="U122" i="41"/>
  <c r="N117" i="37"/>
  <c r="AG117" i="37"/>
  <c r="AG122" i="48"/>
  <c r="T123" i="30"/>
  <c r="K124" i="30"/>
  <c r="L124" i="30"/>
  <c r="M124" i="30"/>
  <c r="U123" i="30"/>
  <c r="K124" i="41"/>
  <c r="L124" i="41"/>
  <c r="M124" i="41"/>
  <c r="U123" i="41"/>
  <c r="N118" i="37"/>
  <c r="AG118" i="37"/>
  <c r="AG123" i="48"/>
  <c r="T123" i="41"/>
  <c r="M118" i="37"/>
  <c r="S118" i="37"/>
  <c r="S123" i="48"/>
  <c r="K125" i="41"/>
  <c r="L125" i="41"/>
  <c r="M125" i="41"/>
  <c r="T124" i="41"/>
  <c r="M119" i="37"/>
  <c r="S119" i="37"/>
  <c r="S124" i="48"/>
  <c r="U124" i="41"/>
  <c r="N119" i="37"/>
  <c r="AG119" i="37"/>
  <c r="AG124" i="48"/>
  <c r="K125" i="30"/>
  <c r="L125" i="30"/>
  <c r="M125" i="30"/>
  <c r="U124" i="30"/>
  <c r="T124" i="30"/>
  <c r="K126" i="41"/>
  <c r="L126" i="41"/>
  <c r="M126" i="41"/>
  <c r="U125" i="41"/>
  <c r="N120" i="37"/>
  <c r="AG120" i="37"/>
  <c r="AG125" i="48"/>
  <c r="T125" i="41"/>
  <c r="M120" i="37"/>
  <c r="S120" i="37"/>
  <c r="S125" i="48"/>
  <c r="K126" i="30"/>
  <c r="L126" i="30"/>
  <c r="M126" i="30"/>
  <c r="T125" i="30"/>
  <c r="U125" i="30"/>
  <c r="T126" i="30"/>
  <c r="U126" i="30"/>
  <c r="K127" i="30"/>
  <c r="L127" i="30"/>
  <c r="M127" i="30"/>
  <c r="K127" i="41"/>
  <c r="L127" i="41"/>
  <c r="M127" i="41"/>
  <c r="T126" i="41"/>
  <c r="M121" i="37"/>
  <c r="S121" i="37"/>
  <c r="S126" i="48"/>
  <c r="U126" i="41"/>
  <c r="N121" i="37"/>
  <c r="AG121" i="37"/>
  <c r="AG126" i="48"/>
  <c r="T127" i="30"/>
  <c r="U127" i="30"/>
  <c r="T127" i="41"/>
  <c r="M122" i="37"/>
  <c r="S122" i="37"/>
  <c r="S127" i="48"/>
  <c r="U127" i="41"/>
  <c r="N122" i="37"/>
  <c r="AG122" i="37"/>
  <c r="AG127" i="48"/>
  <c r="AV116" i="31"/>
  <c r="AV120" i="31"/>
  <c r="AQ122" i="31"/>
  <c r="N122" i="31"/>
  <c r="N127" i="48"/>
  <c r="AV122" i="31"/>
  <c r="AP122" i="31"/>
  <c r="M122" i="31"/>
  <c r="M127" i="48"/>
  <c r="AO122" i="31"/>
  <c r="L122" i="31"/>
  <c r="L127" i="48"/>
  <c r="AR122" i="31"/>
  <c r="O122" i="31"/>
  <c r="O127" i="48"/>
  <c r="AQ121" i="31"/>
  <c r="N121" i="31"/>
  <c r="N126" i="48"/>
  <c r="AV121" i="31"/>
  <c r="AP121" i="31"/>
  <c r="M121" i="31"/>
  <c r="M126" i="48"/>
  <c r="AO121" i="31"/>
  <c r="L121" i="31"/>
  <c r="L126" i="48"/>
  <c r="AR121" i="31"/>
  <c r="O121" i="31"/>
  <c r="O126" i="48"/>
  <c r="AQ120" i="31"/>
  <c r="AQ119" i="31"/>
  <c r="N119" i="31"/>
  <c r="N124" i="48"/>
  <c r="AV119" i="31"/>
  <c r="AP120" i="31"/>
  <c r="M120" i="31"/>
  <c r="M125" i="48"/>
  <c r="AO120" i="31"/>
  <c r="L120" i="31"/>
  <c r="L125" i="48"/>
  <c r="AR120" i="31"/>
  <c r="O120" i="31"/>
  <c r="O125" i="48"/>
  <c r="AQ122" i="37"/>
  <c r="AV122" i="37"/>
  <c r="AQ118" i="31"/>
  <c r="N118" i="31"/>
  <c r="N123" i="48"/>
  <c r="AV118" i="31"/>
  <c r="AP119" i="31"/>
  <c r="M119" i="31"/>
  <c r="M124" i="48"/>
  <c r="AO119" i="31"/>
  <c r="L119" i="31"/>
  <c r="L124" i="48"/>
  <c r="AR119" i="31"/>
  <c r="O119" i="31"/>
  <c r="O124" i="48"/>
  <c r="AV117" i="31"/>
  <c r="AQ121" i="37"/>
  <c r="AV121" i="37"/>
  <c r="AQ117" i="31"/>
  <c r="N117" i="31"/>
  <c r="N122" i="48"/>
  <c r="AP118" i="31"/>
  <c r="M118" i="31"/>
  <c r="M123" i="48"/>
  <c r="AO118" i="31"/>
  <c r="L118" i="31"/>
  <c r="L123" i="48"/>
  <c r="AR118" i="31"/>
  <c r="O118" i="31"/>
  <c r="O123" i="48"/>
  <c r="AQ116" i="31"/>
  <c r="AP122" i="37"/>
  <c r="AO122" i="37"/>
  <c r="AR122" i="37"/>
  <c r="AQ120" i="37"/>
  <c r="AV120" i="37"/>
  <c r="AQ115" i="31"/>
  <c r="N115" i="31"/>
  <c r="N120" i="48"/>
  <c r="AV115" i="31"/>
  <c r="AP117" i="31"/>
  <c r="M117" i="31"/>
  <c r="M122" i="48"/>
  <c r="AO117" i="31"/>
  <c r="L117" i="31"/>
  <c r="L122" i="48"/>
  <c r="AR117" i="31"/>
  <c r="O117" i="31"/>
  <c r="O122" i="48"/>
  <c r="AP121" i="37"/>
  <c r="AO121" i="37"/>
  <c r="AR121" i="37"/>
  <c r="AP116" i="31"/>
  <c r="M116" i="31"/>
  <c r="M121" i="48"/>
  <c r="AO116" i="31"/>
  <c r="L116" i="31"/>
  <c r="L121" i="48"/>
  <c r="AR116" i="31"/>
  <c r="O116" i="31"/>
  <c r="O121" i="48"/>
  <c r="AQ119" i="37"/>
  <c r="AV119" i="37"/>
  <c r="AP120" i="37"/>
  <c r="AO120" i="37"/>
  <c r="AR120" i="37"/>
  <c r="AP115" i="31"/>
  <c r="M115" i="31"/>
  <c r="M120" i="48"/>
  <c r="AO115" i="31"/>
  <c r="L115" i="31"/>
  <c r="L120" i="48"/>
  <c r="AQ114" i="31"/>
  <c r="N114" i="31"/>
  <c r="N119" i="48"/>
  <c r="AV114" i="31"/>
  <c r="AQ118" i="37"/>
  <c r="AV118" i="37"/>
  <c r="AV113" i="31"/>
  <c r="AP119" i="37"/>
  <c r="AO119" i="37"/>
  <c r="AR119" i="37"/>
  <c r="AQ113" i="31"/>
  <c r="AP114" i="31"/>
  <c r="M114" i="31"/>
  <c r="M119" i="48"/>
  <c r="AO114" i="31"/>
  <c r="L114" i="31"/>
  <c r="L119" i="48"/>
  <c r="AQ117" i="37"/>
  <c r="AV117" i="37"/>
  <c r="AV112" i="31"/>
  <c r="AP118" i="37"/>
  <c r="AO118" i="37"/>
  <c r="AR118" i="37"/>
  <c r="AQ112" i="31"/>
  <c r="N112" i="31"/>
  <c r="N117" i="48"/>
  <c r="AP113" i="31"/>
  <c r="M113" i="31"/>
  <c r="M118" i="48"/>
  <c r="AO113" i="31"/>
  <c r="L113" i="31"/>
  <c r="L118" i="48"/>
  <c r="AQ116" i="37"/>
  <c r="AV116" i="37"/>
  <c r="AQ115" i="37"/>
  <c r="AV115" i="37"/>
  <c r="AP117" i="37"/>
  <c r="AO117" i="37"/>
  <c r="AR117" i="37"/>
  <c r="AQ111" i="31"/>
  <c r="N111" i="31"/>
  <c r="N116" i="48"/>
  <c r="AV111" i="31"/>
  <c r="AP112" i="31"/>
  <c r="M112" i="31"/>
  <c r="M117" i="48"/>
  <c r="AO112" i="31"/>
  <c r="L112" i="31"/>
  <c r="L117" i="48"/>
  <c r="AV110" i="31"/>
  <c r="AP116" i="37"/>
  <c r="AO116" i="37"/>
  <c r="AR116" i="37"/>
  <c r="AQ110" i="31"/>
  <c r="N110" i="31"/>
  <c r="N115" i="48"/>
  <c r="AP111" i="31"/>
  <c r="M111" i="31"/>
  <c r="M116" i="48"/>
  <c r="AO111" i="31"/>
  <c r="L111" i="31"/>
  <c r="L116" i="48"/>
  <c r="AQ114" i="37"/>
  <c r="AV114" i="37"/>
  <c r="AP115" i="37"/>
  <c r="AO115" i="37"/>
  <c r="AQ113" i="37"/>
  <c r="AV113" i="37"/>
  <c r="AQ109" i="31"/>
  <c r="N109" i="31"/>
  <c r="N114" i="48"/>
  <c r="AV109" i="31"/>
  <c r="AP110" i="31"/>
  <c r="M110" i="31"/>
  <c r="M115" i="48"/>
  <c r="AO110" i="31"/>
  <c r="L110" i="31"/>
  <c r="L115" i="48"/>
  <c r="AQ112" i="37"/>
  <c r="AV112" i="37"/>
  <c r="AP114" i="37"/>
  <c r="AO114" i="37"/>
  <c r="AP109" i="31"/>
  <c r="M109" i="31"/>
  <c r="M114" i="48"/>
  <c r="AO109" i="31"/>
  <c r="L109" i="31"/>
  <c r="L114" i="48"/>
  <c r="AP113" i="37"/>
  <c r="AO113" i="37"/>
  <c r="AQ111" i="37"/>
  <c r="AV111" i="37"/>
  <c r="AP112" i="37"/>
  <c r="AO112" i="37"/>
  <c r="AR112" i="37"/>
  <c r="AP111" i="37"/>
  <c r="AO111" i="37"/>
  <c r="AQ109" i="37"/>
  <c r="AV109" i="37"/>
  <c r="AQ110" i="37"/>
  <c r="AV110" i="37"/>
  <c r="AQ108" i="37"/>
  <c r="AV108" i="37"/>
  <c r="AP110" i="37"/>
  <c r="AO110" i="37"/>
  <c r="AP109" i="37"/>
  <c r="AO109" i="37"/>
  <c r="AP108" i="37"/>
  <c r="AO108" i="37"/>
  <c r="AU27" i="31"/>
  <c r="R27" i="31"/>
  <c r="AU26" i="31"/>
  <c r="R26" i="31"/>
  <c r="R31" i="48"/>
  <c r="AU27" i="37"/>
  <c r="R27" i="37"/>
  <c r="S27" i="37"/>
  <c r="AU25" i="31"/>
  <c r="R25" i="31"/>
  <c r="AG27" i="37"/>
  <c r="AU26" i="37"/>
  <c r="AU25" i="37"/>
  <c r="R24" i="37"/>
  <c r="S24" i="37"/>
  <c r="AU24" i="37"/>
  <c r="AU23" i="37"/>
  <c r="AU23" i="31"/>
  <c r="R23" i="31"/>
  <c r="AV18" i="31"/>
  <c r="AU18" i="31"/>
  <c r="R20" i="37"/>
  <c r="S20" i="37"/>
  <c r="R18" i="31"/>
  <c r="AG20" i="37"/>
  <c r="AU20" i="37"/>
  <c r="AV18" i="37"/>
  <c r="AU18" i="37"/>
  <c r="AU17" i="37"/>
  <c r="AV17" i="37"/>
  <c r="AV17" i="31"/>
  <c r="AU17" i="31"/>
  <c r="R17" i="31"/>
  <c r="AV16" i="31"/>
  <c r="AU16" i="31"/>
  <c r="R16" i="31"/>
  <c r="R21" i="48"/>
  <c r="AV16" i="37"/>
  <c r="AU16" i="37"/>
  <c r="AV15" i="37"/>
  <c r="AU15" i="37"/>
  <c r="AV15" i="31"/>
  <c r="AU15" i="31"/>
  <c r="R15" i="31"/>
  <c r="AR108" i="37"/>
  <c r="AX121" i="37"/>
  <c r="AX111" i="37"/>
  <c r="AX112" i="37"/>
  <c r="AX113" i="37"/>
  <c r="AX114" i="37"/>
  <c r="AX115" i="37"/>
  <c r="AX116" i="37"/>
  <c r="AX120" i="37"/>
  <c r="AX121" i="31"/>
  <c r="AX109" i="31"/>
  <c r="AX115" i="31"/>
  <c r="R28" i="48"/>
  <c r="R30" i="48"/>
  <c r="AX120" i="31"/>
  <c r="N120" i="31"/>
  <c r="N125" i="48"/>
  <c r="AX113" i="31"/>
  <c r="N113" i="31"/>
  <c r="N118" i="48"/>
  <c r="AX116" i="31"/>
  <c r="N116" i="31"/>
  <c r="N121" i="48"/>
  <c r="R32" i="48"/>
  <c r="AG24" i="37"/>
  <c r="R25" i="48"/>
  <c r="AX110" i="37"/>
  <c r="AX108" i="37"/>
  <c r="R29" i="48"/>
  <c r="AX109" i="37"/>
  <c r="AX117" i="37"/>
  <c r="AX119" i="37"/>
  <c r="AX122" i="37"/>
  <c r="AX111" i="31"/>
  <c r="AX114" i="31"/>
  <c r="C14" i="38"/>
  <c r="K14" i="38"/>
  <c r="K37" i="38"/>
  <c r="AJ20" i="37"/>
  <c r="C18" i="38"/>
  <c r="O18" i="38"/>
  <c r="O37" i="38"/>
  <c r="AJ24" i="37"/>
  <c r="C21" i="38"/>
  <c r="R21" i="38"/>
  <c r="R37" i="38"/>
  <c r="AJ27" i="37"/>
  <c r="AX110" i="31"/>
  <c r="AX118" i="37"/>
  <c r="AX122" i="31"/>
  <c r="R22" i="48"/>
  <c r="R23" i="48"/>
  <c r="AX117" i="31"/>
  <c r="AX118" i="31"/>
  <c r="AX119" i="31"/>
  <c r="R20" i="48"/>
  <c r="AX112" i="31"/>
  <c r="T18" i="35"/>
  <c r="AO13" i="31"/>
  <c r="L13" i="31"/>
  <c r="L18" i="48"/>
  <c r="AP13" i="31"/>
  <c r="M13" i="31"/>
  <c r="S13" i="31"/>
  <c r="U18" i="35"/>
  <c r="AU14" i="37"/>
  <c r="I19" i="35"/>
  <c r="F19" i="35"/>
  <c r="AV14" i="31"/>
  <c r="M18" i="48"/>
  <c r="AQ13" i="31"/>
  <c r="AW13" i="31"/>
  <c r="AU14" i="31"/>
  <c r="R14" i="31"/>
  <c r="T19" i="35"/>
  <c r="AO14" i="31"/>
  <c r="L14" i="31"/>
  <c r="L19" i="48"/>
  <c r="C7" i="33"/>
  <c r="D7" i="33"/>
  <c r="D37" i="33"/>
  <c r="S18" i="48"/>
  <c r="C7" i="50"/>
  <c r="D7" i="50"/>
  <c r="D37" i="50"/>
  <c r="AX13" i="31"/>
  <c r="N13" i="31"/>
  <c r="F20" i="35"/>
  <c r="R19" i="48"/>
  <c r="U19" i="35"/>
  <c r="AP14" i="31"/>
  <c r="M14" i="31"/>
  <c r="M19" i="48"/>
  <c r="I20" i="35"/>
  <c r="AQ14" i="31"/>
  <c r="N14" i="31"/>
  <c r="N19" i="48"/>
  <c r="AG13" i="31"/>
  <c r="AG18" i="48"/>
  <c r="N18" i="48"/>
  <c r="AG14" i="31"/>
  <c r="AG19" i="48"/>
  <c r="S14" i="31"/>
  <c r="T20" i="35"/>
  <c r="AO15" i="31"/>
  <c r="L15" i="31"/>
  <c r="L20" i="48"/>
  <c r="AW14" i="31"/>
  <c r="S19" i="48"/>
  <c r="C8" i="50"/>
  <c r="E8" i="50"/>
  <c r="E37" i="50"/>
  <c r="C8" i="33"/>
  <c r="E8" i="33"/>
  <c r="E37" i="33"/>
  <c r="I21" i="35"/>
  <c r="AJ14" i="31"/>
  <c r="AX14" i="31"/>
  <c r="F21" i="35"/>
  <c r="U20" i="35"/>
  <c r="AP15" i="31"/>
  <c r="M15" i="31"/>
  <c r="AQ15" i="31"/>
  <c r="N15" i="31"/>
  <c r="N20" i="48"/>
  <c r="M20" i="48"/>
  <c r="S15" i="31"/>
  <c r="AO16" i="31"/>
  <c r="L16" i="31"/>
  <c r="L21" i="48"/>
  <c r="T21" i="35"/>
  <c r="AW15" i="31"/>
  <c r="AG15" i="31"/>
  <c r="AG20" i="48"/>
  <c r="AX15" i="31"/>
  <c r="S20" i="48"/>
  <c r="C9" i="50"/>
  <c r="F9" i="50"/>
  <c r="F37" i="50"/>
  <c r="AJ20" i="48"/>
  <c r="C9" i="33"/>
  <c r="F9" i="33"/>
  <c r="F37" i="33"/>
  <c r="U21" i="35"/>
  <c r="AP16" i="31"/>
  <c r="M16" i="31"/>
  <c r="F22" i="35"/>
  <c r="I22" i="35"/>
  <c r="AJ15" i="31"/>
  <c r="AQ16" i="31"/>
  <c r="N16" i="31"/>
  <c r="N21" i="48"/>
  <c r="M21" i="48"/>
  <c r="S16" i="31"/>
  <c r="I23" i="35"/>
  <c r="T22" i="35"/>
  <c r="AO17" i="31"/>
  <c r="L17" i="31"/>
  <c r="L22" i="48"/>
  <c r="AX16" i="31"/>
  <c r="AG16" i="31"/>
  <c r="AG21" i="48"/>
  <c r="AW16" i="31"/>
  <c r="C10" i="33"/>
  <c r="G10" i="33"/>
  <c r="G37" i="33"/>
  <c r="S21" i="48"/>
  <c r="C10" i="50"/>
  <c r="G10" i="50"/>
  <c r="G37" i="50"/>
  <c r="AJ21" i="48"/>
  <c r="F23" i="35"/>
  <c r="U22" i="35"/>
  <c r="AP17" i="31"/>
  <c r="M17" i="31"/>
  <c r="AQ17" i="31"/>
  <c r="N17" i="31"/>
  <c r="N22" i="48"/>
  <c r="AJ16" i="31"/>
  <c r="M22" i="48"/>
  <c r="S17" i="31"/>
  <c r="AO18" i="31"/>
  <c r="L18" i="31"/>
  <c r="L23" i="48"/>
  <c r="T23" i="35"/>
  <c r="K24" i="35"/>
  <c r="AX17" i="31"/>
  <c r="AW17" i="31"/>
  <c r="AG17" i="31"/>
  <c r="AG22" i="48"/>
  <c r="C11" i="33"/>
  <c r="H11" i="33"/>
  <c r="H37" i="33"/>
  <c r="S22" i="48"/>
  <c r="C11" i="50"/>
  <c r="H11" i="50"/>
  <c r="H37" i="50"/>
  <c r="AJ22" i="48"/>
  <c r="I24" i="35"/>
  <c r="F24" i="35"/>
  <c r="AS19" i="31"/>
  <c r="U23" i="35"/>
  <c r="AP18" i="31"/>
  <c r="M18" i="31"/>
  <c r="T24" i="35"/>
  <c r="K25" i="35"/>
  <c r="AO19" i="31"/>
  <c r="L19" i="31"/>
  <c r="L24" i="48"/>
  <c r="AP19" i="31"/>
  <c r="M19" i="31"/>
  <c r="AJ17" i="31"/>
  <c r="AS20" i="31"/>
  <c r="AQ18" i="31"/>
  <c r="N18" i="31"/>
  <c r="AG18" i="31"/>
  <c r="AG23" i="48"/>
  <c r="U24" i="35"/>
  <c r="AT20" i="31"/>
  <c r="Q20" i="31"/>
  <c r="Q25" i="48"/>
  <c r="P20" i="31"/>
  <c r="P25" i="48"/>
  <c r="M24" i="48"/>
  <c r="M23" i="48"/>
  <c r="S18" i="31"/>
  <c r="AT19" i="31"/>
  <c r="Q19" i="31"/>
  <c r="Q24" i="48"/>
  <c r="P19" i="31"/>
  <c r="P24" i="48"/>
  <c r="N23" i="48"/>
  <c r="I25" i="35"/>
  <c r="T25" i="35"/>
  <c r="K26" i="35"/>
  <c r="AO20" i="31"/>
  <c r="L20" i="31"/>
  <c r="L25" i="48"/>
  <c r="AW18" i="31"/>
  <c r="AV19" i="31"/>
  <c r="F25" i="35"/>
  <c r="AP20" i="31"/>
  <c r="M20" i="31"/>
  <c r="S20" i="31"/>
  <c r="AS21" i="31"/>
  <c r="AQ19" i="31"/>
  <c r="AX18" i="31"/>
  <c r="M25" i="48"/>
  <c r="S19" i="31"/>
  <c r="AT21" i="31"/>
  <c r="Q21" i="31"/>
  <c r="Q26" i="48"/>
  <c r="P21" i="31"/>
  <c r="P26" i="48"/>
  <c r="C12" i="33"/>
  <c r="I12" i="33"/>
  <c r="I37" i="33"/>
  <c r="S23" i="48"/>
  <c r="C12" i="50"/>
  <c r="I12" i="50"/>
  <c r="I37" i="50"/>
  <c r="AJ23" i="48"/>
  <c r="U25" i="35"/>
  <c r="I26" i="35"/>
  <c r="AV20" i="31"/>
  <c r="F26" i="35"/>
  <c r="AO21" i="31"/>
  <c r="L21" i="31"/>
  <c r="L26" i="48"/>
  <c r="K27" i="35"/>
  <c r="T26" i="35"/>
  <c r="AS22" i="31"/>
  <c r="N19" i="31"/>
  <c r="AW19" i="31"/>
  <c r="AP21" i="31"/>
  <c r="M21" i="31"/>
  <c r="M26" i="48"/>
  <c r="AQ20" i="31"/>
  <c r="AW20" i="31"/>
  <c r="AJ18" i="31"/>
  <c r="AX19" i="31"/>
  <c r="S21" i="31"/>
  <c r="AT22" i="31"/>
  <c r="Q22" i="31"/>
  <c r="Q27" i="48"/>
  <c r="P22" i="31"/>
  <c r="P27" i="48"/>
  <c r="S24" i="48"/>
  <c r="C13" i="50"/>
  <c r="J13" i="50"/>
  <c r="J37" i="50"/>
  <c r="AJ24" i="48"/>
  <c r="C13" i="33"/>
  <c r="J13" i="33"/>
  <c r="J37" i="33"/>
  <c r="N20" i="31"/>
  <c r="C14" i="33"/>
  <c r="K14" i="33"/>
  <c r="K37" i="33"/>
  <c r="S25" i="48"/>
  <c r="C14" i="50"/>
  <c r="K14" i="50"/>
  <c r="K37" i="50"/>
  <c r="AJ25" i="48"/>
  <c r="U26" i="35"/>
  <c r="F27" i="35"/>
  <c r="AV21" i="31"/>
  <c r="AO22" i="31"/>
  <c r="L22" i="31"/>
  <c r="L27" i="48"/>
  <c r="K28" i="35"/>
  <c r="T27" i="35"/>
  <c r="I27" i="35"/>
  <c r="AP22" i="31"/>
  <c r="M22" i="31"/>
  <c r="S22" i="31"/>
  <c r="AQ21" i="31"/>
  <c r="AJ19" i="31"/>
  <c r="AS23" i="31"/>
  <c r="AT23" i="31"/>
  <c r="Q23" i="31"/>
  <c r="Q28" i="48"/>
  <c r="AJ20" i="31"/>
  <c r="N24" i="48"/>
  <c r="AG19" i="31"/>
  <c r="AG24" i="48"/>
  <c r="AX20" i="31"/>
  <c r="P23" i="31"/>
  <c r="P28" i="48"/>
  <c r="C15" i="33"/>
  <c r="L15" i="33"/>
  <c r="L37" i="33"/>
  <c r="S26" i="48"/>
  <c r="C15" i="50"/>
  <c r="L15" i="50"/>
  <c r="L37" i="50"/>
  <c r="AJ26" i="48"/>
  <c r="M27" i="48"/>
  <c r="AW21" i="31"/>
  <c r="N21" i="31"/>
  <c r="N25" i="48"/>
  <c r="AG20" i="31"/>
  <c r="AG25" i="48"/>
  <c r="U27" i="35"/>
  <c r="I28" i="35"/>
  <c r="AX21" i="31"/>
  <c r="T28" i="35"/>
  <c r="K29" i="35"/>
  <c r="AO23" i="31"/>
  <c r="L23" i="31"/>
  <c r="L28" i="48"/>
  <c r="F28" i="35"/>
  <c r="AV22" i="31"/>
  <c r="AS24" i="31"/>
  <c r="AT24" i="31"/>
  <c r="Q24" i="31"/>
  <c r="Q29" i="48"/>
  <c r="AQ22" i="31"/>
  <c r="AP23" i="31"/>
  <c r="M23" i="31"/>
  <c r="M28" i="48"/>
  <c r="AJ21" i="31"/>
  <c r="I29" i="35"/>
  <c r="AX22" i="31"/>
  <c r="S23" i="31"/>
  <c r="S27" i="48"/>
  <c r="C16" i="50"/>
  <c r="M16" i="50"/>
  <c r="M37" i="50"/>
  <c r="AJ27" i="48"/>
  <c r="C16" i="33"/>
  <c r="M16" i="33"/>
  <c r="M37" i="33"/>
  <c r="P24" i="31"/>
  <c r="P29" i="48"/>
  <c r="AW22" i="31"/>
  <c r="N22" i="31"/>
  <c r="N26" i="48"/>
  <c r="AG21" i="31"/>
  <c r="AG26" i="48"/>
  <c r="U28" i="35"/>
  <c r="AV23" i="31"/>
  <c r="F29" i="35"/>
  <c r="K30" i="35"/>
  <c r="T29" i="35"/>
  <c r="U29" i="35"/>
  <c r="AO24" i="31"/>
  <c r="L24" i="31"/>
  <c r="L29" i="48"/>
  <c r="AQ24" i="31"/>
  <c r="AP24" i="31"/>
  <c r="M24" i="31"/>
  <c r="AJ22" i="31"/>
  <c r="AS25" i="31"/>
  <c r="AT25" i="31"/>
  <c r="Q25" i="31"/>
  <c r="Q30" i="48"/>
  <c r="AQ23" i="31"/>
  <c r="P25" i="31"/>
  <c r="P30" i="48"/>
  <c r="AW23" i="31"/>
  <c r="N23" i="31"/>
  <c r="C17" i="33"/>
  <c r="N17" i="33"/>
  <c r="N37" i="33"/>
  <c r="S28" i="48"/>
  <c r="C17" i="50"/>
  <c r="N17" i="50"/>
  <c r="N37" i="50"/>
  <c r="AJ28" i="48"/>
  <c r="AW24" i="31"/>
  <c r="N24" i="31"/>
  <c r="M29" i="48"/>
  <c r="S24" i="31"/>
  <c r="N27" i="48"/>
  <c r="AG22" i="31"/>
  <c r="AG27" i="48"/>
  <c r="AX23" i="31"/>
  <c r="I30" i="35"/>
  <c r="K31" i="35"/>
  <c r="I31" i="35"/>
  <c r="K3" i="35"/>
  <c r="T30" i="35"/>
  <c r="AO25" i="31"/>
  <c r="L25" i="31"/>
  <c r="L30" i="48"/>
  <c r="AV24" i="31"/>
  <c r="AX24" i="31"/>
  <c r="F30" i="35"/>
  <c r="J3" i="35"/>
  <c r="M3" i="35"/>
  <c r="AP25" i="31"/>
  <c r="M25" i="31"/>
  <c r="M30" i="48"/>
  <c r="AS26" i="31"/>
  <c r="AJ23" i="31"/>
  <c r="U30" i="35"/>
  <c r="S25" i="31"/>
  <c r="AT26" i="31"/>
  <c r="Q26" i="31"/>
  <c r="Q31" i="48"/>
  <c r="P26" i="31"/>
  <c r="P31" i="48"/>
  <c r="C18" i="33"/>
  <c r="O18" i="33"/>
  <c r="O37" i="33"/>
  <c r="S29" i="48"/>
  <c r="C18" i="50"/>
  <c r="O18" i="50"/>
  <c r="O37" i="50"/>
  <c r="AJ29" i="48"/>
  <c r="N29" i="48"/>
  <c r="AG24" i="31"/>
  <c r="AG29" i="48"/>
  <c r="N28" i="48"/>
  <c r="AG23" i="31"/>
  <c r="AG28" i="48"/>
  <c r="AO26" i="31"/>
  <c r="L26" i="31"/>
  <c r="L31" i="48"/>
  <c r="K32" i="35"/>
  <c r="T31" i="35"/>
  <c r="I32" i="35"/>
  <c r="F31" i="35"/>
  <c r="AV25" i="31"/>
  <c r="AS27" i="31"/>
  <c r="AQ25" i="31"/>
  <c r="AP26" i="31"/>
  <c r="M26" i="31"/>
  <c r="AJ24" i="31"/>
  <c r="AT27" i="31"/>
  <c r="Q27" i="31"/>
  <c r="Q32" i="48"/>
  <c r="P27" i="31"/>
  <c r="P32" i="48"/>
  <c r="M31" i="48"/>
  <c r="S26" i="31"/>
  <c r="C19" i="33"/>
  <c r="P19" i="33"/>
  <c r="P37" i="33"/>
  <c r="S30" i="48"/>
  <c r="C19" i="50"/>
  <c r="P19" i="50"/>
  <c r="P37" i="50"/>
  <c r="AJ30" i="48"/>
  <c r="U31" i="35"/>
  <c r="F32" i="35"/>
  <c r="AV26" i="31"/>
  <c r="K33" i="35"/>
  <c r="AO27" i="31"/>
  <c r="L27" i="31"/>
  <c r="L32" i="48"/>
  <c r="T32" i="35"/>
  <c r="I33" i="35"/>
  <c r="AS28" i="31"/>
  <c r="AT28" i="31"/>
  <c r="Q28" i="31"/>
  <c r="Q33" i="48"/>
  <c r="AQ26" i="31"/>
  <c r="AJ25" i="31"/>
  <c r="N25" i="31"/>
  <c r="AW25" i="31"/>
  <c r="AP27" i="31"/>
  <c r="M27" i="31"/>
  <c r="M32" i="48"/>
  <c r="AX25" i="31"/>
  <c r="P28" i="31"/>
  <c r="P33" i="48"/>
  <c r="AW26" i="31"/>
  <c r="N26" i="31"/>
  <c r="S27" i="31"/>
  <c r="S31" i="48"/>
  <c r="C20" i="50"/>
  <c r="Q20" i="50"/>
  <c r="Q37" i="50"/>
  <c r="AJ31" i="48"/>
  <c r="C20" i="33"/>
  <c r="Q20" i="33"/>
  <c r="Q37" i="33"/>
  <c r="AX26" i="31"/>
  <c r="U32" i="35"/>
  <c r="O33" i="35"/>
  <c r="Q33" i="35"/>
  <c r="O34" i="35"/>
  <c r="R33" i="35"/>
  <c r="Q34" i="35"/>
  <c r="P2" i="35"/>
  <c r="Q2" i="35"/>
  <c r="K34" i="35"/>
  <c r="T33" i="35"/>
  <c r="U33" i="35"/>
  <c r="AO28" i="31"/>
  <c r="L28" i="31"/>
  <c r="L33" i="48"/>
  <c r="F33" i="35"/>
  <c r="AV27" i="31"/>
  <c r="AS29" i="31"/>
  <c r="AT29" i="31"/>
  <c r="Q29" i="31"/>
  <c r="Q34" i="48"/>
  <c r="AQ27" i="31"/>
  <c r="AW27" i="31"/>
  <c r="AJ26" i="31"/>
  <c r="N30" i="48"/>
  <c r="AG25" i="31"/>
  <c r="AG30" i="48"/>
  <c r="AQ28" i="31"/>
  <c r="AP28" i="31"/>
  <c r="M28" i="31"/>
  <c r="M33" i="48"/>
  <c r="AX27" i="31"/>
  <c r="P29" i="31"/>
  <c r="P34" i="48"/>
  <c r="AW28" i="31"/>
  <c r="N28" i="31"/>
  <c r="N27" i="31"/>
  <c r="C21" i="33"/>
  <c r="R21" i="33"/>
  <c r="R37" i="33"/>
  <c r="S32" i="48"/>
  <c r="C21" i="50"/>
  <c r="R21" i="50"/>
  <c r="R37" i="50"/>
  <c r="AJ32" i="48"/>
  <c r="N31" i="48"/>
  <c r="AG26" i="31"/>
  <c r="AG31" i="48"/>
  <c r="R34" i="35"/>
  <c r="F34" i="35"/>
  <c r="AV28" i="31"/>
  <c r="AX28" i="31"/>
  <c r="I34" i="35"/>
  <c r="AO29" i="31"/>
  <c r="L29" i="31"/>
  <c r="L34" i="48"/>
  <c r="K35" i="35"/>
  <c r="T34" i="35"/>
  <c r="S28" i="31"/>
  <c r="AP29" i="31"/>
  <c r="M29" i="31"/>
  <c r="AS30" i="31"/>
  <c r="P30" i="31"/>
  <c r="P35" i="48"/>
  <c r="AJ27" i="31"/>
  <c r="S29" i="31"/>
  <c r="M34" i="48"/>
  <c r="AT30" i="31"/>
  <c r="Q30" i="31"/>
  <c r="Q35" i="48"/>
  <c r="U34" i="35"/>
  <c r="N32" i="48"/>
  <c r="AG27" i="31"/>
  <c r="AG32" i="48"/>
  <c r="S33" i="48"/>
  <c r="C22" i="50"/>
  <c r="S22" i="50"/>
  <c r="S37" i="50"/>
  <c r="AJ33" i="48"/>
  <c r="C22" i="33"/>
  <c r="S22" i="33"/>
  <c r="S37" i="33"/>
  <c r="N33" i="48"/>
  <c r="AG28" i="31"/>
  <c r="AG33" i="48"/>
  <c r="AV29" i="31"/>
  <c r="F35" i="35"/>
  <c r="I35" i="35"/>
  <c r="AO30" i="31"/>
  <c r="L30" i="31"/>
  <c r="L35" i="48"/>
  <c r="K36" i="35"/>
  <c r="T35" i="35"/>
  <c r="AP30" i="31"/>
  <c r="M30" i="31"/>
  <c r="AJ28" i="31"/>
  <c r="AQ29" i="31"/>
  <c r="AS31" i="31"/>
  <c r="P31" i="31"/>
  <c r="P36" i="48"/>
  <c r="AT31" i="31"/>
  <c r="Q31" i="31"/>
  <c r="Q36" i="48"/>
  <c r="C23" i="33"/>
  <c r="T23" i="33"/>
  <c r="T37" i="33"/>
  <c r="S34" i="48"/>
  <c r="C23" i="50"/>
  <c r="T23" i="50"/>
  <c r="T37" i="50"/>
  <c r="AJ34" i="48"/>
  <c r="M35" i="48"/>
  <c r="S30" i="31"/>
  <c r="U35" i="35"/>
  <c r="T36" i="35"/>
  <c r="AO31" i="31"/>
  <c r="L31" i="31"/>
  <c r="L36" i="48"/>
  <c r="U36" i="35"/>
  <c r="K37" i="35"/>
  <c r="F36" i="35"/>
  <c r="AV30" i="31"/>
  <c r="I36" i="35"/>
  <c r="AQ31" i="31"/>
  <c r="N31" i="31"/>
  <c r="AP31" i="31"/>
  <c r="M31" i="31"/>
  <c r="M36" i="48"/>
  <c r="AQ30" i="31"/>
  <c r="N30" i="31"/>
  <c r="AJ29" i="31"/>
  <c r="N29" i="31"/>
  <c r="AX29" i="31"/>
  <c r="AS32" i="31"/>
  <c r="AW29" i="31"/>
  <c r="AT32" i="31"/>
  <c r="Q32" i="31"/>
  <c r="Q37" i="48"/>
  <c r="P32" i="31"/>
  <c r="P37" i="48"/>
  <c r="C24" i="33"/>
  <c r="U24" i="33"/>
  <c r="U37" i="33"/>
  <c r="S35" i="48"/>
  <c r="C24" i="50"/>
  <c r="U24" i="50"/>
  <c r="U37" i="50"/>
  <c r="AJ35" i="48"/>
  <c r="AW31" i="31"/>
  <c r="S31" i="31"/>
  <c r="AW30" i="31"/>
  <c r="I37" i="35"/>
  <c r="T37" i="35"/>
  <c r="K38" i="35"/>
  <c r="AO32" i="31"/>
  <c r="L32" i="31"/>
  <c r="L37" i="48"/>
  <c r="AV31" i="31"/>
  <c r="AX31" i="31"/>
  <c r="F37" i="35"/>
  <c r="AS33" i="31"/>
  <c r="AJ30" i="31"/>
  <c r="AP32" i="31"/>
  <c r="M32" i="31"/>
  <c r="N34" i="48"/>
  <c r="AG29" i="31"/>
  <c r="AG34" i="48"/>
  <c r="AX30" i="31"/>
  <c r="I38" i="35"/>
  <c r="U37" i="35"/>
  <c r="S36" i="48"/>
  <c r="C25" i="50"/>
  <c r="V25" i="50"/>
  <c r="V37" i="50"/>
  <c r="AJ36" i="48"/>
  <c r="C25" i="33"/>
  <c r="V25" i="33"/>
  <c r="V37" i="33"/>
  <c r="AT33" i="31"/>
  <c r="Q33" i="31"/>
  <c r="Q38" i="48"/>
  <c r="P33" i="31"/>
  <c r="P38" i="48"/>
  <c r="S32" i="31"/>
  <c r="M37" i="48"/>
  <c r="N35" i="48"/>
  <c r="AG30" i="31"/>
  <c r="AG35" i="48"/>
  <c r="AG31" i="31"/>
  <c r="AG36" i="48"/>
  <c r="N36" i="48"/>
  <c r="AO33" i="31"/>
  <c r="L33" i="31"/>
  <c r="L38" i="48"/>
  <c r="K39" i="35"/>
  <c r="T38" i="35"/>
  <c r="F38" i="35"/>
  <c r="AV32" i="31"/>
  <c r="AS34" i="31"/>
  <c r="AJ31" i="31"/>
  <c r="AQ32" i="31"/>
  <c r="AP33" i="31"/>
  <c r="M33" i="31"/>
  <c r="S33" i="31"/>
  <c r="AX32" i="31"/>
  <c r="M38" i="48"/>
  <c r="S37" i="48"/>
  <c r="C26" i="50"/>
  <c r="W26" i="50"/>
  <c r="W37" i="50"/>
  <c r="AJ37" i="48"/>
  <c r="C26" i="33"/>
  <c r="W26" i="33"/>
  <c r="W37" i="33"/>
  <c r="AT34" i="31"/>
  <c r="Q34" i="31"/>
  <c r="Q39" i="48"/>
  <c r="P34" i="31"/>
  <c r="P39" i="48"/>
  <c r="U38" i="35"/>
  <c r="I39" i="35"/>
  <c r="K40" i="35"/>
  <c r="AO34" i="31"/>
  <c r="L34" i="31"/>
  <c r="L39" i="48"/>
  <c r="T39" i="35"/>
  <c r="AV33" i="31"/>
  <c r="F39" i="35"/>
  <c r="AW32" i="31"/>
  <c r="N32" i="31"/>
  <c r="AS35" i="31"/>
  <c r="AT35" i="31"/>
  <c r="Q35" i="31"/>
  <c r="Q40" i="48"/>
  <c r="AQ33" i="31"/>
  <c r="N33" i="31"/>
  <c r="AG33" i="31"/>
  <c r="AG38" i="48"/>
  <c r="AP34" i="31"/>
  <c r="M34" i="31"/>
  <c r="AJ32" i="31"/>
  <c r="I40" i="35"/>
  <c r="U39" i="35"/>
  <c r="AW33" i="31"/>
  <c r="N38" i="48"/>
  <c r="S34" i="31"/>
  <c r="M39" i="48"/>
  <c r="P35" i="31"/>
  <c r="P40" i="48"/>
  <c r="C27" i="33"/>
  <c r="X27" i="33"/>
  <c r="X37" i="33"/>
  <c r="S38" i="48"/>
  <c r="C27" i="50"/>
  <c r="X27" i="50"/>
  <c r="X37" i="50"/>
  <c r="AV34" i="31"/>
  <c r="F40" i="35"/>
  <c r="K41" i="35"/>
  <c r="AO35" i="31"/>
  <c r="L35" i="31"/>
  <c r="L40" i="48"/>
  <c r="T40" i="35"/>
  <c r="AP35" i="31"/>
  <c r="M35" i="31"/>
  <c r="M40" i="48"/>
  <c r="N37" i="48"/>
  <c r="AG32" i="31"/>
  <c r="AG37" i="48"/>
  <c r="AS36" i="31"/>
  <c r="P36" i="31"/>
  <c r="P41" i="48"/>
  <c r="AQ34" i="31"/>
  <c r="AX34" i="31"/>
  <c r="AX33" i="31"/>
  <c r="I41" i="35"/>
  <c r="AT36" i="31"/>
  <c r="Q36" i="31"/>
  <c r="Q41" i="48"/>
  <c r="S35" i="31"/>
  <c r="S39" i="48"/>
  <c r="C28" i="50"/>
  <c r="Y28" i="50"/>
  <c r="Y37" i="50"/>
  <c r="C28" i="33"/>
  <c r="Y28" i="33"/>
  <c r="Y37" i="33"/>
  <c r="U40" i="35"/>
  <c r="K42" i="35"/>
  <c r="T41" i="35"/>
  <c r="AO36" i="31"/>
  <c r="L36" i="31"/>
  <c r="L41" i="48"/>
  <c r="F41" i="35"/>
  <c r="AV35" i="31"/>
  <c r="AS37" i="31"/>
  <c r="AP36" i="31"/>
  <c r="M36" i="31"/>
  <c r="S36" i="31"/>
  <c r="AQ35" i="31"/>
  <c r="AW35" i="31"/>
  <c r="N34" i="31"/>
  <c r="AW34" i="31"/>
  <c r="AT37" i="31"/>
  <c r="Q37" i="31"/>
  <c r="Q42" i="48"/>
  <c r="P37" i="31"/>
  <c r="P42" i="48"/>
  <c r="S40" i="48"/>
  <c r="C29" i="50"/>
  <c r="Z29" i="50"/>
  <c r="Z37" i="50"/>
  <c r="C29" i="33"/>
  <c r="Z29" i="33"/>
  <c r="Z37" i="33"/>
  <c r="M41" i="48"/>
  <c r="N35" i="31"/>
  <c r="I42" i="35"/>
  <c r="AX35" i="31"/>
  <c r="U41" i="35"/>
  <c r="F42" i="35"/>
  <c r="AV36" i="31"/>
  <c r="AO37" i="31"/>
  <c r="K43" i="35"/>
  <c r="T42" i="35"/>
  <c r="AS38" i="31"/>
  <c r="AT38" i="31"/>
  <c r="Q38" i="31"/>
  <c r="Q43" i="48"/>
  <c r="AP37" i="31"/>
  <c r="M37" i="31"/>
  <c r="AQ36" i="31"/>
  <c r="AG34" i="31"/>
  <c r="AG39" i="48"/>
  <c r="N39" i="48"/>
  <c r="I43" i="35"/>
  <c r="S37" i="31"/>
  <c r="M42" i="48"/>
  <c r="AR37" i="31"/>
  <c r="O37" i="31"/>
  <c r="O42" i="48"/>
  <c r="L37" i="31"/>
  <c r="L42" i="48"/>
  <c r="AW36" i="31"/>
  <c r="N36" i="31"/>
  <c r="S41" i="48"/>
  <c r="C30" i="50"/>
  <c r="AA30" i="50"/>
  <c r="AA37" i="50"/>
  <c r="C30" i="33"/>
  <c r="AA30" i="33"/>
  <c r="AA37" i="33"/>
  <c r="P38" i="31"/>
  <c r="P43" i="48"/>
  <c r="N40" i="48"/>
  <c r="AG35" i="31"/>
  <c r="AG40" i="48"/>
  <c r="AX36" i="31"/>
  <c r="U42" i="35"/>
  <c r="F43" i="35"/>
  <c r="AV37" i="31"/>
  <c r="AO38" i="31"/>
  <c r="L38" i="31"/>
  <c r="L43" i="48"/>
  <c r="K44" i="35"/>
  <c r="T43" i="35"/>
  <c r="I44" i="35"/>
  <c r="AP38" i="31"/>
  <c r="M38" i="31"/>
  <c r="M43" i="48"/>
  <c r="AS39" i="31"/>
  <c r="P39" i="31"/>
  <c r="P44" i="48"/>
  <c r="AQ37" i="31"/>
  <c r="N37" i="31"/>
  <c r="AT39" i="31"/>
  <c r="Q39" i="31"/>
  <c r="Q44" i="48"/>
  <c r="S42" i="48"/>
  <c r="C31" i="50"/>
  <c r="AB31" i="50"/>
  <c r="AB37" i="50"/>
  <c r="C31" i="33"/>
  <c r="AB31" i="33"/>
  <c r="AB37" i="33"/>
  <c r="AW37" i="31"/>
  <c r="S38" i="31"/>
  <c r="N41" i="48"/>
  <c r="AG36" i="31"/>
  <c r="AG41" i="48"/>
  <c r="AO39" i="31"/>
  <c r="L39" i="31"/>
  <c r="L44" i="48"/>
  <c r="K45" i="35"/>
  <c r="T44" i="35"/>
  <c r="F44" i="35"/>
  <c r="AV38" i="31"/>
  <c r="U43" i="35"/>
  <c r="AP39" i="31"/>
  <c r="M39" i="31"/>
  <c r="AQ38" i="31"/>
  <c r="N38" i="31"/>
  <c r="N43" i="48"/>
  <c r="AS40" i="31"/>
  <c r="AX37" i="31"/>
  <c r="AG38" i="31"/>
  <c r="AG43" i="48"/>
  <c r="S39" i="31"/>
  <c r="M44" i="48"/>
  <c r="C32" i="33"/>
  <c r="AC32" i="33"/>
  <c r="AC37" i="33"/>
  <c r="S43" i="48"/>
  <c r="C32" i="50"/>
  <c r="AC32" i="50"/>
  <c r="AC37" i="50"/>
  <c r="AT40" i="31"/>
  <c r="Q40" i="31"/>
  <c r="Q45" i="48"/>
  <c r="P40" i="31"/>
  <c r="P45" i="48"/>
  <c r="N42" i="48"/>
  <c r="AG37" i="31"/>
  <c r="AG42" i="48"/>
  <c r="I45" i="35"/>
  <c r="AW38" i="31"/>
  <c r="AV39" i="31"/>
  <c r="F45" i="35"/>
  <c r="K46" i="35"/>
  <c r="T45" i="35"/>
  <c r="AO40" i="31"/>
  <c r="L40" i="31"/>
  <c r="L45" i="48"/>
  <c r="U45" i="35"/>
  <c r="U44" i="35"/>
  <c r="AQ40" i="31"/>
  <c r="N40" i="31"/>
  <c r="AP40" i="31"/>
  <c r="M40" i="31"/>
  <c r="AQ39" i="31"/>
  <c r="N39" i="31"/>
  <c r="N44" i="48"/>
  <c r="AS41" i="31"/>
  <c r="AT41" i="31"/>
  <c r="Q41" i="31"/>
  <c r="Q46" i="48"/>
  <c r="AX38" i="31"/>
  <c r="AG39" i="31"/>
  <c r="AG44" i="48"/>
  <c r="S40" i="31"/>
  <c r="M45" i="48"/>
  <c r="P41" i="31"/>
  <c r="P46" i="48"/>
  <c r="S44" i="48"/>
  <c r="C33" i="50"/>
  <c r="AD33" i="50"/>
  <c r="AD37" i="50"/>
  <c r="C33" i="33"/>
  <c r="AD33" i="33"/>
  <c r="AD37" i="33"/>
  <c r="AG40" i="31"/>
  <c r="AG45" i="48"/>
  <c r="N45" i="48"/>
  <c r="AW39" i="31"/>
  <c r="AX39" i="31"/>
  <c r="AW40" i="31"/>
  <c r="AO41" i="31"/>
  <c r="L41" i="31"/>
  <c r="L46" i="48"/>
  <c r="K47" i="35"/>
  <c r="T46" i="35"/>
  <c r="I46" i="35"/>
  <c r="I47" i="35"/>
  <c r="F46" i="35"/>
  <c r="AV40" i="31"/>
  <c r="AX40" i="31"/>
  <c r="AP41" i="31"/>
  <c r="M41" i="31"/>
  <c r="AS42" i="31"/>
  <c r="C34" i="33"/>
  <c r="AE34" i="33"/>
  <c r="AE37" i="33"/>
  <c r="S45" i="48"/>
  <c r="C34" i="50"/>
  <c r="AE34" i="50"/>
  <c r="AE37" i="50"/>
  <c r="S41" i="31"/>
  <c r="M46" i="48"/>
  <c r="AT42" i="31"/>
  <c r="Q42" i="31"/>
  <c r="Q47" i="48"/>
  <c r="P42" i="31"/>
  <c r="P47" i="48"/>
  <c r="U46" i="35"/>
  <c r="K48" i="35"/>
  <c r="T47" i="35"/>
  <c r="AO42" i="31"/>
  <c r="L42" i="31"/>
  <c r="L47" i="48"/>
  <c r="AV41" i="31"/>
  <c r="F47" i="35"/>
  <c r="AS43" i="31"/>
  <c r="AT43" i="31"/>
  <c r="Q43" i="31"/>
  <c r="Q48" i="48"/>
  <c r="AQ41" i="31"/>
  <c r="AP42" i="31"/>
  <c r="M42" i="31"/>
  <c r="M47" i="48"/>
  <c r="AX41" i="31"/>
  <c r="I48" i="35"/>
  <c r="U47" i="35"/>
  <c r="P43" i="31"/>
  <c r="P48" i="48"/>
  <c r="C35" i="33"/>
  <c r="AF35" i="33"/>
  <c r="AF37" i="33"/>
  <c r="S46" i="48"/>
  <c r="C35" i="50"/>
  <c r="AF35" i="50"/>
  <c r="AF37" i="50"/>
  <c r="F48" i="35"/>
  <c r="AV42" i="31"/>
  <c r="K49" i="35"/>
  <c r="AO43" i="31"/>
  <c r="L43" i="31"/>
  <c r="L48" i="48"/>
  <c r="T48" i="35"/>
  <c r="S42" i="31"/>
  <c r="AP43" i="31"/>
  <c r="M43" i="31"/>
  <c r="S43" i="31"/>
  <c r="S48" i="48"/>
  <c r="AQ42" i="31"/>
  <c r="N41" i="31"/>
  <c r="AW41" i="31"/>
  <c r="AS44" i="31"/>
  <c r="P44" i="31"/>
  <c r="P49" i="48"/>
  <c r="S47" i="48"/>
  <c r="C36" i="50"/>
  <c r="AG36" i="50"/>
  <c r="AG37" i="50"/>
  <c r="C36" i="33"/>
  <c r="AG36" i="33"/>
  <c r="AG37" i="33"/>
  <c r="I49" i="35"/>
  <c r="U48" i="35"/>
  <c r="K50" i="35"/>
  <c r="T49" i="35"/>
  <c r="AO44" i="31"/>
  <c r="L44" i="31"/>
  <c r="L49" i="48"/>
  <c r="AV43" i="31"/>
  <c r="F49" i="35"/>
  <c r="I50" i="35"/>
  <c r="M48" i="48"/>
  <c r="AT44" i="31"/>
  <c r="Q44" i="31"/>
  <c r="Q49" i="48"/>
  <c r="AP44" i="31"/>
  <c r="M44" i="31"/>
  <c r="M49" i="48"/>
  <c r="AS45" i="31"/>
  <c r="P45" i="31"/>
  <c r="P50" i="48"/>
  <c r="N42" i="31"/>
  <c r="AW42" i="31"/>
  <c r="AX42" i="31"/>
  <c r="AQ43" i="31"/>
  <c r="N43" i="31"/>
  <c r="AG43" i="31"/>
  <c r="AG48" i="48"/>
  <c r="N46" i="48"/>
  <c r="AG41" i="31"/>
  <c r="AG46" i="48"/>
  <c r="S44" i="31"/>
  <c r="S49" i="48"/>
  <c r="AT45" i="31"/>
  <c r="Q45" i="31"/>
  <c r="Q50" i="48"/>
  <c r="F50" i="35"/>
  <c r="AV44" i="31"/>
  <c r="AO45" i="31"/>
  <c r="L45" i="31"/>
  <c r="L50" i="48"/>
  <c r="K51" i="35"/>
  <c r="T50" i="35"/>
  <c r="U49" i="35"/>
  <c r="N48" i="48"/>
  <c r="AQ44" i="31"/>
  <c r="N44" i="31"/>
  <c r="AP45" i="31"/>
  <c r="M45" i="31"/>
  <c r="S45" i="31"/>
  <c r="S50" i="48"/>
  <c r="AS46" i="31"/>
  <c r="P46" i="31"/>
  <c r="P51" i="48"/>
  <c r="AG42" i="31"/>
  <c r="AG47" i="48"/>
  <c r="N47" i="48"/>
  <c r="U50" i="35"/>
  <c r="AW43" i="31"/>
  <c r="AX43" i="31"/>
  <c r="AW44" i="31"/>
  <c r="M50" i="48"/>
  <c r="AT46" i="31"/>
  <c r="Q46" i="31"/>
  <c r="Q51" i="48"/>
  <c r="AX44" i="31"/>
  <c r="AO46" i="31"/>
  <c r="L46" i="31"/>
  <c r="L51" i="48"/>
  <c r="K52" i="35"/>
  <c r="T51" i="35"/>
  <c r="F51" i="35"/>
  <c r="AV45" i="31"/>
  <c r="I51" i="35"/>
  <c r="AP46" i="31"/>
  <c r="M46" i="31"/>
  <c r="S46" i="31"/>
  <c r="S51" i="48"/>
  <c r="AQ45" i="31"/>
  <c r="AS47" i="31"/>
  <c r="AT47" i="31"/>
  <c r="Q47" i="31"/>
  <c r="Q52" i="48"/>
  <c r="U51" i="35"/>
  <c r="M51" i="48"/>
  <c r="P47" i="31"/>
  <c r="P52" i="48"/>
  <c r="AG44" i="31"/>
  <c r="AG49" i="48"/>
  <c r="N49" i="48"/>
  <c r="I52" i="35"/>
  <c r="F52" i="35"/>
  <c r="AV46" i="31"/>
  <c r="T52" i="35"/>
  <c r="K53" i="35"/>
  <c r="AO47" i="31"/>
  <c r="L47" i="31"/>
  <c r="L52" i="48"/>
  <c r="I53" i="35"/>
  <c r="AS48" i="31"/>
  <c r="AT48" i="31"/>
  <c r="Q48" i="31"/>
  <c r="Q53" i="48"/>
  <c r="AQ46" i="31"/>
  <c r="N45" i="31"/>
  <c r="AW45" i="31"/>
  <c r="AP47" i="31"/>
  <c r="M47" i="31"/>
  <c r="M52" i="48"/>
  <c r="AX46" i="31"/>
  <c r="AX45" i="31"/>
  <c r="P48" i="31"/>
  <c r="P53" i="48"/>
  <c r="U52" i="35"/>
  <c r="T53" i="35"/>
  <c r="AO48" i="31"/>
  <c r="L48" i="31"/>
  <c r="L53" i="48"/>
  <c r="K54" i="35"/>
  <c r="AV47" i="31"/>
  <c r="F53" i="35"/>
  <c r="I54" i="35"/>
  <c r="S47" i="31"/>
  <c r="S52" i="48"/>
  <c r="AG45" i="31"/>
  <c r="AG50" i="48"/>
  <c r="N50" i="48"/>
  <c r="AS49" i="31"/>
  <c r="AP48" i="31"/>
  <c r="M48" i="31"/>
  <c r="S48" i="31"/>
  <c r="S53" i="48"/>
  <c r="AQ47" i="31"/>
  <c r="N46" i="31"/>
  <c r="AW46" i="31"/>
  <c r="AT49" i="31"/>
  <c r="Q49" i="31"/>
  <c r="Q54" i="48"/>
  <c r="P49" i="31"/>
  <c r="P54" i="48"/>
  <c r="M53" i="48"/>
  <c r="AW47" i="31"/>
  <c r="N47" i="31"/>
  <c r="AX47" i="31"/>
  <c r="AV48" i="31"/>
  <c r="F54" i="35"/>
  <c r="K55" i="35"/>
  <c r="AO49" i="31"/>
  <c r="L49" i="31"/>
  <c r="L54" i="48"/>
  <c r="T54" i="35"/>
  <c r="U53" i="35"/>
  <c r="AQ48" i="31"/>
  <c r="N48" i="31"/>
  <c r="AG48" i="31"/>
  <c r="AG53" i="48"/>
  <c r="AS50" i="31"/>
  <c r="P50" i="31"/>
  <c r="P55" i="48"/>
  <c r="AG46" i="31"/>
  <c r="AG51" i="48"/>
  <c r="N51" i="48"/>
  <c r="AP49" i="31"/>
  <c r="M49" i="31"/>
  <c r="M54" i="48"/>
  <c r="N53" i="48"/>
  <c r="AT50" i="31"/>
  <c r="Q50" i="31"/>
  <c r="Q55" i="48"/>
  <c r="N52" i="48"/>
  <c r="AG47" i="31"/>
  <c r="AG52" i="48"/>
  <c r="U54" i="35"/>
  <c r="AX48" i="31"/>
  <c r="AW48" i="31"/>
  <c r="K56" i="35"/>
  <c r="T55" i="35"/>
  <c r="AO50" i="31"/>
  <c r="L50" i="31"/>
  <c r="L55" i="48"/>
  <c r="F55" i="35"/>
  <c r="AV49" i="31"/>
  <c r="I55" i="35"/>
  <c r="S49" i="31"/>
  <c r="S54" i="48"/>
  <c r="AQ49" i="31"/>
  <c r="N49" i="31"/>
  <c r="AP50" i="31"/>
  <c r="M50" i="31"/>
  <c r="S50" i="31"/>
  <c r="S55" i="48"/>
  <c r="AS51" i="31"/>
  <c r="AW49" i="31"/>
  <c r="AT51" i="31"/>
  <c r="Q51" i="31"/>
  <c r="Q56" i="48"/>
  <c r="P51" i="31"/>
  <c r="P56" i="48"/>
  <c r="I56" i="35"/>
  <c r="F56" i="35"/>
  <c r="AV50" i="31"/>
  <c r="AO51" i="31"/>
  <c r="L51" i="31"/>
  <c r="L56" i="48"/>
  <c r="K57" i="35"/>
  <c r="T56" i="35"/>
  <c r="U55" i="35"/>
  <c r="M55" i="48"/>
  <c r="I57" i="35"/>
  <c r="AX49" i="31"/>
  <c r="AQ50" i="31"/>
  <c r="N50" i="31"/>
  <c r="AG50" i="31"/>
  <c r="AG55" i="48"/>
  <c r="AP51" i="31"/>
  <c r="M51" i="31"/>
  <c r="S51" i="31"/>
  <c r="S56" i="48"/>
  <c r="AS52" i="31"/>
  <c r="AT52" i="31"/>
  <c r="Q52" i="31"/>
  <c r="Q57" i="48"/>
  <c r="M56" i="48"/>
  <c r="P52" i="31"/>
  <c r="P57" i="48"/>
  <c r="AG49" i="31"/>
  <c r="AG54" i="48"/>
  <c r="N54" i="48"/>
  <c r="AW50" i="31"/>
  <c r="T57" i="35"/>
  <c r="AO52" i="31"/>
  <c r="L52" i="31"/>
  <c r="L57" i="48"/>
  <c r="K58" i="35"/>
  <c r="AV51" i="31"/>
  <c r="F57" i="35"/>
  <c r="U56" i="35"/>
  <c r="N55" i="48"/>
  <c r="AS53" i="31"/>
  <c r="AT53" i="31"/>
  <c r="Q53" i="31"/>
  <c r="Q58" i="48"/>
  <c r="AP52" i="31"/>
  <c r="M52" i="31"/>
  <c r="M57" i="48"/>
  <c r="AQ51" i="31"/>
  <c r="AX50" i="31"/>
  <c r="AW51" i="31"/>
  <c r="N51" i="31"/>
  <c r="P53" i="31"/>
  <c r="P58" i="48"/>
  <c r="S52" i="31"/>
  <c r="S57" i="48"/>
  <c r="I58" i="35"/>
  <c r="F58" i="35"/>
  <c r="AV52" i="31"/>
  <c r="AO53" i="31"/>
  <c r="L53" i="31"/>
  <c r="L58" i="48"/>
  <c r="K59" i="35"/>
  <c r="T58" i="35"/>
  <c r="I59" i="35"/>
  <c r="AX51" i="31"/>
  <c r="U57" i="35"/>
  <c r="AQ52" i="31"/>
  <c r="N52" i="31"/>
  <c r="N57" i="48"/>
  <c r="AS54" i="31"/>
  <c r="P54" i="31"/>
  <c r="P59" i="48"/>
  <c r="AP53" i="31"/>
  <c r="M53" i="31"/>
  <c r="S53" i="31"/>
  <c r="S58" i="48"/>
  <c r="AG52" i="31"/>
  <c r="AG57" i="48"/>
  <c r="AT54" i="31"/>
  <c r="Q54" i="31"/>
  <c r="Q59" i="48"/>
  <c r="N56" i="48"/>
  <c r="AG51" i="31"/>
  <c r="AG56" i="48"/>
  <c r="U58" i="35"/>
  <c r="AX52" i="31"/>
  <c r="F59" i="35"/>
  <c r="AV53" i="31"/>
  <c r="K60" i="35"/>
  <c r="T59" i="35"/>
  <c r="AO54" i="31"/>
  <c r="L54" i="31"/>
  <c r="L59" i="48"/>
  <c r="M58" i="48"/>
  <c r="AP54" i="31"/>
  <c r="M54" i="31"/>
  <c r="M59" i="48"/>
  <c r="AS55" i="31"/>
  <c r="P55" i="31"/>
  <c r="P60" i="48"/>
  <c r="AQ53" i="31"/>
  <c r="N53" i="31"/>
  <c r="AW52" i="31"/>
  <c r="S54" i="31"/>
  <c r="S59" i="48"/>
  <c r="AT55" i="31"/>
  <c r="Q55" i="31"/>
  <c r="Q60" i="48"/>
  <c r="AW53" i="31"/>
  <c r="AX53" i="31"/>
  <c r="K61" i="35"/>
  <c r="T60" i="35"/>
  <c r="AO55" i="31"/>
  <c r="L55" i="31"/>
  <c r="L60" i="48"/>
  <c r="AV54" i="31"/>
  <c r="F60" i="35"/>
  <c r="I60" i="35"/>
  <c r="I61" i="35"/>
  <c r="U59" i="35"/>
  <c r="AQ54" i="31"/>
  <c r="N54" i="31"/>
  <c r="AP55" i="31"/>
  <c r="M55" i="31"/>
  <c r="AS56" i="31"/>
  <c r="AG54" i="31"/>
  <c r="AG59" i="48"/>
  <c r="N59" i="48"/>
  <c r="S55" i="31"/>
  <c r="S60" i="48"/>
  <c r="M60" i="48"/>
  <c r="AT56" i="31"/>
  <c r="Q56" i="31"/>
  <c r="Q61" i="48"/>
  <c r="P56" i="31"/>
  <c r="P61" i="48"/>
  <c r="AG53" i="31"/>
  <c r="AG58" i="48"/>
  <c r="N58" i="48"/>
  <c r="AW54" i="31"/>
  <c r="AX54" i="31"/>
  <c r="F61" i="35"/>
  <c r="AV55" i="31"/>
  <c r="K62" i="35"/>
  <c r="AO56" i="31"/>
  <c r="L56" i="31"/>
  <c r="L61" i="48"/>
  <c r="T61" i="35"/>
  <c r="U60" i="35"/>
  <c r="AP56" i="31"/>
  <c r="M56" i="31"/>
  <c r="S56" i="31"/>
  <c r="S61" i="48"/>
  <c r="AQ55" i="31"/>
  <c r="N55" i="31"/>
  <c r="AS57" i="31"/>
  <c r="U61" i="35"/>
  <c r="M61" i="48"/>
  <c r="AW55" i="31"/>
  <c r="AT57" i="31"/>
  <c r="Q57" i="31"/>
  <c r="Q62" i="48"/>
  <c r="P57" i="31"/>
  <c r="P62" i="48"/>
  <c r="K63" i="35"/>
  <c r="T62" i="35"/>
  <c r="U62" i="35"/>
  <c r="AO57" i="31"/>
  <c r="L57" i="31"/>
  <c r="L62" i="48"/>
  <c r="F62" i="35"/>
  <c r="AV56" i="31"/>
  <c r="I62" i="35"/>
  <c r="AS58" i="31"/>
  <c r="AQ57" i="31"/>
  <c r="AP57" i="31"/>
  <c r="M57" i="31"/>
  <c r="AQ56" i="31"/>
  <c r="AX56" i="31"/>
  <c r="AX55" i="31"/>
  <c r="I63" i="35"/>
  <c r="AT58" i="31"/>
  <c r="Q58" i="31"/>
  <c r="Q63" i="48"/>
  <c r="P58" i="31"/>
  <c r="P63" i="48"/>
  <c r="AW57" i="31"/>
  <c r="N57" i="31"/>
  <c r="M62" i="48"/>
  <c r="S57" i="31"/>
  <c r="S62" i="48"/>
  <c r="N60" i="48"/>
  <c r="AG55" i="31"/>
  <c r="AG60" i="48"/>
  <c r="F63" i="35"/>
  <c r="AV57" i="31"/>
  <c r="AX57" i="31"/>
  <c r="AO58" i="31"/>
  <c r="L58" i="31"/>
  <c r="L63" i="48"/>
  <c r="K64" i="35"/>
  <c r="T63" i="35"/>
  <c r="U63" i="35"/>
  <c r="AQ58" i="31"/>
  <c r="N58" i="31"/>
  <c r="AS59" i="31"/>
  <c r="AP58" i="31"/>
  <c r="M58" i="31"/>
  <c r="N56" i="31"/>
  <c r="AW56" i="31"/>
  <c r="AG58" i="31"/>
  <c r="AG63" i="48"/>
  <c r="N63" i="48"/>
  <c r="S58" i="31"/>
  <c r="S63" i="48"/>
  <c r="M63" i="48"/>
  <c r="AT59" i="31"/>
  <c r="Q59" i="31"/>
  <c r="Q64" i="48"/>
  <c r="P59" i="31"/>
  <c r="P64" i="48"/>
  <c r="N62" i="48"/>
  <c r="AG57" i="31"/>
  <c r="AG62" i="48"/>
  <c r="AW58" i="31"/>
  <c r="T64" i="35"/>
  <c r="AO59" i="31"/>
  <c r="L59" i="31"/>
  <c r="L64" i="48"/>
  <c r="K65" i="35"/>
  <c r="F64" i="35"/>
  <c r="AV58" i="31"/>
  <c r="AX58" i="31"/>
  <c r="I64" i="35"/>
  <c r="AS60" i="31"/>
  <c r="AP59" i="31"/>
  <c r="M59" i="31"/>
  <c r="N61" i="48"/>
  <c r="AG56" i="31"/>
  <c r="AG61" i="48"/>
  <c r="AT60" i="31"/>
  <c r="Q60" i="31"/>
  <c r="Q65" i="48"/>
  <c r="P60" i="31"/>
  <c r="P65" i="48"/>
  <c r="M64" i="48"/>
  <c r="S59" i="31"/>
  <c r="S64" i="48"/>
  <c r="F65" i="35"/>
  <c r="AV59" i="31"/>
  <c r="T65" i="35"/>
  <c r="K66" i="35"/>
  <c r="AO60" i="31"/>
  <c r="L60" i="31"/>
  <c r="L65" i="48"/>
  <c r="I65" i="35"/>
  <c r="I66" i="35"/>
  <c r="U64" i="35"/>
  <c r="AP60" i="31"/>
  <c r="M60" i="31"/>
  <c r="M65" i="48"/>
  <c r="AQ59" i="31"/>
  <c r="N59" i="31"/>
  <c r="AG59" i="31"/>
  <c r="AG64" i="48"/>
  <c r="AS61" i="31"/>
  <c r="N64" i="48"/>
  <c r="AT61" i="31"/>
  <c r="Q61" i="31"/>
  <c r="Q66" i="48"/>
  <c r="P61" i="31"/>
  <c r="P66" i="48"/>
  <c r="S60" i="31"/>
  <c r="S65" i="48"/>
  <c r="U65" i="35"/>
  <c r="T66" i="35"/>
  <c r="AO61" i="31"/>
  <c r="L61" i="31"/>
  <c r="L66" i="48"/>
  <c r="K67" i="35"/>
  <c r="AV60" i="31"/>
  <c r="F66" i="35"/>
  <c r="AW59" i="31"/>
  <c r="AX59" i="31"/>
  <c r="AS62" i="31"/>
  <c r="AT62" i="31"/>
  <c r="Q62" i="31"/>
  <c r="Q67" i="48"/>
  <c r="AP61" i="31"/>
  <c r="M61" i="31"/>
  <c r="S61" i="31"/>
  <c r="S66" i="48"/>
  <c r="AQ60" i="31"/>
  <c r="AW60" i="31"/>
  <c r="P62" i="31"/>
  <c r="P67" i="48"/>
  <c r="N60" i="31"/>
  <c r="M66" i="48"/>
  <c r="AX60" i="31"/>
  <c r="F67" i="35"/>
  <c r="AV61" i="31"/>
  <c r="T67" i="35"/>
  <c r="K68" i="35"/>
  <c r="AO62" i="31"/>
  <c r="L62" i="31"/>
  <c r="L67" i="48"/>
  <c r="I67" i="35"/>
  <c r="U66" i="35"/>
  <c r="I68" i="35"/>
  <c r="AQ61" i="31"/>
  <c r="N61" i="31"/>
  <c r="N66" i="48"/>
  <c r="AP62" i="31"/>
  <c r="M62" i="31"/>
  <c r="S62" i="31"/>
  <c r="S67" i="48"/>
  <c r="AS63" i="31"/>
  <c r="P63" i="31"/>
  <c r="P68" i="48"/>
  <c r="AG61" i="31"/>
  <c r="AG66" i="48"/>
  <c r="M67" i="48"/>
  <c r="AT63" i="31"/>
  <c r="Q63" i="31"/>
  <c r="Q68" i="48"/>
  <c r="AG60" i="31"/>
  <c r="AG65" i="48"/>
  <c r="N65" i="48"/>
  <c r="U67" i="35"/>
  <c r="AX61" i="31"/>
  <c r="AO63" i="31"/>
  <c r="L63" i="31"/>
  <c r="L68" i="48"/>
  <c r="K69" i="35"/>
  <c r="T68" i="35"/>
  <c r="AV62" i="31"/>
  <c r="F68" i="35"/>
  <c r="AS64" i="31"/>
  <c r="P64" i="31"/>
  <c r="P69" i="48"/>
  <c r="AQ62" i="31"/>
  <c r="AP63" i="31"/>
  <c r="M63" i="31"/>
  <c r="M68" i="48"/>
  <c r="AW61" i="31"/>
  <c r="AT64" i="31"/>
  <c r="Q64" i="31"/>
  <c r="Q69" i="48"/>
  <c r="AW62" i="31"/>
  <c r="N62" i="31"/>
  <c r="AX62" i="31"/>
  <c r="U68" i="35"/>
  <c r="F69" i="35"/>
  <c r="AV63" i="31"/>
  <c r="K70" i="35"/>
  <c r="T69" i="35"/>
  <c r="AO64" i="31"/>
  <c r="L64" i="31"/>
  <c r="L69" i="48"/>
  <c r="I69" i="35"/>
  <c r="S63" i="31"/>
  <c r="S68" i="48"/>
  <c r="AP64" i="31"/>
  <c r="M64" i="31"/>
  <c r="S64" i="31"/>
  <c r="S69" i="48"/>
  <c r="AS65" i="31"/>
  <c r="AT65" i="31"/>
  <c r="Q65" i="31"/>
  <c r="Q70" i="48"/>
  <c r="AQ63" i="31"/>
  <c r="AW63" i="31"/>
  <c r="I70" i="35"/>
  <c r="P65" i="31"/>
  <c r="P70" i="48"/>
  <c r="N63" i="31"/>
  <c r="AG62" i="31"/>
  <c r="AG67" i="48"/>
  <c r="N67" i="48"/>
  <c r="K71" i="35"/>
  <c r="T70" i="35"/>
  <c r="AO65" i="31"/>
  <c r="L65" i="31"/>
  <c r="L70" i="48"/>
  <c r="AV64" i="31"/>
  <c r="F70" i="35"/>
  <c r="I71" i="35"/>
  <c r="U69" i="35"/>
  <c r="M69" i="48"/>
  <c r="AQ64" i="31"/>
  <c r="N64" i="31"/>
  <c r="N69" i="48"/>
  <c r="AP65" i="31"/>
  <c r="M65" i="31"/>
  <c r="S65" i="31"/>
  <c r="S70" i="48"/>
  <c r="AS66" i="31"/>
  <c r="AX63" i="31"/>
  <c r="AG64" i="31"/>
  <c r="AG69" i="48"/>
  <c r="M70" i="48"/>
  <c r="AT66" i="31"/>
  <c r="Q66" i="31"/>
  <c r="Q71" i="48"/>
  <c r="P66" i="31"/>
  <c r="P71" i="48"/>
  <c r="N68" i="48"/>
  <c r="AG63" i="31"/>
  <c r="AG68" i="48"/>
  <c r="AW64" i="31"/>
  <c r="AX64" i="31"/>
  <c r="AV65" i="31"/>
  <c r="F71" i="35"/>
  <c r="T71" i="35"/>
  <c r="U71" i="35"/>
  <c r="K72" i="35"/>
  <c r="AO66" i="31"/>
  <c r="L66" i="31"/>
  <c r="L71" i="48"/>
  <c r="U70" i="35"/>
  <c r="I72" i="35"/>
  <c r="AQ65" i="31"/>
  <c r="N65" i="31"/>
  <c r="AQ66" i="31"/>
  <c r="N66" i="31"/>
  <c r="AS67" i="31"/>
  <c r="AP66" i="31"/>
  <c r="M66" i="31"/>
  <c r="AW65" i="31"/>
  <c r="AT67" i="31"/>
  <c r="Q67" i="31"/>
  <c r="Q72" i="48"/>
  <c r="P67" i="31"/>
  <c r="P72" i="48"/>
  <c r="M71" i="48"/>
  <c r="S66" i="31"/>
  <c r="S71" i="48"/>
  <c r="AW66" i="31"/>
  <c r="K73" i="35"/>
  <c r="T72" i="35"/>
  <c r="M73" i="35"/>
  <c r="U72" i="35"/>
  <c r="L72" i="48"/>
  <c r="F72" i="35"/>
  <c r="AV66" i="31"/>
  <c r="AX65" i="31"/>
  <c r="AS68" i="31"/>
  <c r="P68" i="31"/>
  <c r="P73" i="48"/>
  <c r="AQ67" i="31"/>
  <c r="N67" i="31"/>
  <c r="AP67" i="31"/>
  <c r="M67" i="31"/>
  <c r="M72" i="48"/>
  <c r="I73" i="35"/>
  <c r="AX66" i="31"/>
  <c r="AT68" i="31"/>
  <c r="Q68" i="31"/>
  <c r="Q73" i="48"/>
  <c r="AW67" i="31"/>
  <c r="S67" i="31"/>
  <c r="S72" i="48"/>
  <c r="N71" i="48"/>
  <c r="AG66" i="31"/>
  <c r="AG71" i="48"/>
  <c r="AG65" i="31"/>
  <c r="AG70" i="48"/>
  <c r="N70" i="48"/>
  <c r="AV67" i="31"/>
  <c r="AX67" i="31"/>
  <c r="F73" i="35"/>
  <c r="M74" i="35"/>
  <c r="AO68" i="31"/>
  <c r="L68" i="31"/>
  <c r="L73" i="48"/>
  <c r="K74" i="35"/>
  <c r="T73" i="35"/>
  <c r="I74" i="35"/>
  <c r="AP68" i="31"/>
  <c r="M68" i="31"/>
  <c r="S68" i="31"/>
  <c r="S73" i="48"/>
  <c r="AS69" i="31"/>
  <c r="P69" i="31"/>
  <c r="P74" i="48"/>
  <c r="U73" i="35"/>
  <c r="M73" i="48"/>
  <c r="AT69" i="31"/>
  <c r="Q69" i="31"/>
  <c r="Q74" i="48"/>
  <c r="AG67" i="31"/>
  <c r="AG72" i="48"/>
  <c r="N72" i="48"/>
  <c r="M75" i="35"/>
  <c r="AO69" i="31"/>
  <c r="L69" i="31"/>
  <c r="L74" i="48"/>
  <c r="K75" i="35"/>
  <c r="T74" i="35"/>
  <c r="I75" i="35"/>
  <c r="AV68" i="31"/>
  <c r="F74" i="35"/>
  <c r="AP69" i="31"/>
  <c r="M69" i="31"/>
  <c r="M74" i="48"/>
  <c r="AQ68" i="31"/>
  <c r="AS70" i="31"/>
  <c r="AT70" i="31"/>
  <c r="Q70" i="31"/>
  <c r="Q75" i="48"/>
  <c r="AX68" i="31"/>
  <c r="U74" i="35"/>
  <c r="P70" i="31"/>
  <c r="P75" i="48"/>
  <c r="S69" i="31"/>
  <c r="S74" i="48"/>
  <c r="F75" i="35"/>
  <c r="AV69" i="31"/>
  <c r="K76" i="35"/>
  <c r="T75" i="35"/>
  <c r="M76" i="35"/>
  <c r="U75" i="35"/>
  <c r="AO70" i="31"/>
  <c r="L70" i="31"/>
  <c r="L75" i="48"/>
  <c r="AS71" i="31"/>
  <c r="AT71" i="31"/>
  <c r="Q71" i="31"/>
  <c r="Q76" i="48"/>
  <c r="AQ69" i="31"/>
  <c r="AQ70" i="31"/>
  <c r="AW70" i="31"/>
  <c r="AP70" i="31"/>
  <c r="M70" i="31"/>
  <c r="S70" i="31"/>
  <c r="S75" i="48"/>
  <c r="N68" i="31"/>
  <c r="AW68" i="31"/>
  <c r="AX69" i="31"/>
  <c r="N70" i="31"/>
  <c r="P71" i="31"/>
  <c r="P76" i="48"/>
  <c r="M75" i="48"/>
  <c r="M77" i="35"/>
  <c r="T76" i="35"/>
  <c r="AO71" i="31"/>
  <c r="L71" i="31"/>
  <c r="L76" i="48"/>
  <c r="K77" i="35"/>
  <c r="AV70" i="31"/>
  <c r="AX70" i="31"/>
  <c r="F76" i="35"/>
  <c r="I76" i="35"/>
  <c r="AS72" i="31"/>
  <c r="AT72" i="31"/>
  <c r="Q72" i="31"/>
  <c r="Q77" i="48"/>
  <c r="AP71" i="31"/>
  <c r="M71" i="31"/>
  <c r="S71" i="31"/>
  <c r="S76" i="48"/>
  <c r="AG68" i="31"/>
  <c r="AG73" i="48"/>
  <c r="N73" i="48"/>
  <c r="N69" i="31"/>
  <c r="AW69" i="31"/>
  <c r="I77" i="35"/>
  <c r="U76" i="35"/>
  <c r="P72" i="31"/>
  <c r="P77" i="48"/>
  <c r="M76" i="48"/>
  <c r="N75" i="48"/>
  <c r="AG70" i="31"/>
  <c r="AG75" i="48"/>
  <c r="F77" i="35"/>
  <c r="AV71" i="31"/>
  <c r="M78" i="35"/>
  <c r="T77" i="35"/>
  <c r="U77" i="35"/>
  <c r="K78" i="35"/>
  <c r="AO72" i="31"/>
  <c r="I78" i="35"/>
  <c r="L72" i="31"/>
  <c r="L77" i="48"/>
  <c r="AR72" i="31"/>
  <c r="AQ72" i="31"/>
  <c r="AW72" i="31"/>
  <c r="AG69" i="31"/>
  <c r="AG74" i="48"/>
  <c r="N74" i="48"/>
  <c r="AS73" i="31"/>
  <c r="AT73" i="31"/>
  <c r="Q73" i="31"/>
  <c r="Q78" i="48"/>
  <c r="AP72" i="31"/>
  <c r="M72" i="31"/>
  <c r="S72" i="31"/>
  <c r="S77" i="48"/>
  <c r="AQ71" i="31"/>
  <c r="AX71" i="31"/>
  <c r="P73" i="31"/>
  <c r="P78" i="48"/>
  <c r="M77" i="48"/>
  <c r="N72" i="31"/>
  <c r="K79" i="35"/>
  <c r="AO73" i="31"/>
  <c r="L73" i="31"/>
  <c r="L78" i="48"/>
  <c r="M79" i="35"/>
  <c r="T78" i="35"/>
  <c r="AP73" i="31"/>
  <c r="M73" i="31"/>
  <c r="U78" i="35"/>
  <c r="AQ73" i="31"/>
  <c r="F78" i="35"/>
  <c r="AV72" i="31"/>
  <c r="AX72" i="31"/>
  <c r="O72" i="31"/>
  <c r="O77" i="48"/>
  <c r="AS74" i="31"/>
  <c r="AT74" i="31"/>
  <c r="Q74" i="31"/>
  <c r="Q79" i="48"/>
  <c r="N71" i="31"/>
  <c r="AW71" i="31"/>
  <c r="I79" i="35"/>
  <c r="S73" i="31"/>
  <c r="S78" i="48"/>
  <c r="M78" i="48"/>
  <c r="AW73" i="31"/>
  <c r="N73" i="31"/>
  <c r="P74" i="31"/>
  <c r="P79" i="48"/>
  <c r="AG72" i="31"/>
  <c r="AG77" i="48"/>
  <c r="N77" i="48"/>
  <c r="K80" i="35"/>
  <c r="AO74" i="31"/>
  <c r="L74" i="31"/>
  <c r="L79" i="48"/>
  <c r="M80" i="35"/>
  <c r="T79" i="35"/>
  <c r="AP74" i="31"/>
  <c r="M74" i="31"/>
  <c r="F79" i="35"/>
  <c r="AV73" i="31"/>
  <c r="AX73" i="31"/>
  <c r="I80" i="35"/>
  <c r="AS75" i="31"/>
  <c r="N76" i="48"/>
  <c r="AG71" i="31"/>
  <c r="AG76" i="48"/>
  <c r="U79" i="35"/>
  <c r="AQ74" i="31"/>
  <c r="AW74" i="31"/>
  <c r="N74" i="31"/>
  <c r="AT75" i="31"/>
  <c r="Q75" i="31"/>
  <c r="Q80" i="48"/>
  <c r="P75" i="31"/>
  <c r="P80" i="48"/>
  <c r="S74" i="31"/>
  <c r="S79" i="48"/>
  <c r="M79" i="48"/>
  <c r="N78" i="48"/>
  <c r="AG73" i="31"/>
  <c r="AG78" i="48"/>
  <c r="K81" i="35"/>
  <c r="T80" i="35"/>
  <c r="AP75" i="31"/>
  <c r="M75" i="31"/>
  <c r="M81" i="35"/>
  <c r="U80" i="35"/>
  <c r="AQ75" i="31"/>
  <c r="AO75" i="31"/>
  <c r="L75" i="31"/>
  <c r="L80" i="48"/>
  <c r="F80" i="35"/>
  <c r="AV74" i="31"/>
  <c r="AX74" i="31"/>
  <c r="AS76" i="31"/>
  <c r="P76" i="31"/>
  <c r="P81" i="48"/>
  <c r="I81" i="35"/>
  <c r="AW75" i="31"/>
  <c r="N75" i="31"/>
  <c r="S75" i="31"/>
  <c r="S80" i="48"/>
  <c r="M80" i="48"/>
  <c r="AT76" i="31"/>
  <c r="Q76" i="31"/>
  <c r="Q81" i="48"/>
  <c r="AG74" i="31"/>
  <c r="AG79" i="48"/>
  <c r="N79" i="48"/>
  <c r="M82" i="35"/>
  <c r="T81" i="35"/>
  <c r="AP76" i="31"/>
  <c r="M76" i="31"/>
  <c r="U81" i="35"/>
  <c r="AQ76" i="31"/>
  <c r="K82" i="35"/>
  <c r="AO76" i="31"/>
  <c r="L76" i="31"/>
  <c r="L81" i="48"/>
  <c r="I82" i="35"/>
  <c r="AV75" i="31"/>
  <c r="AX75" i="31"/>
  <c r="F81" i="35"/>
  <c r="AS77" i="31"/>
  <c r="AT77" i="31"/>
  <c r="Q77" i="31"/>
  <c r="Q82" i="48"/>
  <c r="AW76" i="31"/>
  <c r="N76" i="31"/>
  <c r="P77" i="31"/>
  <c r="P82" i="48"/>
  <c r="M81" i="48"/>
  <c r="S76" i="31"/>
  <c r="S81" i="48"/>
  <c r="AG75" i="31"/>
  <c r="AG80" i="48"/>
  <c r="N80" i="48"/>
  <c r="K83" i="35"/>
  <c r="M83" i="35"/>
  <c r="T82" i="35"/>
  <c r="AP77" i="31"/>
  <c r="M77" i="31"/>
  <c r="AO77" i="31"/>
  <c r="L77" i="31"/>
  <c r="L82" i="48"/>
  <c r="F82" i="35"/>
  <c r="AV76" i="31"/>
  <c r="AX76" i="31"/>
  <c r="AS78" i="31"/>
  <c r="P78" i="31"/>
  <c r="P83" i="48"/>
  <c r="I83" i="35"/>
  <c r="M82" i="48"/>
  <c r="S77" i="31"/>
  <c r="S82" i="48"/>
  <c r="AT78" i="31"/>
  <c r="Q78" i="31"/>
  <c r="Q83" i="48"/>
  <c r="AG76" i="31"/>
  <c r="AG81" i="48"/>
  <c r="N81" i="48"/>
  <c r="U82" i="35"/>
  <c r="AQ77" i="31"/>
  <c r="N77" i="31"/>
  <c r="F83" i="35"/>
  <c r="AV77" i="31"/>
  <c r="M84" i="35"/>
  <c r="T83" i="35"/>
  <c r="AP78" i="31"/>
  <c r="M78" i="31"/>
  <c r="K84" i="35"/>
  <c r="AO78" i="31"/>
  <c r="L78" i="31"/>
  <c r="L83" i="48"/>
  <c r="AS79" i="31"/>
  <c r="AT79" i="31"/>
  <c r="Q79" i="31"/>
  <c r="Q84" i="48"/>
  <c r="M83" i="48"/>
  <c r="S78" i="31"/>
  <c r="S83" i="48"/>
  <c r="P79" i="31"/>
  <c r="P84" i="48"/>
  <c r="N82" i="48"/>
  <c r="AG77" i="31"/>
  <c r="AG82" i="48"/>
  <c r="U83" i="35"/>
  <c r="AQ78" i="31"/>
  <c r="M85" i="35"/>
  <c r="AO79" i="31"/>
  <c r="L79" i="31"/>
  <c r="L84" i="48"/>
  <c r="K85" i="35"/>
  <c r="T84" i="35"/>
  <c r="AP79" i="31"/>
  <c r="M79" i="31"/>
  <c r="F84" i="35"/>
  <c r="AV78" i="31"/>
  <c r="AX77" i="31"/>
  <c r="AW77" i="31"/>
  <c r="I84" i="35"/>
  <c r="AS80" i="31"/>
  <c r="I85" i="35"/>
  <c r="S79" i="31"/>
  <c r="S84" i="48"/>
  <c r="M84" i="48"/>
  <c r="AW78" i="31"/>
  <c r="N78" i="31"/>
  <c r="AT80" i="31"/>
  <c r="Q80" i="31"/>
  <c r="Q85" i="48"/>
  <c r="P80" i="31"/>
  <c r="P85" i="48"/>
  <c r="AX78" i="31"/>
  <c r="U84" i="35"/>
  <c r="AQ79" i="31"/>
  <c r="AV79" i="31"/>
  <c r="F85" i="35"/>
  <c r="K86" i="35"/>
  <c r="T85" i="35"/>
  <c r="AP80" i="31"/>
  <c r="M80" i="31"/>
  <c r="M86" i="35"/>
  <c r="U85" i="35"/>
  <c r="AQ80" i="31"/>
  <c r="N80" i="31"/>
  <c r="AO80" i="31"/>
  <c r="L80" i="31"/>
  <c r="L85" i="48"/>
  <c r="I86" i="35"/>
  <c r="AS81" i="31"/>
  <c r="AG80" i="31"/>
  <c r="AG85" i="48"/>
  <c r="N85" i="48"/>
  <c r="S80" i="31"/>
  <c r="S85" i="48"/>
  <c r="M85" i="48"/>
  <c r="AT81" i="31"/>
  <c r="Q81" i="31"/>
  <c r="Q86" i="48"/>
  <c r="P81" i="31"/>
  <c r="P86" i="48"/>
  <c r="AW79" i="31"/>
  <c r="N79" i="31"/>
  <c r="N83" i="48"/>
  <c r="AG78" i="31"/>
  <c r="AG83" i="48"/>
  <c r="AX79" i="31"/>
  <c r="AV80" i="31"/>
  <c r="AX80" i="31"/>
  <c r="F86" i="35"/>
  <c r="AW80" i="31"/>
  <c r="K87" i="35"/>
  <c r="T86" i="35"/>
  <c r="AP81" i="31"/>
  <c r="M81" i="31"/>
  <c r="M87" i="35"/>
  <c r="U86" i="35"/>
  <c r="AQ81" i="31"/>
  <c r="AO81" i="31"/>
  <c r="L81" i="31"/>
  <c r="L86" i="48"/>
  <c r="AS82" i="31"/>
  <c r="AW81" i="31"/>
  <c r="N81" i="31"/>
  <c r="M86" i="48"/>
  <c r="S81" i="31"/>
  <c r="S86" i="48"/>
  <c r="AT82" i="31"/>
  <c r="Q82" i="31"/>
  <c r="Q87" i="48"/>
  <c r="P82" i="31"/>
  <c r="P87" i="48"/>
  <c r="N84" i="48"/>
  <c r="AG79" i="31"/>
  <c r="AG84" i="48"/>
  <c r="K88" i="35"/>
  <c r="T87" i="35"/>
  <c r="AP82" i="31"/>
  <c r="M82" i="31"/>
  <c r="M88" i="35"/>
  <c r="U87" i="35"/>
  <c r="AQ82" i="31"/>
  <c r="AO82" i="31"/>
  <c r="L82" i="31"/>
  <c r="L87" i="48"/>
  <c r="I87" i="35"/>
  <c r="I88" i="35"/>
  <c r="AV81" i="31"/>
  <c r="AX81" i="31"/>
  <c r="F87" i="35"/>
  <c r="AS83" i="31"/>
  <c r="AT83" i="31"/>
  <c r="Q83" i="31"/>
  <c r="Q88" i="48"/>
  <c r="P83" i="31"/>
  <c r="P88" i="48"/>
  <c r="AW82" i="31"/>
  <c r="N82" i="31"/>
  <c r="M87" i="48"/>
  <c r="S82" i="31"/>
  <c r="S87" i="48"/>
  <c r="AG81" i="31"/>
  <c r="AG86" i="48"/>
  <c r="N86" i="48"/>
  <c r="AV82" i="31"/>
  <c r="AX82" i="31"/>
  <c r="F88" i="35"/>
  <c r="M89" i="35"/>
  <c r="T88" i="35"/>
  <c r="AP83" i="31"/>
  <c r="M83" i="31"/>
  <c r="AO83" i="31"/>
  <c r="L83" i="31"/>
  <c r="L88" i="48"/>
  <c r="K89" i="35"/>
  <c r="AS84" i="31"/>
  <c r="P84" i="31"/>
  <c r="P89" i="48"/>
  <c r="U88" i="35"/>
  <c r="AQ83" i="31"/>
  <c r="N83" i="31"/>
  <c r="N88" i="48"/>
  <c r="AT84" i="31"/>
  <c r="Q84" i="31"/>
  <c r="Q89" i="48"/>
  <c r="M88" i="48"/>
  <c r="S83" i="31"/>
  <c r="S88" i="48"/>
  <c r="AG82" i="31"/>
  <c r="AG87" i="48"/>
  <c r="N87" i="48"/>
  <c r="I89" i="35"/>
  <c r="K90" i="35"/>
  <c r="T89" i="35"/>
  <c r="AP84" i="31"/>
  <c r="M84" i="31"/>
  <c r="M90" i="35"/>
  <c r="AO84" i="31"/>
  <c r="L84" i="31"/>
  <c r="L89" i="48"/>
  <c r="AV83" i="31"/>
  <c r="F89" i="35"/>
  <c r="AG83" i="31"/>
  <c r="AG88" i="48"/>
  <c r="AW83" i="31"/>
  <c r="AX83" i="31"/>
  <c r="AS85" i="31"/>
  <c r="S84" i="31"/>
  <c r="S89" i="48"/>
  <c r="M89" i="48"/>
  <c r="AT85" i="31"/>
  <c r="Q85" i="31"/>
  <c r="Q90" i="48"/>
  <c r="P85" i="31"/>
  <c r="P90" i="48"/>
  <c r="U89" i="35"/>
  <c r="AQ84" i="31"/>
  <c r="N84" i="31"/>
  <c r="F90" i="35"/>
  <c r="AV84" i="31"/>
  <c r="M91" i="35"/>
  <c r="AO85" i="31"/>
  <c r="L85" i="31"/>
  <c r="L90" i="48"/>
  <c r="K91" i="35"/>
  <c r="T90" i="35"/>
  <c r="AP85" i="31"/>
  <c r="M85" i="31"/>
  <c r="I90" i="35"/>
  <c r="I91" i="35"/>
  <c r="AW84" i="31"/>
  <c r="AS86" i="31"/>
  <c r="P86" i="31"/>
  <c r="P91" i="48"/>
  <c r="AX84" i="31"/>
  <c r="S85" i="31"/>
  <c r="S90" i="48"/>
  <c r="M90" i="48"/>
  <c r="N89" i="48"/>
  <c r="AG84" i="31"/>
  <c r="AG89" i="48"/>
  <c r="AT86" i="31"/>
  <c r="Q86" i="31"/>
  <c r="Q91" i="48"/>
  <c r="U90" i="35"/>
  <c r="AQ85" i="31"/>
  <c r="M92" i="35"/>
  <c r="T91" i="35"/>
  <c r="AP86" i="31"/>
  <c r="M86" i="31"/>
  <c r="K92" i="35"/>
  <c r="AO86" i="31"/>
  <c r="L86" i="31"/>
  <c r="L91" i="48"/>
  <c r="AV85" i="31"/>
  <c r="F91" i="35"/>
  <c r="I92" i="35"/>
  <c r="AS87" i="31"/>
  <c r="M91" i="48"/>
  <c r="S86" i="31"/>
  <c r="S91" i="48"/>
  <c r="AW85" i="31"/>
  <c r="N85" i="31"/>
  <c r="AT87" i="31"/>
  <c r="Q87" i="31"/>
  <c r="Q92" i="48"/>
  <c r="P87" i="31"/>
  <c r="P92" i="48"/>
  <c r="U91" i="35"/>
  <c r="AQ86" i="31"/>
  <c r="AX85" i="31"/>
  <c r="F92" i="35"/>
  <c r="AV86" i="31"/>
  <c r="K93" i="35"/>
  <c r="AO87" i="31"/>
  <c r="L87" i="31"/>
  <c r="L92" i="48"/>
  <c r="M93" i="35"/>
  <c r="T92" i="35"/>
  <c r="AP87" i="31"/>
  <c r="M87" i="31"/>
  <c r="I93" i="35"/>
  <c r="AS88" i="31"/>
  <c r="AT88" i="31"/>
  <c r="Q88" i="31"/>
  <c r="Q93" i="48"/>
  <c r="AX86" i="31"/>
  <c r="P88" i="31"/>
  <c r="P93" i="48"/>
  <c r="M92" i="48"/>
  <c r="S87" i="31"/>
  <c r="S92" i="48"/>
  <c r="AW86" i="31"/>
  <c r="N86" i="31"/>
  <c r="AG85" i="31"/>
  <c r="AG90" i="48"/>
  <c r="N90" i="48"/>
  <c r="U92" i="35"/>
  <c r="AQ87" i="31"/>
  <c r="K94" i="35"/>
  <c r="T93" i="35"/>
  <c r="AP88" i="31"/>
  <c r="M88" i="31"/>
  <c r="M94" i="35"/>
  <c r="U93" i="35"/>
  <c r="AQ88" i="31"/>
  <c r="AO88" i="31"/>
  <c r="L88" i="31"/>
  <c r="L93" i="48"/>
  <c r="F93" i="35"/>
  <c r="AV87" i="31"/>
  <c r="I94" i="35"/>
  <c r="AX87" i="31"/>
  <c r="AS89" i="31"/>
  <c r="AT89" i="31"/>
  <c r="Q89" i="31"/>
  <c r="Q94" i="48"/>
  <c r="P89" i="31"/>
  <c r="P94" i="48"/>
  <c r="AW87" i="31"/>
  <c r="N87" i="31"/>
  <c r="AW88" i="31"/>
  <c r="N88" i="31"/>
  <c r="S88" i="31"/>
  <c r="S93" i="48"/>
  <c r="M93" i="48"/>
  <c r="AG86" i="31"/>
  <c r="AG91" i="48"/>
  <c r="N91" i="48"/>
  <c r="K95" i="35"/>
  <c r="T94" i="35"/>
  <c r="AP89" i="31"/>
  <c r="M89" i="31"/>
  <c r="M95" i="35"/>
  <c r="U94" i="35"/>
  <c r="AQ89" i="31"/>
  <c r="AO89" i="31"/>
  <c r="L89" i="31"/>
  <c r="L94" i="48"/>
  <c r="I95" i="35"/>
  <c r="AV88" i="31"/>
  <c r="AX88" i="31"/>
  <c r="F94" i="35"/>
  <c r="AS90" i="31"/>
  <c r="AT90" i="31"/>
  <c r="Q90" i="31"/>
  <c r="Q95" i="48"/>
  <c r="P90" i="31"/>
  <c r="P95" i="48"/>
  <c r="AW89" i="31"/>
  <c r="N89" i="31"/>
  <c r="M94" i="48"/>
  <c r="S89" i="31"/>
  <c r="S94" i="48"/>
  <c r="AG88" i="31"/>
  <c r="AG93" i="48"/>
  <c r="N93" i="48"/>
  <c r="N92" i="48"/>
  <c r="AG87" i="31"/>
  <c r="AG92" i="48"/>
  <c r="F95" i="35"/>
  <c r="AV89" i="31"/>
  <c r="AX89" i="31"/>
  <c r="K96" i="35"/>
  <c r="AO90" i="31"/>
  <c r="L90" i="31"/>
  <c r="L95" i="48"/>
  <c r="M96" i="35"/>
  <c r="T95" i="35"/>
  <c r="AP90" i="31"/>
  <c r="M90" i="31"/>
  <c r="U95" i="35"/>
  <c r="AQ90" i="31"/>
  <c r="I96" i="35"/>
  <c r="AS91" i="31"/>
  <c r="AT91" i="31"/>
  <c r="Q91" i="31"/>
  <c r="Q96" i="48"/>
  <c r="M95" i="48"/>
  <c r="S90" i="31"/>
  <c r="S95" i="48"/>
  <c r="AW90" i="31"/>
  <c r="N90" i="31"/>
  <c r="P91" i="31"/>
  <c r="P96" i="48"/>
  <c r="AG89" i="31"/>
  <c r="AG94" i="48"/>
  <c r="N94" i="48"/>
  <c r="F96" i="35"/>
  <c r="AV90" i="31"/>
  <c r="AX90" i="31"/>
  <c r="K97" i="35"/>
  <c r="AO91" i="31"/>
  <c r="L91" i="31"/>
  <c r="L96" i="48"/>
  <c r="M97" i="35"/>
  <c r="T96" i="35"/>
  <c r="AP91" i="31"/>
  <c r="M91" i="31"/>
  <c r="U96" i="35"/>
  <c r="AQ91" i="31"/>
  <c r="AW91" i="31"/>
  <c r="AS92" i="31"/>
  <c r="N91" i="31"/>
  <c r="AT92" i="31"/>
  <c r="Q92" i="31"/>
  <c r="Q97" i="48"/>
  <c r="P92" i="31"/>
  <c r="P97" i="48"/>
  <c r="M96" i="48"/>
  <c r="S91" i="31"/>
  <c r="S96" i="48"/>
  <c r="N95" i="48"/>
  <c r="AG90" i="31"/>
  <c r="AG95" i="48"/>
  <c r="M98" i="35"/>
  <c r="T97" i="35"/>
  <c r="AP92" i="31"/>
  <c r="M92" i="31"/>
  <c r="K98" i="35"/>
  <c r="AO92" i="31"/>
  <c r="AV91" i="31"/>
  <c r="F97" i="35"/>
  <c r="I97" i="35"/>
  <c r="I98" i="35"/>
  <c r="AO93" i="37"/>
  <c r="L92" i="31"/>
  <c r="L97" i="48"/>
  <c r="AR92" i="31"/>
  <c r="U97" i="35"/>
  <c r="AQ92" i="31"/>
  <c r="AW92" i="31"/>
  <c r="AX91" i="31"/>
  <c r="AS93" i="31"/>
  <c r="AT93" i="31"/>
  <c r="Q93" i="31"/>
  <c r="Q98" i="48"/>
  <c r="N92" i="31"/>
  <c r="P93" i="31"/>
  <c r="P98" i="48"/>
  <c r="S92" i="31"/>
  <c r="S97" i="48"/>
  <c r="M97" i="48"/>
  <c r="AG91" i="31"/>
  <c r="AG96" i="48"/>
  <c r="N96" i="48"/>
  <c r="AV92" i="31"/>
  <c r="F98" i="35"/>
  <c r="M99" i="35"/>
  <c r="T98" i="35"/>
  <c r="AP93" i="31"/>
  <c r="M93" i="31"/>
  <c r="K99" i="35"/>
  <c r="AO93" i="31"/>
  <c r="L93" i="31"/>
  <c r="L98" i="48"/>
  <c r="AV93" i="37"/>
  <c r="AO94" i="37"/>
  <c r="O92" i="31"/>
  <c r="O97" i="48"/>
  <c r="AX92" i="31"/>
  <c r="AS94" i="31"/>
  <c r="AT94" i="31"/>
  <c r="Q94" i="31"/>
  <c r="Q99" i="48"/>
  <c r="I99" i="35"/>
  <c r="U98" i="35"/>
  <c r="AQ93" i="31"/>
  <c r="AW93" i="31"/>
  <c r="P94" i="31"/>
  <c r="P99" i="48"/>
  <c r="M98" i="48"/>
  <c r="S93" i="31"/>
  <c r="S98" i="48"/>
  <c r="N93" i="31"/>
  <c r="AG92" i="31"/>
  <c r="AG97" i="48"/>
  <c r="N97" i="48"/>
  <c r="M100" i="35"/>
  <c r="T99" i="35"/>
  <c r="AP94" i="31"/>
  <c r="M94" i="31"/>
  <c r="AO94" i="31"/>
  <c r="L94" i="31"/>
  <c r="L99" i="48"/>
  <c r="K100" i="35"/>
  <c r="AO95" i="37"/>
  <c r="AV94" i="37"/>
  <c r="AV93" i="31"/>
  <c r="F99" i="35"/>
  <c r="AX93" i="31"/>
  <c r="U99" i="35"/>
  <c r="AQ94" i="31"/>
  <c r="N94" i="31"/>
  <c r="N99" i="48"/>
  <c r="I100" i="35"/>
  <c r="AS95" i="31"/>
  <c r="AT95" i="31"/>
  <c r="Q95" i="31"/>
  <c r="Q100" i="48"/>
  <c r="AG94" i="31"/>
  <c r="AG99" i="48"/>
  <c r="P95" i="31"/>
  <c r="P100" i="48"/>
  <c r="M99" i="48"/>
  <c r="S94" i="31"/>
  <c r="S99" i="48"/>
  <c r="AG93" i="31"/>
  <c r="AG98" i="48"/>
  <c r="N98" i="48"/>
  <c r="AV94" i="31"/>
  <c r="F100" i="35"/>
  <c r="K101" i="35"/>
  <c r="I101" i="35"/>
  <c r="M101" i="35"/>
  <c r="T100" i="35"/>
  <c r="AP95" i="31"/>
  <c r="M95" i="31"/>
  <c r="AO95" i="31"/>
  <c r="L95" i="31"/>
  <c r="L100" i="48"/>
  <c r="AV95" i="37"/>
  <c r="AO96" i="37"/>
  <c r="AX94" i="31"/>
  <c r="AW94" i="31"/>
  <c r="AS96" i="31"/>
  <c r="AT96" i="31"/>
  <c r="Q96" i="31"/>
  <c r="Q101" i="48"/>
  <c r="M100" i="48"/>
  <c r="S95" i="31"/>
  <c r="S100" i="48"/>
  <c r="P96" i="31"/>
  <c r="P101" i="48"/>
  <c r="AO97" i="37"/>
  <c r="AV96" i="37"/>
  <c r="K102" i="35"/>
  <c r="I102" i="35"/>
  <c r="T101" i="35"/>
  <c r="AP96" i="31"/>
  <c r="M96" i="31"/>
  <c r="M102" i="35"/>
  <c r="U101" i="35"/>
  <c r="AQ96" i="31"/>
  <c r="AO96" i="31"/>
  <c r="L96" i="31"/>
  <c r="L101" i="48"/>
  <c r="F101" i="35"/>
  <c r="AV95" i="31"/>
  <c r="U100" i="35"/>
  <c r="AQ95" i="31"/>
  <c r="AS97" i="31"/>
  <c r="AT97" i="31"/>
  <c r="Q97" i="31"/>
  <c r="Q102" i="48"/>
  <c r="AW95" i="31"/>
  <c r="N95" i="31"/>
  <c r="P97" i="31"/>
  <c r="P102" i="48"/>
  <c r="AW96" i="31"/>
  <c r="N96" i="31"/>
  <c r="M101" i="48"/>
  <c r="S96" i="31"/>
  <c r="S101" i="48"/>
  <c r="AV96" i="31"/>
  <c r="AX96" i="31"/>
  <c r="F102" i="35"/>
  <c r="M103" i="35"/>
  <c r="AO97" i="31"/>
  <c r="L97" i="31"/>
  <c r="L102" i="48"/>
  <c r="K103" i="35"/>
  <c r="T102" i="35"/>
  <c r="AP97" i="31"/>
  <c r="M97" i="31"/>
  <c r="AV97" i="37"/>
  <c r="AO98" i="37"/>
  <c r="AX95" i="31"/>
  <c r="AO108" i="31"/>
  <c r="AS98" i="31"/>
  <c r="AT98" i="31"/>
  <c r="Q98" i="31"/>
  <c r="Q103" i="48"/>
  <c r="U102" i="35"/>
  <c r="AQ97" i="31"/>
  <c r="AW97" i="31"/>
  <c r="AR108" i="31"/>
  <c r="O108" i="31"/>
  <c r="O113" i="48"/>
  <c r="L108" i="31"/>
  <c r="L113" i="48"/>
  <c r="P98" i="31"/>
  <c r="P103" i="48"/>
  <c r="S97" i="31"/>
  <c r="S102" i="48"/>
  <c r="M102" i="48"/>
  <c r="N101" i="48"/>
  <c r="AG96" i="31"/>
  <c r="AG101" i="48"/>
  <c r="N100" i="48"/>
  <c r="AG95" i="31"/>
  <c r="AG100" i="48"/>
  <c r="AV98" i="37"/>
  <c r="AV97" i="31"/>
  <c r="F103" i="35"/>
  <c r="AO99" i="37"/>
  <c r="M104" i="35"/>
  <c r="AO98" i="31"/>
  <c r="L98" i="31"/>
  <c r="L103" i="48"/>
  <c r="K104" i="35"/>
  <c r="T103" i="35"/>
  <c r="AP98" i="31"/>
  <c r="M98" i="31"/>
  <c r="I103" i="35"/>
  <c r="AV108" i="31"/>
  <c r="AS99" i="31"/>
  <c r="AT99" i="31"/>
  <c r="Q99" i="31"/>
  <c r="Q104" i="48"/>
  <c r="AX97" i="31"/>
  <c r="N97" i="31"/>
  <c r="N102" i="48"/>
  <c r="U103" i="35"/>
  <c r="AQ98" i="31"/>
  <c r="AW98" i="31"/>
  <c r="P99" i="31"/>
  <c r="P104" i="48"/>
  <c r="M103" i="48"/>
  <c r="S98" i="31"/>
  <c r="S103" i="48"/>
  <c r="AG97" i="31"/>
  <c r="AG102" i="48"/>
  <c r="AV99" i="37"/>
  <c r="K105" i="35"/>
  <c r="M105" i="35"/>
  <c r="T104" i="35"/>
  <c r="AP99" i="31"/>
  <c r="M99" i="31"/>
  <c r="AO99" i="31"/>
  <c r="L99" i="31"/>
  <c r="L104" i="48"/>
  <c r="AO100" i="37"/>
  <c r="F104" i="35"/>
  <c r="AV98" i="31"/>
  <c r="I104" i="35"/>
  <c r="I105" i="35"/>
  <c r="AX98" i="31"/>
  <c r="AS100" i="31"/>
  <c r="P100" i="31"/>
  <c r="P105" i="48"/>
  <c r="N98" i="31"/>
  <c r="M104" i="48"/>
  <c r="S99" i="31"/>
  <c r="S104" i="48"/>
  <c r="AT100" i="31"/>
  <c r="Q100" i="31"/>
  <c r="Q105" i="48"/>
  <c r="AG98" i="31"/>
  <c r="AG103" i="48"/>
  <c r="N103" i="48"/>
  <c r="F105" i="35"/>
  <c r="AV99" i="31"/>
  <c r="K106" i="35"/>
  <c r="T105" i="35"/>
  <c r="AP100" i="31"/>
  <c r="M100" i="31"/>
  <c r="M106" i="35"/>
  <c r="U105" i="35"/>
  <c r="AQ100" i="31"/>
  <c r="AO100" i="31"/>
  <c r="L100" i="31"/>
  <c r="L105" i="48"/>
  <c r="AV100" i="37"/>
  <c r="AO101" i="37"/>
  <c r="U104" i="35"/>
  <c r="AQ99" i="31"/>
  <c r="AS101" i="31"/>
  <c r="P101" i="31"/>
  <c r="P106" i="48"/>
  <c r="I106" i="35"/>
  <c r="AW99" i="31"/>
  <c r="N99" i="31"/>
  <c r="AT101" i="31"/>
  <c r="Q101" i="31"/>
  <c r="Q106" i="48"/>
  <c r="AW100" i="31"/>
  <c r="N100" i="31"/>
  <c r="S100" i="31"/>
  <c r="S105" i="48"/>
  <c r="M105" i="48"/>
  <c r="AO102" i="37"/>
  <c r="K107" i="35"/>
  <c r="T106" i="35"/>
  <c r="AP101" i="31"/>
  <c r="M101" i="31"/>
  <c r="M107" i="35"/>
  <c r="U106" i="35"/>
  <c r="AQ101" i="31"/>
  <c r="AO101" i="31"/>
  <c r="L101" i="31"/>
  <c r="L106" i="48"/>
  <c r="F106" i="35"/>
  <c r="AV100" i="31"/>
  <c r="AX100" i="31"/>
  <c r="AV101" i="37"/>
  <c r="I107" i="35"/>
  <c r="AX99" i="31"/>
  <c r="AS102" i="31"/>
  <c r="P102" i="31"/>
  <c r="P107" i="48"/>
  <c r="AW101" i="31"/>
  <c r="N101" i="31"/>
  <c r="S101" i="31"/>
  <c r="S106" i="48"/>
  <c r="M106" i="48"/>
  <c r="AT102" i="31"/>
  <c r="Q102" i="31"/>
  <c r="Q107" i="48"/>
  <c r="AG100" i="31"/>
  <c r="AG105" i="48"/>
  <c r="N105" i="48"/>
  <c r="AG99" i="31"/>
  <c r="AG104" i="48"/>
  <c r="N104" i="48"/>
  <c r="AV101" i="31"/>
  <c r="AX101" i="31"/>
  <c r="F107" i="35"/>
  <c r="AO103" i="37"/>
  <c r="AV102" i="37"/>
  <c r="M108" i="35"/>
  <c r="T107" i="35"/>
  <c r="AP102" i="31"/>
  <c r="M102" i="31"/>
  <c r="K108" i="35"/>
  <c r="AO102" i="31"/>
  <c r="L102" i="31"/>
  <c r="L107" i="48"/>
  <c r="AS103" i="31"/>
  <c r="P103" i="31"/>
  <c r="P108" i="48"/>
  <c r="S102" i="31"/>
  <c r="S107" i="48"/>
  <c r="M107" i="48"/>
  <c r="AT103" i="31"/>
  <c r="Q103" i="31"/>
  <c r="Q108" i="48"/>
  <c r="AG101" i="31"/>
  <c r="AG106" i="48"/>
  <c r="N106" i="48"/>
  <c r="K109" i="35"/>
  <c r="AO103" i="31"/>
  <c r="L103" i="31"/>
  <c r="L108" i="48"/>
  <c r="M109" i="35"/>
  <c r="T108" i="35"/>
  <c r="AP103" i="31"/>
  <c r="M103" i="31"/>
  <c r="AV103" i="37"/>
  <c r="AO104" i="37"/>
  <c r="AV102" i="31"/>
  <c r="F108" i="35"/>
  <c r="I108" i="35"/>
  <c r="U107" i="35"/>
  <c r="AQ102" i="31"/>
  <c r="U108" i="35"/>
  <c r="AQ103" i="31"/>
  <c r="N103" i="31"/>
  <c r="N108" i="48"/>
  <c r="AS104" i="31"/>
  <c r="P104" i="31"/>
  <c r="P109" i="48"/>
  <c r="I109" i="35"/>
  <c r="AW102" i="31"/>
  <c r="N102" i="31"/>
  <c r="AG103" i="31"/>
  <c r="AG108" i="48"/>
  <c r="AT104" i="31"/>
  <c r="Q104" i="31"/>
  <c r="Q109" i="48"/>
  <c r="M108" i="48"/>
  <c r="S103" i="31"/>
  <c r="S108" i="48"/>
  <c r="F109" i="35"/>
  <c r="AV103" i="31"/>
  <c r="AO105" i="37"/>
  <c r="AV104" i="37"/>
  <c r="M110" i="35"/>
  <c r="AO104" i="31"/>
  <c r="L104" i="31"/>
  <c r="L109" i="48"/>
  <c r="K110" i="35"/>
  <c r="T109" i="35"/>
  <c r="AP104" i="31"/>
  <c r="M104" i="31"/>
  <c r="AX102" i="31"/>
  <c r="U109" i="35"/>
  <c r="AQ104" i="31"/>
  <c r="N104" i="31"/>
  <c r="N109" i="48"/>
  <c r="AW103" i="31"/>
  <c r="AX103" i="31"/>
  <c r="AS105" i="31"/>
  <c r="P105" i="31"/>
  <c r="P110" i="48"/>
  <c r="AG104" i="31"/>
  <c r="AG109" i="48"/>
  <c r="AT105" i="31"/>
  <c r="Q105" i="31"/>
  <c r="Q110" i="48"/>
  <c r="M109" i="48"/>
  <c r="S104" i="31"/>
  <c r="S109" i="48"/>
  <c r="AG102" i="31"/>
  <c r="AG107" i="48"/>
  <c r="N107" i="48"/>
  <c r="I110" i="35"/>
  <c r="F110" i="35"/>
  <c r="AV104" i="31"/>
  <c r="K111" i="35"/>
  <c r="T110" i="35"/>
  <c r="AP105" i="31"/>
  <c r="M105" i="31"/>
  <c r="M111" i="35"/>
  <c r="U110" i="35"/>
  <c r="AQ105" i="31"/>
  <c r="N105" i="31"/>
  <c r="AO105" i="31"/>
  <c r="L105" i="31"/>
  <c r="L110" i="48"/>
  <c r="AV105" i="37"/>
  <c r="AO106" i="37"/>
  <c r="AW104" i="31"/>
  <c r="AX104" i="31"/>
  <c r="AS106" i="31"/>
  <c r="AG105" i="31"/>
  <c r="AG110" i="48"/>
  <c r="N110" i="48"/>
  <c r="M110" i="48"/>
  <c r="S105" i="31"/>
  <c r="S110" i="48"/>
  <c r="AT106" i="31"/>
  <c r="Q106" i="31"/>
  <c r="Q111" i="48"/>
  <c r="P106" i="31"/>
  <c r="P111" i="48"/>
  <c r="AW105" i="31"/>
  <c r="F111" i="35"/>
  <c r="AV105" i="31"/>
  <c r="AX105" i="31"/>
  <c r="I111" i="35"/>
  <c r="AO107" i="37"/>
  <c r="AR107" i="37"/>
  <c r="AV106" i="37"/>
  <c r="T111" i="35"/>
  <c r="AP106" i="31"/>
  <c r="M106" i="31"/>
  <c r="M112" i="35"/>
  <c r="AO106" i="31"/>
  <c r="L106" i="31"/>
  <c r="L111" i="48"/>
  <c r="K112" i="35"/>
  <c r="U111" i="35"/>
  <c r="AQ106" i="31"/>
  <c r="N106" i="31"/>
  <c r="AS107" i="31"/>
  <c r="P107" i="31"/>
  <c r="P112" i="48"/>
  <c r="AG106" i="31"/>
  <c r="AG111" i="48"/>
  <c r="N111" i="48"/>
  <c r="M111" i="48"/>
  <c r="S106" i="31"/>
  <c r="S111" i="48"/>
  <c r="AW106" i="31"/>
  <c r="AV107" i="37"/>
  <c r="F112" i="35"/>
  <c r="AV106" i="31"/>
  <c r="AX106" i="31"/>
  <c r="I112" i="35"/>
  <c r="K113" i="35"/>
  <c r="T112" i="35"/>
  <c r="AP107" i="31"/>
  <c r="M107" i="31"/>
  <c r="M113" i="35"/>
  <c r="U112" i="35"/>
  <c r="AQ107" i="31"/>
  <c r="AO107" i="31"/>
  <c r="AT107" i="31"/>
  <c r="Q107" i="31"/>
  <c r="Q112" i="48"/>
  <c r="AS108" i="31"/>
  <c r="I113" i="35"/>
  <c r="M112" i="48"/>
  <c r="S107" i="31"/>
  <c r="S112" i="48"/>
  <c r="AW107" i="31"/>
  <c r="N107" i="31"/>
  <c r="AR107" i="31"/>
  <c r="O107" i="31"/>
  <c r="O112" i="48"/>
  <c r="L107" i="31"/>
  <c r="L112" i="48"/>
  <c r="AT108" i="31"/>
  <c r="Q108" i="31"/>
  <c r="Q113" i="48"/>
  <c r="P108" i="31"/>
  <c r="P113" i="48"/>
  <c r="F113" i="35"/>
  <c r="AV107" i="31"/>
  <c r="AX107" i="31"/>
  <c r="M114" i="35"/>
  <c r="T113" i="35"/>
  <c r="AP108" i="31"/>
  <c r="M108" i="31"/>
  <c r="M113" i="48"/>
  <c r="K114" i="35"/>
  <c r="U113" i="35"/>
  <c r="AQ108" i="31"/>
  <c r="N108" i="31"/>
  <c r="N113" i="48"/>
  <c r="I114" i="35"/>
  <c r="AS109" i="31"/>
  <c r="P109" i="31"/>
  <c r="P114" i="48"/>
  <c r="N112" i="48"/>
  <c r="AG107" i="31"/>
  <c r="AG112" i="48"/>
  <c r="AX108" i="31"/>
  <c r="AW108" i="31"/>
  <c r="F114" i="35"/>
  <c r="M115" i="35"/>
  <c r="T114" i="35"/>
  <c r="K115" i="35"/>
  <c r="I115" i="35"/>
  <c r="U114" i="35"/>
  <c r="AT109" i="31"/>
  <c r="Q109" i="31"/>
  <c r="Q114" i="48"/>
  <c r="AS110" i="31"/>
  <c r="P110" i="31"/>
  <c r="P115" i="48"/>
  <c r="AW109" i="31"/>
  <c r="F115" i="35"/>
  <c r="AW110" i="31"/>
  <c r="M116" i="35"/>
  <c r="T115" i="35"/>
  <c r="K116" i="35"/>
  <c r="U115" i="35"/>
  <c r="I116" i="35"/>
  <c r="AT110" i="31"/>
  <c r="Q110" i="31"/>
  <c r="Q115" i="48"/>
  <c r="AS111" i="31"/>
  <c r="P111" i="31"/>
  <c r="P116" i="48"/>
  <c r="F116" i="35"/>
  <c r="AW111" i="31"/>
  <c r="K117" i="35"/>
  <c r="M117" i="35"/>
  <c r="T116" i="35"/>
  <c r="U116" i="35"/>
  <c r="I117" i="35"/>
  <c r="AS112" i="31"/>
  <c r="P112" i="31"/>
  <c r="P117" i="48"/>
  <c r="AT111" i="31"/>
  <c r="Q111" i="31"/>
  <c r="Q116" i="48"/>
  <c r="F117" i="35"/>
  <c r="M118" i="35"/>
  <c r="T117" i="35"/>
  <c r="K118" i="35"/>
  <c r="U117" i="35"/>
  <c r="AT112" i="31"/>
  <c r="Q112" i="31"/>
  <c r="Q117" i="48"/>
  <c r="AW112" i="31"/>
  <c r="AS113" i="31"/>
  <c r="P113" i="31"/>
  <c r="P118" i="48"/>
  <c r="K119" i="35"/>
  <c r="T118" i="35"/>
  <c r="M119" i="35"/>
  <c r="U118" i="35"/>
  <c r="I118" i="35"/>
  <c r="I119" i="35"/>
  <c r="F118" i="35"/>
  <c r="F119" i="35"/>
  <c r="AW113" i="31"/>
  <c r="AS114" i="31"/>
  <c r="P114" i="31"/>
  <c r="P119" i="48"/>
  <c r="AT113" i="31"/>
  <c r="Q113" i="31"/>
  <c r="Q118" i="48"/>
  <c r="M120" i="35"/>
  <c r="T119" i="35"/>
  <c r="K120" i="35"/>
  <c r="U119" i="35"/>
  <c r="AT114" i="31"/>
  <c r="Q114" i="31"/>
  <c r="Q119" i="48"/>
  <c r="AW114" i="31"/>
  <c r="I120" i="35"/>
  <c r="F120" i="35"/>
  <c r="AS115" i="31"/>
  <c r="P115" i="31"/>
  <c r="P120" i="48"/>
  <c r="K121" i="35"/>
  <c r="M121" i="35"/>
  <c r="T120" i="35"/>
  <c r="U120" i="35"/>
  <c r="F121" i="35"/>
  <c r="AT115" i="31"/>
  <c r="Q115" i="31"/>
  <c r="Q120" i="48"/>
  <c r="AW115" i="31"/>
  <c r="AS116" i="31"/>
  <c r="P116" i="31"/>
  <c r="P121" i="48"/>
  <c r="I121" i="35"/>
  <c r="M122" i="35"/>
  <c r="K122" i="35"/>
  <c r="T121" i="35"/>
  <c r="U121" i="35"/>
  <c r="AW116" i="31"/>
  <c r="I122" i="35"/>
  <c r="AT116" i="31"/>
  <c r="Q116" i="31"/>
  <c r="Q121" i="48"/>
  <c r="AS117" i="31"/>
  <c r="P117" i="31"/>
  <c r="P122" i="48"/>
  <c r="F122" i="35"/>
  <c r="AW117" i="31"/>
  <c r="AT117" i="31"/>
  <c r="Q117" i="31"/>
  <c r="Q122" i="48"/>
  <c r="M123" i="35"/>
  <c r="K123" i="35"/>
  <c r="T122" i="35"/>
  <c r="U122" i="35"/>
  <c r="F123" i="35"/>
  <c r="AS118" i="31"/>
  <c r="P118" i="31"/>
  <c r="P123" i="48"/>
  <c r="I123" i="35"/>
  <c r="M124" i="35"/>
  <c r="K124" i="35"/>
  <c r="T123" i="35"/>
  <c r="U123" i="35"/>
  <c r="I124" i="35"/>
  <c r="AT118" i="31"/>
  <c r="Q118" i="31"/>
  <c r="Q123" i="48"/>
  <c r="AS119" i="31"/>
  <c r="P119" i="31"/>
  <c r="P124" i="48"/>
  <c r="F124" i="35"/>
  <c r="AW118" i="31"/>
  <c r="AT119" i="31"/>
  <c r="Q119" i="31"/>
  <c r="Q124" i="48"/>
  <c r="M125" i="35"/>
  <c r="K125" i="35"/>
  <c r="T124" i="35"/>
  <c r="U124" i="35"/>
  <c r="I125" i="35"/>
  <c r="F125" i="35"/>
  <c r="AS120" i="31"/>
  <c r="P120" i="31"/>
  <c r="P125" i="48"/>
  <c r="AW119" i="31"/>
  <c r="AT120" i="31"/>
  <c r="Q120" i="31"/>
  <c r="Q125" i="48"/>
  <c r="M126" i="35"/>
  <c r="K126" i="35"/>
  <c r="I126" i="35"/>
  <c r="T125" i="35"/>
  <c r="U125" i="35"/>
  <c r="F126" i="35"/>
  <c r="AW120" i="31"/>
  <c r="AS121" i="31"/>
  <c r="P121" i="31"/>
  <c r="P126" i="48"/>
  <c r="M127" i="35"/>
  <c r="T126" i="35"/>
  <c r="U126" i="35"/>
  <c r="K127" i="35"/>
  <c r="AW121" i="31"/>
  <c r="AS122" i="31"/>
  <c r="P122" i="31"/>
  <c r="P127" i="48"/>
  <c r="AT121" i="31"/>
  <c r="Q121" i="31"/>
  <c r="Q126" i="48"/>
  <c r="I127" i="35"/>
  <c r="T127" i="35"/>
  <c r="U127" i="35"/>
  <c r="F127" i="35"/>
  <c r="AT122" i="31"/>
  <c r="Q122" i="31"/>
  <c r="Q127" i="48"/>
  <c r="AW122" i="31"/>
  <c r="AQ106" i="37"/>
  <c r="AX106" i="37"/>
  <c r="AQ107" i="37"/>
  <c r="AX107" i="37"/>
  <c r="AP107" i="37"/>
  <c r="AQ105" i="37"/>
  <c r="AX105" i="37"/>
  <c r="AP106" i="37"/>
  <c r="AQ104" i="37"/>
  <c r="AX104" i="37"/>
  <c r="AP105" i="37"/>
  <c r="AQ103" i="37"/>
  <c r="AX103" i="37"/>
  <c r="AQ102" i="37"/>
  <c r="AX102" i="37"/>
  <c r="AP104" i="37"/>
  <c r="AQ101" i="37"/>
  <c r="AX101" i="37"/>
  <c r="AP103" i="37"/>
  <c r="AQ100" i="37"/>
  <c r="AX100" i="37"/>
  <c r="AP102" i="37"/>
  <c r="AP101" i="37"/>
  <c r="AQ99" i="37"/>
  <c r="AX99" i="37"/>
  <c r="AP100" i="37"/>
  <c r="AQ98" i="37"/>
  <c r="AX98" i="37"/>
  <c r="AP99" i="37"/>
  <c r="AQ97" i="37"/>
  <c r="AX97" i="37"/>
  <c r="AP98" i="37"/>
  <c r="AQ95" i="37"/>
  <c r="AX95" i="37"/>
  <c r="AP97" i="37"/>
  <c r="AQ96" i="37"/>
  <c r="AX96" i="37"/>
  <c r="AP96" i="37"/>
  <c r="AQ94" i="37"/>
  <c r="AX94" i="37"/>
  <c r="AP95" i="37"/>
  <c r="AQ93" i="37"/>
  <c r="AX93" i="37"/>
  <c r="AP94" i="37"/>
  <c r="AP93" i="37"/>
  <c r="AR72" i="37"/>
  <c r="AR37" i="37"/>
  <c r="AV14" i="37"/>
  <c r="T18" i="42"/>
  <c r="U18" i="42"/>
  <c r="AQ13" i="37"/>
  <c r="AP13" i="37"/>
  <c r="AO13" i="37"/>
  <c r="I19" i="42"/>
  <c r="F19" i="42"/>
  <c r="AW13" i="37"/>
  <c r="AX13" i="37"/>
  <c r="AO14" i="37"/>
  <c r="T19" i="42"/>
  <c r="AP14" i="37"/>
  <c r="I20" i="42"/>
  <c r="F20" i="42"/>
  <c r="U19" i="42"/>
  <c r="AQ14" i="37"/>
  <c r="T20" i="42"/>
  <c r="AP15" i="37"/>
  <c r="U20" i="42"/>
  <c r="AQ15" i="37"/>
  <c r="AO15" i="37"/>
  <c r="AW14" i="37"/>
  <c r="AX14" i="37"/>
  <c r="AX15" i="37"/>
  <c r="AW15" i="37"/>
  <c r="F21" i="42"/>
  <c r="I21" i="42"/>
  <c r="T21" i="42"/>
  <c r="U21" i="42"/>
  <c r="AQ16" i="37"/>
  <c r="AP16" i="37"/>
  <c r="AO16" i="37"/>
  <c r="I22" i="42"/>
  <c r="F22" i="42"/>
  <c r="AX16" i="37"/>
  <c r="AW16" i="37"/>
  <c r="T22" i="42"/>
  <c r="AP17" i="37"/>
  <c r="U22" i="42"/>
  <c r="AQ17" i="37"/>
  <c r="AO17" i="37"/>
  <c r="AW17" i="37"/>
  <c r="AX17" i="37"/>
  <c r="F23" i="42"/>
  <c r="I23" i="42"/>
  <c r="T23" i="42"/>
  <c r="AP18" i="37"/>
  <c r="U23" i="42"/>
  <c r="AQ18" i="37"/>
  <c r="AO18" i="37"/>
  <c r="K24" i="42"/>
  <c r="F24" i="42"/>
  <c r="I24" i="42"/>
  <c r="AS19" i="37"/>
  <c r="AT19" i="37"/>
  <c r="K25" i="42"/>
  <c r="AS20" i="37"/>
  <c r="AT20" i="37"/>
  <c r="T24" i="42"/>
  <c r="U24" i="42"/>
  <c r="AQ19" i="37"/>
  <c r="AW19" i="37"/>
  <c r="AO19" i="37"/>
  <c r="AP19" i="37"/>
  <c r="AX18" i="37"/>
  <c r="AW18" i="37"/>
  <c r="F25" i="42"/>
  <c r="AV19" i="37"/>
  <c r="AX19" i="37"/>
  <c r="AO20" i="37"/>
  <c r="K26" i="42"/>
  <c r="AS21" i="37"/>
  <c r="AT21" i="37"/>
  <c r="T25" i="42"/>
  <c r="U25" i="42"/>
  <c r="AQ20" i="37"/>
  <c r="AW20" i="37"/>
  <c r="AP20" i="37"/>
  <c r="I25" i="42"/>
  <c r="I26" i="42"/>
  <c r="K27" i="42"/>
  <c r="AS22" i="37"/>
  <c r="AT22" i="37"/>
  <c r="T26" i="42"/>
  <c r="AP21" i="37"/>
  <c r="AO21" i="37"/>
  <c r="U26" i="42"/>
  <c r="AQ21" i="37"/>
  <c r="F26" i="42"/>
  <c r="AV20" i="37"/>
  <c r="AX20" i="37"/>
  <c r="I27" i="42"/>
  <c r="AW21" i="37"/>
  <c r="F27" i="42"/>
  <c r="AV21" i="37"/>
  <c r="AX21" i="37"/>
  <c r="AO22" i="37"/>
  <c r="K28" i="42"/>
  <c r="AS23" i="37"/>
  <c r="AT23" i="37"/>
  <c r="T27" i="42"/>
  <c r="U27" i="42"/>
  <c r="AQ22" i="37"/>
  <c r="AP22" i="37"/>
  <c r="I28" i="42"/>
  <c r="T28" i="42"/>
  <c r="AP23" i="37"/>
  <c r="U28" i="42"/>
  <c r="AQ23" i="37"/>
  <c r="K29" i="42"/>
  <c r="AS24" i="37"/>
  <c r="AT24" i="37"/>
  <c r="AO23" i="37"/>
  <c r="AV22" i="37"/>
  <c r="F28" i="42"/>
  <c r="I29" i="42"/>
  <c r="AX22" i="37"/>
  <c r="AW22" i="37"/>
  <c r="AW23" i="37"/>
  <c r="F29" i="42"/>
  <c r="AV23" i="37"/>
  <c r="AX23" i="37"/>
  <c r="AO24" i="37"/>
  <c r="K30" i="42"/>
  <c r="AS25" i="37"/>
  <c r="AT25" i="37"/>
  <c r="T29" i="42"/>
  <c r="AP24" i="37"/>
  <c r="I30" i="42"/>
  <c r="AO25" i="37"/>
  <c r="K31" i="42"/>
  <c r="T30" i="42"/>
  <c r="U30" i="42"/>
  <c r="AQ25" i="37"/>
  <c r="AW25" i="37"/>
  <c r="AP25" i="37"/>
  <c r="F30" i="42"/>
  <c r="AV24" i="37"/>
  <c r="U29" i="42"/>
  <c r="AQ24" i="37"/>
  <c r="I31" i="42"/>
  <c r="AW24" i="37"/>
  <c r="AX24" i="37"/>
  <c r="K3" i="42"/>
  <c r="J3" i="42"/>
  <c r="M3" i="42"/>
  <c r="AS26" i="37"/>
  <c r="AT26" i="37"/>
  <c r="T31" i="42"/>
  <c r="AP26" i="37"/>
  <c r="U31" i="42"/>
  <c r="AQ26" i="37"/>
  <c r="AW26" i="37"/>
  <c r="K32" i="42"/>
  <c r="AS27" i="37"/>
  <c r="AT27" i="37"/>
  <c r="AO26" i="37"/>
  <c r="I32" i="42"/>
  <c r="F31" i="42"/>
  <c r="AV25" i="37"/>
  <c r="AX25" i="37"/>
  <c r="AV26" i="37"/>
  <c r="AX26" i="37"/>
  <c r="F32" i="42"/>
  <c r="K33" i="42"/>
  <c r="AS28" i="37"/>
  <c r="AT28" i="37"/>
  <c r="T32" i="42"/>
  <c r="U32" i="42"/>
  <c r="AQ27" i="37"/>
  <c r="AW27" i="37"/>
  <c r="AP27" i="37"/>
  <c r="AO27" i="37"/>
  <c r="I33" i="42"/>
  <c r="O33" i="42"/>
  <c r="Q33" i="42"/>
  <c r="O34" i="42"/>
  <c r="R33" i="42"/>
  <c r="Q34" i="42"/>
  <c r="R34" i="42"/>
  <c r="P2" i="42"/>
  <c r="Q2" i="42"/>
  <c r="K34" i="42"/>
  <c r="AS29" i="37"/>
  <c r="AT29" i="37"/>
  <c r="T33" i="42"/>
  <c r="AP28" i="37"/>
  <c r="AO28" i="37"/>
  <c r="U33" i="42"/>
  <c r="AQ28" i="37"/>
  <c r="F33" i="42"/>
  <c r="AV27" i="37"/>
  <c r="AX27" i="37"/>
  <c r="I34" i="42"/>
  <c r="AW28" i="37"/>
  <c r="AV28" i="37"/>
  <c r="AX28" i="37"/>
  <c r="F34" i="42"/>
  <c r="K35" i="42"/>
  <c r="AS30" i="37"/>
  <c r="AT30" i="37"/>
  <c r="T34" i="42"/>
  <c r="AP29" i="37"/>
  <c r="AO29" i="37"/>
  <c r="U34" i="42"/>
  <c r="AQ29" i="37"/>
  <c r="AW29" i="37"/>
  <c r="I35" i="42"/>
  <c r="T35" i="42"/>
  <c r="U35" i="42"/>
  <c r="AQ30" i="37"/>
  <c r="AO30" i="37"/>
  <c r="K36" i="42"/>
  <c r="AS31" i="37"/>
  <c r="AT31" i="37"/>
  <c r="AP30" i="37"/>
  <c r="F35" i="42"/>
  <c r="AV29" i="37"/>
  <c r="AX29" i="37"/>
  <c r="I36" i="42"/>
  <c r="F36" i="42"/>
  <c r="AV30" i="37"/>
  <c r="K37" i="42"/>
  <c r="AS32" i="37"/>
  <c r="AT32" i="37"/>
  <c r="T36" i="42"/>
  <c r="U36" i="42"/>
  <c r="AQ31" i="37"/>
  <c r="AW31" i="37"/>
  <c r="AP31" i="37"/>
  <c r="AO31" i="37"/>
  <c r="AX30" i="37"/>
  <c r="AW30" i="37"/>
  <c r="I37" i="42"/>
  <c r="K38" i="42"/>
  <c r="AS33" i="37"/>
  <c r="AT33" i="37"/>
  <c r="T37" i="42"/>
  <c r="AP32" i="37"/>
  <c r="AO32" i="37"/>
  <c r="U37" i="42"/>
  <c r="AQ32" i="37"/>
  <c r="F37" i="42"/>
  <c r="AV31" i="37"/>
  <c r="AX31" i="37"/>
  <c r="I38" i="42"/>
  <c r="AW32" i="37"/>
  <c r="AV32" i="37"/>
  <c r="AX32" i="37"/>
  <c r="F38" i="42"/>
  <c r="K39" i="42"/>
  <c r="AS34" i="37"/>
  <c r="AT34" i="37"/>
  <c r="T38" i="42"/>
  <c r="AP33" i="37"/>
  <c r="U38" i="42"/>
  <c r="AQ33" i="37"/>
  <c r="AO33" i="37"/>
  <c r="I39" i="42"/>
  <c r="AW33" i="37"/>
  <c r="K40" i="42"/>
  <c r="AS35" i="37"/>
  <c r="AT35" i="37"/>
  <c r="T39" i="42"/>
  <c r="AP34" i="37"/>
  <c r="U39" i="42"/>
  <c r="AQ34" i="37"/>
  <c r="AW34" i="37"/>
  <c r="AO34" i="37"/>
  <c r="AV33" i="37"/>
  <c r="AX33" i="37"/>
  <c r="F39" i="42"/>
  <c r="I40" i="42"/>
  <c r="F40" i="42"/>
  <c r="AV34" i="37"/>
  <c r="AX34" i="37"/>
  <c r="K41" i="42"/>
  <c r="AS36" i="37"/>
  <c r="AT36" i="37"/>
  <c r="T40" i="42"/>
  <c r="U40" i="42"/>
  <c r="AQ35" i="37"/>
  <c r="AW35" i="37"/>
  <c r="AP35" i="37"/>
  <c r="AO35" i="37"/>
  <c r="I41" i="42"/>
  <c r="T41" i="42"/>
  <c r="AP36" i="37"/>
  <c r="K42" i="42"/>
  <c r="AS37" i="37"/>
  <c r="AT37" i="37"/>
  <c r="U41" i="42"/>
  <c r="AQ36" i="37"/>
  <c r="AW36" i="37"/>
  <c r="AO36" i="37"/>
  <c r="F41" i="42"/>
  <c r="AV35" i="37"/>
  <c r="AX35" i="37"/>
  <c r="I42" i="42"/>
  <c r="AV36" i="37"/>
  <c r="AX36" i="37"/>
  <c r="F42" i="42"/>
  <c r="T42" i="42"/>
  <c r="U42" i="42"/>
  <c r="AQ37" i="37"/>
  <c r="AP37" i="37"/>
  <c r="K43" i="42"/>
  <c r="AS38" i="37"/>
  <c r="AT38" i="37"/>
  <c r="AO37" i="37"/>
  <c r="I43" i="42"/>
  <c r="K44" i="42"/>
  <c r="AS39" i="37"/>
  <c r="AT39" i="37"/>
  <c r="T43" i="42"/>
  <c r="U43" i="42"/>
  <c r="AQ38" i="37"/>
  <c r="AP38" i="37"/>
  <c r="AO38" i="37"/>
  <c r="I44" i="42"/>
  <c r="AW37" i="37"/>
  <c r="AV37" i="37"/>
  <c r="AX37" i="37"/>
  <c r="F43" i="42"/>
  <c r="K45" i="42"/>
  <c r="AS40" i="37"/>
  <c r="AT40" i="37"/>
  <c r="T44" i="42"/>
  <c r="AP39" i="37"/>
  <c r="AO39" i="37"/>
  <c r="U44" i="42"/>
  <c r="AQ39" i="37"/>
  <c r="I45" i="42"/>
  <c r="AV38" i="37"/>
  <c r="F44" i="42"/>
  <c r="AX38" i="37"/>
  <c r="AW38" i="37"/>
  <c r="AW39" i="37"/>
  <c r="AV39" i="37"/>
  <c r="AX39" i="37"/>
  <c r="F45" i="42"/>
  <c r="K46" i="42"/>
  <c r="AS41" i="37"/>
  <c r="AT41" i="37"/>
  <c r="T45" i="42"/>
  <c r="AP40" i="37"/>
  <c r="U45" i="42"/>
  <c r="AQ40" i="37"/>
  <c r="AO40" i="37"/>
  <c r="I46" i="42"/>
  <c r="AW40" i="37"/>
  <c r="AO41" i="37"/>
  <c r="K47" i="42"/>
  <c r="AS42" i="37"/>
  <c r="AT42" i="37"/>
  <c r="T46" i="42"/>
  <c r="AP41" i="37"/>
  <c r="F46" i="42"/>
  <c r="AV40" i="37"/>
  <c r="AX40" i="37"/>
  <c r="I47" i="42"/>
  <c r="K48" i="42"/>
  <c r="AS43" i="37"/>
  <c r="AT43" i="37"/>
  <c r="T47" i="42"/>
  <c r="AP42" i="37"/>
  <c r="AO42" i="37"/>
  <c r="U47" i="42"/>
  <c r="AQ42" i="37"/>
  <c r="U46" i="42"/>
  <c r="AQ41" i="37"/>
  <c r="AW41" i="37"/>
  <c r="F47" i="42"/>
  <c r="AV41" i="37"/>
  <c r="AX41" i="37"/>
  <c r="I48" i="42"/>
  <c r="AV42" i="37"/>
  <c r="F48" i="42"/>
  <c r="AX42" i="37"/>
  <c r="AW42" i="37"/>
  <c r="K49" i="42"/>
  <c r="I49" i="42"/>
  <c r="AS44" i="37"/>
  <c r="AT44" i="37"/>
  <c r="T48" i="42"/>
  <c r="U48" i="42"/>
  <c r="AQ43" i="37"/>
  <c r="AW43" i="37"/>
  <c r="AO43" i="37"/>
  <c r="AP43" i="37"/>
  <c r="AO44" i="37"/>
  <c r="K50" i="42"/>
  <c r="AS45" i="37"/>
  <c r="AT45" i="37"/>
  <c r="T49" i="42"/>
  <c r="AP44" i="37"/>
  <c r="U49" i="42"/>
  <c r="AQ44" i="37"/>
  <c r="AW44" i="37"/>
  <c r="F49" i="42"/>
  <c r="AV43" i="37"/>
  <c r="AX43" i="37"/>
  <c r="F50" i="42"/>
  <c r="AV44" i="37"/>
  <c r="AX44" i="37"/>
  <c r="I50" i="42"/>
  <c r="K51" i="42"/>
  <c r="I51" i="42"/>
  <c r="AS46" i="37"/>
  <c r="AT46" i="37"/>
  <c r="AO45" i="37"/>
  <c r="T50" i="42"/>
  <c r="U50" i="42"/>
  <c r="AQ45" i="37"/>
  <c r="AP45" i="37"/>
  <c r="AW45" i="37"/>
  <c r="AV45" i="37"/>
  <c r="AX45" i="37"/>
  <c r="F51" i="42"/>
  <c r="K52" i="42"/>
  <c r="AS47" i="37"/>
  <c r="AT47" i="37"/>
  <c r="T51" i="42"/>
  <c r="AP46" i="37"/>
  <c r="AO46" i="37"/>
  <c r="U51" i="42"/>
  <c r="AQ46" i="37"/>
  <c r="I52" i="42"/>
  <c r="AW46" i="37"/>
  <c r="AO47" i="37"/>
  <c r="K53" i="42"/>
  <c r="AS48" i="37"/>
  <c r="AT48" i="37"/>
  <c r="T52" i="42"/>
  <c r="AP47" i="37"/>
  <c r="U52" i="42"/>
  <c r="AQ47" i="37"/>
  <c r="AW47" i="37"/>
  <c r="AV46" i="37"/>
  <c r="AX46" i="37"/>
  <c r="F52" i="42"/>
  <c r="I53" i="42"/>
  <c r="K54" i="42"/>
  <c r="I54" i="42"/>
  <c r="F53" i="42"/>
  <c r="AV47" i="37"/>
  <c r="AX47" i="37"/>
  <c r="AS49" i="37"/>
  <c r="AT49" i="37"/>
  <c r="T53" i="42"/>
  <c r="AP48" i="37"/>
  <c r="U53" i="42"/>
  <c r="AQ48" i="37"/>
  <c r="AW48" i="37"/>
  <c r="AO48" i="37"/>
  <c r="K55" i="42"/>
  <c r="AS50" i="37"/>
  <c r="AT50" i="37"/>
  <c r="T54" i="42"/>
  <c r="AP49" i="37"/>
  <c r="U54" i="42"/>
  <c r="AQ49" i="37"/>
  <c r="AO49" i="37"/>
  <c r="I55" i="42"/>
  <c r="F54" i="42"/>
  <c r="AV48" i="37"/>
  <c r="AX48" i="37"/>
  <c r="AW49" i="37"/>
  <c r="AV49" i="37"/>
  <c r="AX49" i="37"/>
  <c r="F55" i="42"/>
  <c r="AO50" i="37"/>
  <c r="K56" i="42"/>
  <c r="AS51" i="37"/>
  <c r="AT51" i="37"/>
  <c r="T55" i="42"/>
  <c r="U55" i="42"/>
  <c r="AQ50" i="37"/>
  <c r="AW50" i="37"/>
  <c r="AP50" i="37"/>
  <c r="I56" i="42"/>
  <c r="K57" i="42"/>
  <c r="AS52" i="37"/>
  <c r="AT52" i="37"/>
  <c r="T56" i="42"/>
  <c r="AP51" i="37"/>
  <c r="AO51" i="37"/>
  <c r="I57" i="42"/>
  <c r="AV50" i="37"/>
  <c r="AX50" i="37"/>
  <c r="F56" i="42"/>
  <c r="AV51" i="37"/>
  <c r="F57" i="42"/>
  <c r="K58" i="42"/>
  <c r="AS53" i="37"/>
  <c r="AT53" i="37"/>
  <c r="T57" i="42"/>
  <c r="AP52" i="37"/>
  <c r="AO52" i="37"/>
  <c r="U57" i="42"/>
  <c r="AQ52" i="37"/>
  <c r="AW52" i="37"/>
  <c r="I58" i="42"/>
  <c r="U56" i="42"/>
  <c r="AQ51" i="37"/>
  <c r="AX51" i="37"/>
  <c r="AW51" i="37"/>
  <c r="T58" i="42"/>
  <c r="AP53" i="37"/>
  <c r="K59" i="42"/>
  <c r="AS54" i="37"/>
  <c r="AT54" i="37"/>
  <c r="U58" i="42"/>
  <c r="AQ53" i="37"/>
  <c r="AW53" i="37"/>
  <c r="AO53" i="37"/>
  <c r="F58" i="42"/>
  <c r="AV52" i="37"/>
  <c r="AX52" i="37"/>
  <c r="I59" i="42"/>
  <c r="F59" i="42"/>
  <c r="AV53" i="37"/>
  <c r="AX53" i="37"/>
  <c r="K60" i="42"/>
  <c r="AS55" i="37"/>
  <c r="AT55" i="37"/>
  <c r="T59" i="42"/>
  <c r="AP54" i="37"/>
  <c r="U59" i="42"/>
  <c r="AQ54" i="37"/>
  <c r="AO54" i="37"/>
  <c r="I60" i="42"/>
  <c r="AW54" i="37"/>
  <c r="F60" i="42"/>
  <c r="AV54" i="37"/>
  <c r="AX54" i="37"/>
  <c r="K61" i="42"/>
  <c r="AS56" i="37"/>
  <c r="AT56" i="37"/>
  <c r="T60" i="42"/>
  <c r="AP55" i="37"/>
  <c r="U60" i="42"/>
  <c r="AQ55" i="37"/>
  <c r="AO55" i="37"/>
  <c r="I61" i="42"/>
  <c r="AW55" i="37"/>
  <c r="AV55" i="37"/>
  <c r="AX55" i="37"/>
  <c r="F61" i="42"/>
  <c r="AO56" i="37"/>
  <c r="K62" i="42"/>
  <c r="AS57" i="37"/>
  <c r="AT57" i="37"/>
  <c r="T61" i="42"/>
  <c r="U61" i="42"/>
  <c r="AQ56" i="37"/>
  <c r="AW56" i="37"/>
  <c r="AP56" i="37"/>
  <c r="I62" i="42"/>
  <c r="T62" i="42"/>
  <c r="AP57" i="37"/>
  <c r="K63" i="42"/>
  <c r="AS58" i="37"/>
  <c r="AT58" i="37"/>
  <c r="U62" i="42"/>
  <c r="AQ57" i="37"/>
  <c r="AW57" i="37"/>
  <c r="AO57" i="37"/>
  <c r="I63" i="42"/>
  <c r="AV56" i="37"/>
  <c r="AX56" i="37"/>
  <c r="F62" i="42"/>
  <c r="F63" i="42"/>
  <c r="AV57" i="37"/>
  <c r="AX57" i="37"/>
  <c r="K64" i="42"/>
  <c r="AS59" i="37"/>
  <c r="AT59" i="37"/>
  <c r="T63" i="42"/>
  <c r="U63" i="42"/>
  <c r="AQ58" i="37"/>
  <c r="AW58" i="37"/>
  <c r="AP58" i="37"/>
  <c r="AO58" i="37"/>
  <c r="I64" i="42"/>
  <c r="AO59" i="37"/>
  <c r="K65" i="42"/>
  <c r="AS60" i="37"/>
  <c r="AT60" i="37"/>
  <c r="T64" i="42"/>
  <c r="AP59" i="37"/>
  <c r="AV58" i="37"/>
  <c r="AX58" i="37"/>
  <c r="F64" i="42"/>
  <c r="I65" i="42"/>
  <c r="U64" i="42"/>
  <c r="AQ59" i="37"/>
  <c r="F65" i="42"/>
  <c r="AV59" i="37"/>
  <c r="T65" i="42"/>
  <c r="AP60" i="37"/>
  <c r="AO60" i="37"/>
  <c r="K66" i="42"/>
  <c r="AS61" i="37"/>
  <c r="AT61" i="37"/>
  <c r="I66" i="42"/>
  <c r="K67" i="42"/>
  <c r="I67" i="42"/>
  <c r="AX59" i="37"/>
  <c r="AW59" i="37"/>
  <c r="AS62" i="37"/>
  <c r="AT62" i="37"/>
  <c r="T66" i="42"/>
  <c r="AP61" i="37"/>
  <c r="AO61" i="37"/>
  <c r="U66" i="42"/>
  <c r="AQ61" i="37"/>
  <c r="AV60" i="37"/>
  <c r="F66" i="42"/>
  <c r="U65" i="42"/>
  <c r="AQ60" i="37"/>
  <c r="AW60" i="37"/>
  <c r="AX60" i="37"/>
  <c r="AO62" i="37"/>
  <c r="K68" i="42"/>
  <c r="AS63" i="37"/>
  <c r="AT63" i="37"/>
  <c r="T67" i="42"/>
  <c r="AP62" i="37"/>
  <c r="U67" i="42"/>
  <c r="AQ62" i="37"/>
  <c r="AW62" i="37"/>
  <c r="I68" i="42"/>
  <c r="F67" i="42"/>
  <c r="AV61" i="37"/>
  <c r="AW61" i="37"/>
  <c r="AX61" i="37"/>
  <c r="AV62" i="37"/>
  <c r="AX62" i="37"/>
  <c r="F68" i="42"/>
  <c r="K69" i="42"/>
  <c r="AS64" i="37"/>
  <c r="AT64" i="37"/>
  <c r="T68" i="42"/>
  <c r="AP63" i="37"/>
  <c r="U68" i="42"/>
  <c r="AQ63" i="37"/>
  <c r="AW63" i="37"/>
  <c r="AO63" i="37"/>
  <c r="I69" i="42"/>
  <c r="K70" i="42"/>
  <c r="AS65" i="37"/>
  <c r="AT65" i="37"/>
  <c r="T69" i="42"/>
  <c r="U69" i="42"/>
  <c r="AQ64" i="37"/>
  <c r="AW64" i="37"/>
  <c r="AP64" i="37"/>
  <c r="AO64" i="37"/>
  <c r="F69" i="42"/>
  <c r="AV63" i="37"/>
  <c r="AX63" i="37"/>
  <c r="I70" i="42"/>
  <c r="AV64" i="37"/>
  <c r="AX64" i="37"/>
  <c r="F70" i="42"/>
  <c r="T70" i="42"/>
  <c r="U70" i="42"/>
  <c r="AQ65" i="37"/>
  <c r="K71" i="42"/>
  <c r="AS66" i="37"/>
  <c r="AT66" i="37"/>
  <c r="AP65" i="37"/>
  <c r="AO65" i="37"/>
  <c r="I71" i="42"/>
  <c r="AO66" i="37"/>
  <c r="K72" i="42"/>
  <c r="AS67" i="37"/>
  <c r="AT67" i="37"/>
  <c r="T71" i="42"/>
  <c r="AP66" i="37"/>
  <c r="I72" i="42"/>
  <c r="AW65" i="37"/>
  <c r="AV65" i="37"/>
  <c r="AX65" i="37"/>
  <c r="F71" i="42"/>
  <c r="U71" i="42"/>
  <c r="AQ66" i="37"/>
  <c r="AW66" i="37"/>
  <c r="AV66" i="37"/>
  <c r="F72" i="42"/>
  <c r="K73" i="42"/>
  <c r="AS68" i="37"/>
  <c r="AT68" i="37"/>
  <c r="M73" i="42"/>
  <c r="T72" i="42"/>
  <c r="AP67" i="37"/>
  <c r="I73" i="42"/>
  <c r="K74" i="42"/>
  <c r="AS69" i="37"/>
  <c r="AT69" i="37"/>
  <c r="T73" i="42"/>
  <c r="AP68" i="37"/>
  <c r="AO68" i="37"/>
  <c r="M74" i="42"/>
  <c r="U73" i="42"/>
  <c r="AQ68" i="37"/>
  <c r="AW68" i="37"/>
  <c r="F73" i="42"/>
  <c r="AV67" i="37"/>
  <c r="I74" i="42"/>
  <c r="U72" i="42"/>
  <c r="AQ67" i="37"/>
  <c r="AX66" i="37"/>
  <c r="AW67" i="37"/>
  <c r="AX67" i="37"/>
  <c r="AV68" i="37"/>
  <c r="AX68" i="37"/>
  <c r="F74" i="42"/>
  <c r="M75" i="42"/>
  <c r="T74" i="42"/>
  <c r="U74" i="42"/>
  <c r="AQ69" i="37"/>
  <c r="K75" i="42"/>
  <c r="AS70" i="37"/>
  <c r="AT70" i="37"/>
  <c r="AP69" i="37"/>
  <c r="AO69" i="37"/>
  <c r="I75" i="42"/>
  <c r="M76" i="42"/>
  <c r="T75" i="42"/>
  <c r="AP70" i="37"/>
  <c r="K76" i="42"/>
  <c r="AS71" i="37"/>
  <c r="AT71" i="37"/>
  <c r="U75" i="42"/>
  <c r="AQ70" i="37"/>
  <c r="AO70" i="37"/>
  <c r="I76" i="42"/>
  <c r="AW69" i="37"/>
  <c r="F75" i="42"/>
  <c r="AV69" i="37"/>
  <c r="AX69" i="37"/>
  <c r="AV70" i="37"/>
  <c r="F76" i="42"/>
  <c r="K77" i="42"/>
  <c r="AS72" i="37"/>
  <c r="AT72" i="37"/>
  <c r="T76" i="42"/>
  <c r="AP71" i="37"/>
  <c r="AO71" i="37"/>
  <c r="M77" i="42"/>
  <c r="U76" i="42"/>
  <c r="AQ71" i="37"/>
  <c r="I77" i="42"/>
  <c r="AW70" i="37"/>
  <c r="AX70" i="37"/>
  <c r="AW71" i="37"/>
  <c r="M78" i="42"/>
  <c r="AO72" i="37"/>
  <c r="K78" i="42"/>
  <c r="AS73" i="37"/>
  <c r="AT73" i="37"/>
  <c r="T77" i="42"/>
  <c r="AP72" i="37"/>
  <c r="U77" i="42"/>
  <c r="AQ72" i="37"/>
  <c r="AV71" i="37"/>
  <c r="AX71" i="37"/>
  <c r="F77" i="42"/>
  <c r="I78" i="42"/>
  <c r="AW72" i="37"/>
  <c r="M79" i="42"/>
  <c r="K79" i="42"/>
  <c r="AS74" i="37"/>
  <c r="AT74" i="37"/>
  <c r="T78" i="42"/>
  <c r="AP73" i="37"/>
  <c r="AO73" i="37"/>
  <c r="F78" i="42"/>
  <c r="AV72" i="37"/>
  <c r="AX72" i="37"/>
  <c r="I79" i="42"/>
  <c r="M80" i="42"/>
  <c r="K80" i="42"/>
  <c r="AS75" i="37"/>
  <c r="AT75" i="37"/>
  <c r="T79" i="42"/>
  <c r="AP74" i="37"/>
  <c r="U79" i="42"/>
  <c r="AQ74" i="37"/>
  <c r="AW74" i="37"/>
  <c r="AO74" i="37"/>
  <c r="I80" i="42"/>
  <c r="F79" i="42"/>
  <c r="AV73" i="37"/>
  <c r="U78" i="42"/>
  <c r="AQ73" i="37"/>
  <c r="AX73" i="37"/>
  <c r="AW73" i="37"/>
  <c r="F80" i="42"/>
  <c r="AV74" i="37"/>
  <c r="AX74" i="37"/>
  <c r="M81" i="42"/>
  <c r="AO75" i="37"/>
  <c r="K81" i="42"/>
  <c r="AS76" i="37"/>
  <c r="AT76" i="37"/>
  <c r="T80" i="42"/>
  <c r="U80" i="42"/>
  <c r="AQ75" i="37"/>
  <c r="AW75" i="37"/>
  <c r="AP75" i="37"/>
  <c r="I81" i="42"/>
  <c r="M82" i="42"/>
  <c r="K82" i="42"/>
  <c r="AS77" i="37"/>
  <c r="AT77" i="37"/>
  <c r="T81" i="42"/>
  <c r="AP76" i="37"/>
  <c r="AO76" i="37"/>
  <c r="F81" i="42"/>
  <c r="AV75" i="37"/>
  <c r="AX75" i="37"/>
  <c r="I82" i="42"/>
  <c r="K83" i="42"/>
  <c r="AS78" i="37"/>
  <c r="AT78" i="37"/>
  <c r="T82" i="42"/>
  <c r="AP77" i="37"/>
  <c r="AO77" i="37"/>
  <c r="M83" i="42"/>
  <c r="U82" i="42"/>
  <c r="AQ77" i="37"/>
  <c r="AW77" i="37"/>
  <c r="I83" i="42"/>
  <c r="AV76" i="37"/>
  <c r="F82" i="42"/>
  <c r="U81" i="42"/>
  <c r="AQ76" i="37"/>
  <c r="AW76" i="37"/>
  <c r="AV77" i="37"/>
  <c r="AX77" i="37"/>
  <c r="F83" i="42"/>
  <c r="K84" i="42"/>
  <c r="AS79" i="37"/>
  <c r="AT79" i="37"/>
  <c r="AO78" i="37"/>
  <c r="M84" i="42"/>
  <c r="T83" i="42"/>
  <c r="U83" i="42"/>
  <c r="AQ78" i="37"/>
  <c r="AP78" i="37"/>
  <c r="AX76" i="37"/>
  <c r="I84" i="42"/>
  <c r="M85" i="42"/>
  <c r="AO79" i="37"/>
  <c r="K85" i="42"/>
  <c r="AS80" i="37"/>
  <c r="AT80" i="37"/>
  <c r="T84" i="42"/>
  <c r="AP79" i="37"/>
  <c r="I85" i="42"/>
  <c r="AW78" i="37"/>
  <c r="AV78" i="37"/>
  <c r="AX78" i="37"/>
  <c r="F84" i="42"/>
  <c r="U84" i="42"/>
  <c r="AQ79" i="37"/>
  <c r="AV79" i="37"/>
  <c r="F85" i="42"/>
  <c r="M86" i="42"/>
  <c r="T85" i="42"/>
  <c r="AP80" i="37"/>
  <c r="K86" i="42"/>
  <c r="AS81" i="37"/>
  <c r="AT81" i="37"/>
  <c r="U85" i="42"/>
  <c r="AQ80" i="37"/>
  <c r="AW80" i="37"/>
  <c r="AO80" i="37"/>
  <c r="I86" i="42"/>
  <c r="AX79" i="37"/>
  <c r="AW79" i="37"/>
  <c r="F86" i="42"/>
  <c r="AV80" i="37"/>
  <c r="AX80" i="37"/>
  <c r="K87" i="42"/>
  <c r="AS82" i="37"/>
  <c r="AT82" i="37"/>
  <c r="T86" i="42"/>
  <c r="U86" i="42"/>
  <c r="AQ81" i="37"/>
  <c r="AW81" i="37"/>
  <c r="AP81" i="37"/>
  <c r="M87" i="42"/>
  <c r="AO81" i="37"/>
  <c r="I87" i="42"/>
  <c r="K88" i="42"/>
  <c r="I88" i="42"/>
  <c r="AS83" i="37"/>
  <c r="AT83" i="37"/>
  <c r="T87" i="42"/>
  <c r="U87" i="42"/>
  <c r="AQ82" i="37"/>
  <c r="AW82" i="37"/>
  <c r="AO82" i="37"/>
  <c r="M88" i="42"/>
  <c r="AP82" i="37"/>
  <c r="F87" i="42"/>
  <c r="AV81" i="37"/>
  <c r="AX81" i="37"/>
  <c r="F88" i="42"/>
  <c r="AV82" i="37"/>
  <c r="AX82" i="37"/>
  <c r="M89" i="42"/>
  <c r="K89" i="42"/>
  <c r="AS84" i="37"/>
  <c r="AT84" i="37"/>
  <c r="T88" i="42"/>
  <c r="AP83" i="37"/>
  <c r="U88" i="42"/>
  <c r="AQ83" i="37"/>
  <c r="AW83" i="37"/>
  <c r="AO83" i="37"/>
  <c r="I89" i="42"/>
  <c r="K90" i="42"/>
  <c r="I90" i="42"/>
  <c r="AS85" i="37"/>
  <c r="AT85" i="37"/>
  <c r="AO84" i="37"/>
  <c r="M90" i="42"/>
  <c r="T89" i="42"/>
  <c r="U89" i="42"/>
  <c r="AQ84" i="37"/>
  <c r="AP84" i="37"/>
  <c r="AV83" i="37"/>
  <c r="AX83" i="37"/>
  <c r="F89" i="42"/>
  <c r="AW84" i="37"/>
  <c r="AV84" i="37"/>
  <c r="AX84" i="37"/>
  <c r="F90" i="42"/>
  <c r="K91" i="42"/>
  <c r="AS86" i="37"/>
  <c r="AT86" i="37"/>
  <c r="T90" i="42"/>
  <c r="AP85" i="37"/>
  <c r="M91" i="42"/>
  <c r="AO85" i="37"/>
  <c r="U90" i="42"/>
  <c r="AQ85" i="37"/>
  <c r="AV85" i="37"/>
  <c r="F91" i="42"/>
  <c r="I91" i="42"/>
  <c r="K92" i="42"/>
  <c r="I92" i="42"/>
  <c r="AW85" i="37"/>
  <c r="AX85" i="37"/>
  <c r="AS87" i="37"/>
  <c r="AT87" i="37"/>
  <c r="T91" i="42"/>
  <c r="AP86" i="37"/>
  <c r="AO86" i="37"/>
  <c r="M92" i="42"/>
  <c r="U91" i="42"/>
  <c r="AQ86" i="37"/>
  <c r="M93" i="42"/>
  <c r="AO87" i="37"/>
  <c r="K93" i="42"/>
  <c r="AS88" i="37"/>
  <c r="AT88" i="37"/>
  <c r="T92" i="42"/>
  <c r="AP87" i="37"/>
  <c r="I93" i="42"/>
  <c r="AW86" i="37"/>
  <c r="AV86" i="37"/>
  <c r="AX86" i="37"/>
  <c r="F92" i="42"/>
  <c r="U92" i="42"/>
  <c r="AQ87" i="37"/>
  <c r="AW87" i="37"/>
  <c r="F93" i="42"/>
  <c r="AV87" i="37"/>
  <c r="K94" i="42"/>
  <c r="AS89" i="37"/>
  <c r="AT89" i="37"/>
  <c r="T93" i="42"/>
  <c r="AP88" i="37"/>
  <c r="AO88" i="37"/>
  <c r="U93" i="42"/>
  <c r="AQ88" i="37"/>
  <c r="M94" i="42"/>
  <c r="I94" i="42"/>
  <c r="AW88" i="37"/>
  <c r="AX87" i="37"/>
  <c r="K95" i="42"/>
  <c r="AS90" i="37"/>
  <c r="AT90" i="37"/>
  <c r="T94" i="42"/>
  <c r="AP89" i="37"/>
  <c r="U94" i="42"/>
  <c r="AQ89" i="37"/>
  <c r="M95" i="42"/>
  <c r="AO89" i="37"/>
  <c r="F94" i="42"/>
  <c r="AV88" i="37"/>
  <c r="AX88" i="37"/>
  <c r="I95" i="42"/>
  <c r="F95" i="42"/>
  <c r="AV89" i="37"/>
  <c r="M96" i="42"/>
  <c r="T95" i="42"/>
  <c r="U95" i="42"/>
  <c r="AQ90" i="37"/>
  <c r="K96" i="42"/>
  <c r="AS91" i="37"/>
  <c r="AT91" i="37"/>
  <c r="AP90" i="37"/>
  <c r="AO90" i="37"/>
  <c r="I96" i="42"/>
  <c r="AW89" i="37"/>
  <c r="AX89" i="37"/>
  <c r="M97" i="42"/>
  <c r="AO91" i="37"/>
  <c r="K97" i="42"/>
  <c r="AS92" i="37"/>
  <c r="AT92" i="37"/>
  <c r="T96" i="42"/>
  <c r="AP91" i="37"/>
  <c r="U96" i="42"/>
  <c r="AQ91" i="37"/>
  <c r="AV90" i="37"/>
  <c r="F96" i="42"/>
  <c r="I97" i="42"/>
  <c r="AX90" i="37"/>
  <c r="AW90" i="37"/>
  <c r="AW91" i="37"/>
  <c r="M98" i="42"/>
  <c r="AO92" i="37"/>
  <c r="AR92" i="37"/>
  <c r="K98" i="42"/>
  <c r="AS93" i="37"/>
  <c r="T97" i="42"/>
  <c r="U97" i="42"/>
  <c r="AQ92" i="37"/>
  <c r="AW92" i="37"/>
  <c r="AP92" i="37"/>
  <c r="AV91" i="37"/>
  <c r="AX91" i="37"/>
  <c r="F97" i="42"/>
  <c r="I98" i="42"/>
  <c r="F98" i="42"/>
  <c r="AV92" i="37"/>
  <c r="AX92" i="37"/>
  <c r="AT93" i="37"/>
  <c r="AW93" i="37"/>
  <c r="K99" i="42"/>
  <c r="AS94" i="37"/>
  <c r="M99" i="42"/>
  <c r="T98" i="42"/>
  <c r="U98" i="42"/>
  <c r="I99" i="42"/>
  <c r="AT94" i="37"/>
  <c r="AW94" i="37"/>
  <c r="F99" i="42"/>
  <c r="K100" i="42"/>
  <c r="F100" i="42"/>
  <c r="AS95" i="37"/>
  <c r="T99" i="42"/>
  <c r="U99" i="42"/>
  <c r="M100" i="42"/>
  <c r="M101" i="42"/>
  <c r="K101" i="42"/>
  <c r="AS96" i="37"/>
  <c r="T100" i="42"/>
  <c r="U100" i="42"/>
  <c r="AT95" i="37"/>
  <c r="AW95" i="37"/>
  <c r="I100" i="42"/>
  <c r="I101" i="42"/>
  <c r="F101" i="42"/>
  <c r="M102" i="42"/>
  <c r="T101" i="42"/>
  <c r="K102" i="42"/>
  <c r="AS97" i="37"/>
  <c r="U101" i="42"/>
  <c r="AW96" i="37"/>
  <c r="AT96" i="37"/>
  <c r="I102" i="42"/>
  <c r="F102" i="42"/>
  <c r="AT97" i="37"/>
  <c r="AW97" i="37"/>
  <c r="K103" i="42"/>
  <c r="AS98" i="37"/>
  <c r="M103" i="42"/>
  <c r="T102" i="42"/>
  <c r="U102" i="42"/>
  <c r="F103" i="42"/>
  <c r="I103" i="42"/>
  <c r="AT98" i="37"/>
  <c r="AW98" i="37"/>
  <c r="M104" i="42"/>
  <c r="T103" i="42"/>
  <c r="K104" i="42"/>
  <c r="AS99" i="37"/>
  <c r="U103" i="42"/>
  <c r="F104" i="42"/>
  <c r="I104" i="42"/>
  <c r="AW99" i="37"/>
  <c r="AT99" i="37"/>
  <c r="T104" i="42"/>
  <c r="U104" i="42"/>
  <c r="M105" i="42"/>
  <c r="K105" i="42"/>
  <c r="AS100" i="37"/>
  <c r="I105" i="42"/>
  <c r="F105" i="42"/>
  <c r="M106" i="42"/>
  <c r="T105" i="42"/>
  <c r="K106" i="42"/>
  <c r="AS101" i="37"/>
  <c r="U105" i="42"/>
  <c r="AW100" i="37"/>
  <c r="AT100" i="37"/>
  <c r="I106" i="42"/>
  <c r="F106" i="42"/>
  <c r="AT101" i="37"/>
  <c r="AW101" i="37"/>
  <c r="K107" i="42"/>
  <c r="AS102" i="37"/>
  <c r="M107" i="42"/>
  <c r="T106" i="42"/>
  <c r="U106" i="42"/>
  <c r="F107" i="42"/>
  <c r="I107" i="42"/>
  <c r="AW102" i="37"/>
  <c r="AT102" i="37"/>
  <c r="M108" i="42"/>
  <c r="T107" i="42"/>
  <c r="K108" i="42"/>
  <c r="AS103" i="37"/>
  <c r="U107" i="42"/>
  <c r="F108" i="42"/>
  <c r="I108" i="42"/>
  <c r="AT103" i="37"/>
  <c r="AW103" i="37"/>
  <c r="M109" i="42"/>
  <c r="K109" i="42"/>
  <c r="AS104" i="37"/>
  <c r="T108" i="42"/>
  <c r="U108" i="42"/>
  <c r="I109" i="42"/>
  <c r="F109" i="42"/>
  <c r="M110" i="42"/>
  <c r="T109" i="42"/>
  <c r="K110" i="42"/>
  <c r="AS105" i="37"/>
  <c r="U109" i="42"/>
  <c r="AW104" i="37"/>
  <c r="AT104" i="37"/>
  <c r="I110" i="42"/>
  <c r="F110" i="42"/>
  <c r="AT105" i="37"/>
  <c r="AW105" i="37"/>
  <c r="T110" i="42"/>
  <c r="K111" i="42"/>
  <c r="AS106" i="37"/>
  <c r="M111" i="42"/>
  <c r="U110" i="42"/>
  <c r="F111" i="42"/>
  <c r="I111" i="42"/>
  <c r="M112" i="42"/>
  <c r="T111" i="42"/>
  <c r="K112" i="42"/>
  <c r="AS107" i="37"/>
  <c r="U111" i="42"/>
  <c r="I112" i="42"/>
  <c r="F112" i="42"/>
  <c r="AW106" i="37"/>
  <c r="AT106" i="37"/>
  <c r="AW107" i="37"/>
  <c r="AT107" i="37"/>
  <c r="T112" i="42"/>
  <c r="U112" i="42"/>
  <c r="K113" i="42"/>
  <c r="AS108" i="37"/>
  <c r="M113" i="42"/>
  <c r="F113" i="42"/>
  <c r="I113" i="42"/>
  <c r="M114" i="42"/>
  <c r="T113" i="42"/>
  <c r="U113" i="42"/>
  <c r="K114" i="42"/>
  <c r="AS109" i="37"/>
  <c r="AW108" i="37"/>
  <c r="AT108" i="37"/>
  <c r="F114" i="42"/>
  <c r="I114" i="42"/>
  <c r="T114" i="42"/>
  <c r="U114" i="42"/>
  <c r="K115" i="42"/>
  <c r="AS110" i="37"/>
  <c r="M115" i="42"/>
  <c r="AT109" i="37"/>
  <c r="AW109" i="37"/>
  <c r="F115" i="42"/>
  <c r="I115" i="42"/>
  <c r="M116" i="42"/>
  <c r="T115" i="42"/>
  <c r="U115" i="42"/>
  <c r="K116" i="42"/>
  <c r="AS111" i="37"/>
  <c r="AT110" i="37"/>
  <c r="AW110" i="37"/>
  <c r="I116" i="42"/>
  <c r="F116" i="42"/>
  <c r="AW111" i="37"/>
  <c r="AT111" i="37"/>
  <c r="T116" i="42"/>
  <c r="U116" i="42"/>
  <c r="K117" i="42"/>
  <c r="AS112" i="37"/>
  <c r="M117" i="42"/>
  <c r="F117" i="42"/>
  <c r="I117" i="42"/>
  <c r="K118" i="42"/>
  <c r="AS113" i="37"/>
  <c r="T117" i="42"/>
  <c r="U117" i="42"/>
  <c r="M118" i="42"/>
  <c r="AT112" i="37"/>
  <c r="AW112" i="37"/>
  <c r="F118" i="42"/>
  <c r="I118" i="42"/>
  <c r="T118" i="42"/>
  <c r="U118" i="42"/>
  <c r="K119" i="42"/>
  <c r="AS114" i="37"/>
  <c r="M119" i="42"/>
  <c r="AW113" i="37"/>
  <c r="AT113" i="37"/>
  <c r="I119" i="42"/>
  <c r="AT114" i="37"/>
  <c r="AW114" i="37"/>
  <c r="K120" i="42"/>
  <c r="AS115" i="37"/>
  <c r="T119" i="42"/>
  <c r="U119" i="42"/>
  <c r="M120" i="42"/>
  <c r="I120" i="42"/>
  <c r="F119" i="42"/>
  <c r="F120" i="42"/>
  <c r="T120" i="42"/>
  <c r="U120" i="42"/>
  <c r="K121" i="42"/>
  <c r="AS116" i="37"/>
  <c r="M121" i="42"/>
  <c r="AT115" i="37"/>
  <c r="AW115" i="37"/>
  <c r="F121" i="42"/>
  <c r="AW116" i="37"/>
  <c r="AT116" i="37"/>
  <c r="K122" i="42"/>
  <c r="AS117" i="37"/>
  <c r="T121" i="42"/>
  <c r="U121" i="42"/>
  <c r="M122" i="42"/>
  <c r="F122" i="42"/>
  <c r="I121" i="42"/>
  <c r="I122" i="42"/>
  <c r="T122" i="42"/>
  <c r="U122" i="42"/>
  <c r="K123" i="42"/>
  <c r="AS118" i="37"/>
  <c r="M123" i="42"/>
  <c r="AW117" i="37"/>
  <c r="AT117" i="37"/>
  <c r="I123" i="42"/>
  <c r="AT118" i="37"/>
  <c r="AW118" i="37"/>
  <c r="M124" i="42"/>
  <c r="K124" i="42"/>
  <c r="AS119" i="37"/>
  <c r="T123" i="42"/>
  <c r="U123" i="42"/>
  <c r="I124" i="42"/>
  <c r="F123" i="42"/>
  <c r="F124" i="42"/>
  <c r="T124" i="42"/>
  <c r="U124" i="42"/>
  <c r="K125" i="42"/>
  <c r="AS120" i="37"/>
  <c r="M125" i="42"/>
  <c r="F125" i="42"/>
  <c r="I125" i="42"/>
  <c r="AT119" i="37"/>
  <c r="AW119" i="37"/>
  <c r="K126" i="42"/>
  <c r="AS121" i="37"/>
  <c r="T125" i="42"/>
  <c r="U125" i="42"/>
  <c r="M126" i="42"/>
  <c r="AT120" i="37"/>
  <c r="AW120" i="37"/>
  <c r="I126" i="42"/>
  <c r="F126" i="42"/>
  <c r="T126" i="42"/>
  <c r="U126" i="42"/>
  <c r="M127" i="42"/>
  <c r="K127" i="42"/>
  <c r="AS122" i="37"/>
  <c r="AT121" i="37"/>
  <c r="AW121" i="37"/>
  <c r="F127" i="42"/>
  <c r="I127" i="42"/>
  <c r="T127" i="42"/>
  <c r="U127" i="42"/>
  <c r="AT122" i="37"/>
  <c r="AW122" i="37"/>
</calcChain>
</file>

<file path=xl/comments1.xml><?xml version="1.0" encoding="utf-8"?>
<comments xmlns="http://schemas.openxmlformats.org/spreadsheetml/2006/main">
  <authors>
    <author>mis</author>
  </authors>
  <commentList>
    <comment ref="W8" authorId="0">
      <text>
        <r>
          <rPr>
            <b/>
            <sz val="9"/>
            <color indexed="81"/>
            <rFont val="Tahoma"/>
            <family val="2"/>
          </rPr>
          <t>Hi:</t>
        </r>
        <r>
          <rPr>
            <sz val="9"/>
            <color indexed="81"/>
            <rFont val="Tahoma"/>
            <family val="2"/>
          </rPr>
          <t xml:space="preserve">
</t>
        </r>
        <r>
          <rPr>
            <sz val="9"/>
            <color indexed="81"/>
            <rFont val="細明體"/>
            <family val="3"/>
            <charset val="136"/>
          </rPr>
          <t>輸入民國年
例：</t>
        </r>
        <r>
          <rPr>
            <sz val="9"/>
            <color indexed="81"/>
            <rFont val="Tahoma"/>
            <family val="2"/>
          </rPr>
          <t>75</t>
        </r>
      </text>
    </comment>
    <comment ref="X8" authorId="0">
      <text>
        <r>
          <rPr>
            <b/>
            <sz val="9"/>
            <color indexed="81"/>
            <rFont val="Tahoma"/>
            <family val="2"/>
          </rPr>
          <t>Hi:</t>
        </r>
        <r>
          <rPr>
            <sz val="9"/>
            <color indexed="81"/>
            <rFont val="Tahoma"/>
            <family val="2"/>
          </rPr>
          <t xml:space="preserve">
</t>
        </r>
        <r>
          <rPr>
            <sz val="9"/>
            <color indexed="81"/>
            <rFont val="細明體"/>
            <family val="3"/>
            <charset val="136"/>
          </rPr>
          <t>輸入月份
例：</t>
        </r>
        <r>
          <rPr>
            <sz val="9"/>
            <color indexed="81"/>
            <rFont val="Tahoma"/>
            <family val="2"/>
          </rPr>
          <t>9</t>
        </r>
      </text>
    </comment>
    <comment ref="Y8" authorId="0">
      <text>
        <r>
          <rPr>
            <b/>
            <sz val="9"/>
            <color indexed="81"/>
            <rFont val="Tahoma"/>
            <family val="2"/>
          </rPr>
          <t>Hi:</t>
        </r>
        <r>
          <rPr>
            <sz val="9"/>
            <color indexed="81"/>
            <rFont val="Tahoma"/>
            <family val="2"/>
          </rPr>
          <t xml:space="preserve">
</t>
        </r>
        <r>
          <rPr>
            <sz val="9"/>
            <color indexed="81"/>
            <rFont val="細明體"/>
            <family val="3"/>
            <charset val="136"/>
          </rPr>
          <t>輸入日期
例：</t>
        </r>
        <r>
          <rPr>
            <sz val="9"/>
            <color indexed="81"/>
            <rFont val="Tahoma"/>
            <family val="2"/>
          </rPr>
          <t>20</t>
        </r>
      </text>
    </comment>
  </commentList>
</comments>
</file>

<file path=xl/comments2.xml><?xml version="1.0" encoding="utf-8"?>
<comments xmlns="http://schemas.openxmlformats.org/spreadsheetml/2006/main">
  <authors>
    <author>mis</author>
  </authors>
  <commentList>
    <comment ref="A8" authorId="0">
      <text>
        <r>
          <rPr>
            <b/>
            <sz val="9"/>
            <color indexed="81"/>
            <rFont val="Tahoma"/>
            <family val="2"/>
          </rPr>
          <t>mis:</t>
        </r>
        <r>
          <rPr>
            <sz val="9"/>
            <color indexed="81"/>
            <rFont val="Tahoma"/>
            <family val="2"/>
          </rPr>
          <t xml:space="preserve">
</t>
        </r>
        <r>
          <rPr>
            <sz val="9"/>
            <color indexed="81"/>
            <rFont val="細明體"/>
            <family val="3"/>
            <charset val="136"/>
          </rPr>
          <t>對照基礎</t>
        </r>
        <r>
          <rPr>
            <sz val="9"/>
            <color indexed="81"/>
            <rFont val="Tahoma"/>
            <family val="2"/>
          </rPr>
          <t xml:space="preserve"> </t>
        </r>
      </text>
    </comment>
    <comment ref="AK19" authorId="0">
      <text>
        <r>
          <rPr>
            <b/>
            <sz val="9"/>
            <color indexed="81"/>
            <rFont val="Tahoma"/>
            <family val="2"/>
          </rPr>
          <t>Hi:</t>
        </r>
        <r>
          <rPr>
            <sz val="9"/>
            <color indexed="81"/>
            <rFont val="Tahoma"/>
            <family val="2"/>
          </rPr>
          <t xml:space="preserve">
</t>
        </r>
        <r>
          <rPr>
            <sz val="9"/>
            <color indexed="81"/>
            <rFont val="細明體"/>
            <family val="3"/>
            <charset val="136"/>
          </rPr>
          <t>輸入民國年
例：</t>
        </r>
        <r>
          <rPr>
            <sz val="9"/>
            <color indexed="81"/>
            <rFont val="Tahoma"/>
            <family val="2"/>
          </rPr>
          <t>75</t>
        </r>
      </text>
    </comment>
    <comment ref="AL19" authorId="0">
      <text>
        <r>
          <rPr>
            <b/>
            <sz val="9"/>
            <color indexed="81"/>
            <rFont val="Tahoma"/>
            <family val="2"/>
          </rPr>
          <t>Hi:</t>
        </r>
        <r>
          <rPr>
            <sz val="9"/>
            <color indexed="81"/>
            <rFont val="Tahoma"/>
            <family val="2"/>
          </rPr>
          <t xml:space="preserve">
</t>
        </r>
        <r>
          <rPr>
            <sz val="9"/>
            <color indexed="81"/>
            <rFont val="細明體"/>
            <family val="3"/>
            <charset val="136"/>
          </rPr>
          <t>輸入月份
例：</t>
        </r>
        <r>
          <rPr>
            <sz val="9"/>
            <color indexed="81"/>
            <rFont val="Tahoma"/>
            <family val="2"/>
          </rPr>
          <t>9</t>
        </r>
      </text>
    </comment>
    <comment ref="AM19" authorId="0">
      <text>
        <r>
          <rPr>
            <b/>
            <sz val="9"/>
            <color indexed="81"/>
            <rFont val="Tahoma"/>
            <family val="2"/>
          </rPr>
          <t>Hi:</t>
        </r>
        <r>
          <rPr>
            <sz val="9"/>
            <color indexed="81"/>
            <rFont val="Tahoma"/>
            <family val="2"/>
          </rPr>
          <t xml:space="preserve">
</t>
        </r>
        <r>
          <rPr>
            <sz val="9"/>
            <color indexed="81"/>
            <rFont val="細明體"/>
            <family val="3"/>
            <charset val="136"/>
          </rPr>
          <t>輸入日期
例：</t>
        </r>
        <r>
          <rPr>
            <sz val="9"/>
            <color indexed="81"/>
            <rFont val="Tahoma"/>
            <family val="2"/>
          </rPr>
          <t>20</t>
        </r>
      </text>
    </comment>
  </commentList>
</comments>
</file>

<file path=xl/comments3.xml><?xml version="1.0" encoding="utf-8"?>
<comments xmlns="http://schemas.openxmlformats.org/spreadsheetml/2006/main">
  <authors>
    <author>mis</author>
  </authors>
  <commentList>
    <comment ref="A8" authorId="0">
      <text>
        <r>
          <rPr>
            <b/>
            <sz val="9"/>
            <color indexed="81"/>
            <rFont val="Tahoma"/>
            <family val="2"/>
          </rPr>
          <t>mis:</t>
        </r>
        <r>
          <rPr>
            <sz val="9"/>
            <color indexed="81"/>
            <rFont val="Tahoma"/>
            <family val="2"/>
          </rPr>
          <t xml:space="preserve">
</t>
        </r>
        <r>
          <rPr>
            <sz val="9"/>
            <color indexed="81"/>
            <rFont val="細明體"/>
            <family val="3"/>
            <charset val="136"/>
          </rPr>
          <t>對照基礎</t>
        </r>
        <r>
          <rPr>
            <sz val="9"/>
            <color indexed="81"/>
            <rFont val="Tahoma"/>
            <family val="2"/>
          </rPr>
          <t xml:space="preserve"> </t>
        </r>
      </text>
    </comment>
    <comment ref="AK14" authorId="0">
      <text>
        <r>
          <rPr>
            <b/>
            <sz val="9"/>
            <color indexed="81"/>
            <rFont val="Tahoma"/>
            <family val="2"/>
          </rPr>
          <t>Hi:</t>
        </r>
        <r>
          <rPr>
            <sz val="9"/>
            <color indexed="81"/>
            <rFont val="Tahoma"/>
            <family val="2"/>
          </rPr>
          <t xml:space="preserve">
</t>
        </r>
        <r>
          <rPr>
            <sz val="9"/>
            <color indexed="81"/>
            <rFont val="細明體"/>
            <family val="3"/>
            <charset val="136"/>
          </rPr>
          <t>輸入民國年
例：</t>
        </r>
        <r>
          <rPr>
            <sz val="9"/>
            <color indexed="81"/>
            <rFont val="Tahoma"/>
            <family val="2"/>
          </rPr>
          <t>75</t>
        </r>
      </text>
    </comment>
    <comment ref="AL14" authorId="0">
      <text>
        <r>
          <rPr>
            <b/>
            <sz val="9"/>
            <color indexed="81"/>
            <rFont val="Tahoma"/>
            <family val="2"/>
          </rPr>
          <t>Hi:</t>
        </r>
        <r>
          <rPr>
            <sz val="9"/>
            <color indexed="81"/>
            <rFont val="Tahoma"/>
            <family val="2"/>
          </rPr>
          <t xml:space="preserve">
</t>
        </r>
        <r>
          <rPr>
            <sz val="9"/>
            <color indexed="81"/>
            <rFont val="細明體"/>
            <family val="3"/>
            <charset val="136"/>
          </rPr>
          <t>輸入月份
例：</t>
        </r>
        <r>
          <rPr>
            <sz val="9"/>
            <color indexed="81"/>
            <rFont val="Tahoma"/>
            <family val="2"/>
          </rPr>
          <t>9</t>
        </r>
      </text>
    </comment>
    <comment ref="AM14" authorId="0">
      <text>
        <r>
          <rPr>
            <b/>
            <sz val="9"/>
            <color indexed="81"/>
            <rFont val="Tahoma"/>
            <family val="2"/>
          </rPr>
          <t>Hi:</t>
        </r>
        <r>
          <rPr>
            <sz val="9"/>
            <color indexed="81"/>
            <rFont val="Tahoma"/>
            <family val="2"/>
          </rPr>
          <t xml:space="preserve">
</t>
        </r>
        <r>
          <rPr>
            <sz val="9"/>
            <color indexed="81"/>
            <rFont val="細明體"/>
            <family val="3"/>
            <charset val="136"/>
          </rPr>
          <t>輸入日期
例：</t>
        </r>
        <r>
          <rPr>
            <sz val="9"/>
            <color indexed="81"/>
            <rFont val="Tahoma"/>
            <family val="2"/>
          </rPr>
          <t>20</t>
        </r>
      </text>
    </comment>
  </commentList>
</comments>
</file>

<file path=xl/comments4.xml><?xml version="1.0" encoding="utf-8"?>
<comments xmlns="http://schemas.openxmlformats.org/spreadsheetml/2006/main">
  <authors>
    <author>mis</author>
  </authors>
  <commentList>
    <comment ref="A8" authorId="0">
      <text>
        <r>
          <rPr>
            <b/>
            <sz val="9"/>
            <color indexed="81"/>
            <rFont val="Tahoma"/>
            <family val="2"/>
          </rPr>
          <t>mis:</t>
        </r>
        <r>
          <rPr>
            <sz val="9"/>
            <color indexed="81"/>
            <rFont val="Tahoma"/>
            <family val="2"/>
          </rPr>
          <t xml:space="preserve">
</t>
        </r>
        <r>
          <rPr>
            <sz val="9"/>
            <color indexed="81"/>
            <rFont val="細明體"/>
            <family val="3"/>
            <charset val="136"/>
          </rPr>
          <t>對照基礎</t>
        </r>
        <r>
          <rPr>
            <sz val="9"/>
            <color indexed="81"/>
            <rFont val="Tahoma"/>
            <family val="2"/>
          </rPr>
          <t xml:space="preserve"> </t>
        </r>
      </text>
    </comment>
    <comment ref="AK14" authorId="0">
      <text>
        <r>
          <rPr>
            <b/>
            <sz val="9"/>
            <color indexed="81"/>
            <rFont val="Tahoma"/>
            <family val="2"/>
          </rPr>
          <t>Hi:</t>
        </r>
        <r>
          <rPr>
            <sz val="9"/>
            <color indexed="81"/>
            <rFont val="Tahoma"/>
            <family val="2"/>
          </rPr>
          <t xml:space="preserve">
</t>
        </r>
        <r>
          <rPr>
            <sz val="9"/>
            <color indexed="81"/>
            <rFont val="細明體"/>
            <family val="3"/>
            <charset val="136"/>
          </rPr>
          <t>輸入民國年
例：</t>
        </r>
        <r>
          <rPr>
            <sz val="9"/>
            <color indexed="81"/>
            <rFont val="Tahoma"/>
            <family val="2"/>
          </rPr>
          <t>75</t>
        </r>
      </text>
    </comment>
    <comment ref="AL14" authorId="0">
      <text>
        <r>
          <rPr>
            <b/>
            <sz val="9"/>
            <color indexed="81"/>
            <rFont val="Tahoma"/>
            <family val="2"/>
          </rPr>
          <t>Hi:</t>
        </r>
        <r>
          <rPr>
            <sz val="9"/>
            <color indexed="81"/>
            <rFont val="Tahoma"/>
            <family val="2"/>
          </rPr>
          <t xml:space="preserve">
</t>
        </r>
        <r>
          <rPr>
            <sz val="9"/>
            <color indexed="81"/>
            <rFont val="細明體"/>
            <family val="3"/>
            <charset val="136"/>
          </rPr>
          <t>輸入月份
例：</t>
        </r>
        <r>
          <rPr>
            <sz val="9"/>
            <color indexed="81"/>
            <rFont val="Tahoma"/>
            <family val="2"/>
          </rPr>
          <t>9</t>
        </r>
      </text>
    </comment>
    <comment ref="AM14" authorId="0">
      <text>
        <r>
          <rPr>
            <b/>
            <sz val="9"/>
            <color indexed="81"/>
            <rFont val="Tahoma"/>
            <family val="2"/>
          </rPr>
          <t>Hi:</t>
        </r>
        <r>
          <rPr>
            <sz val="9"/>
            <color indexed="81"/>
            <rFont val="Tahoma"/>
            <family val="2"/>
          </rPr>
          <t xml:space="preserve">
</t>
        </r>
        <r>
          <rPr>
            <sz val="9"/>
            <color indexed="81"/>
            <rFont val="細明體"/>
            <family val="3"/>
            <charset val="136"/>
          </rPr>
          <t>輸入日期
例：</t>
        </r>
        <r>
          <rPr>
            <sz val="9"/>
            <color indexed="81"/>
            <rFont val="Tahoma"/>
            <family val="2"/>
          </rPr>
          <t>20</t>
        </r>
      </text>
    </comment>
  </commentList>
</comments>
</file>

<file path=xl/comments5.xml><?xml version="1.0" encoding="utf-8"?>
<comments xmlns="http://schemas.openxmlformats.org/spreadsheetml/2006/main">
  <authors>
    <author>bonny</author>
  </authors>
  <commentList>
    <comment ref="B4" authorId="0">
      <text>
        <r>
          <rPr>
            <b/>
            <sz val="9"/>
            <color indexed="81"/>
            <rFont val="新細明體"/>
            <family val="1"/>
            <charset val="136"/>
          </rPr>
          <t>bonny:</t>
        </r>
        <r>
          <rPr>
            <sz val="9"/>
            <color indexed="81"/>
            <rFont val="新細明體"/>
            <family val="1"/>
            <charset val="136"/>
          </rPr>
          <t xml:space="preserve">
</t>
        </r>
        <r>
          <rPr>
            <sz val="14"/>
            <color indexed="81"/>
            <rFont val="新細明體"/>
            <family val="1"/>
            <charset val="136"/>
          </rPr>
          <t xml:space="preserve">輸入民國年
例: </t>
        </r>
        <r>
          <rPr>
            <sz val="14"/>
            <color indexed="12"/>
            <rFont val="新細明體"/>
            <family val="1"/>
            <charset val="136"/>
          </rPr>
          <t>65</t>
        </r>
      </text>
    </comment>
    <comment ref="C4" authorId="0">
      <text>
        <r>
          <rPr>
            <b/>
            <sz val="9"/>
            <color indexed="81"/>
            <rFont val="新細明體"/>
            <family val="1"/>
            <charset val="136"/>
          </rPr>
          <t>bonny:</t>
        </r>
        <r>
          <rPr>
            <sz val="9"/>
            <color indexed="81"/>
            <rFont val="新細明體"/>
            <family val="1"/>
            <charset val="136"/>
          </rPr>
          <t xml:space="preserve">
</t>
        </r>
        <r>
          <rPr>
            <sz val="14"/>
            <color indexed="81"/>
            <rFont val="新細明體"/>
            <family val="1"/>
            <charset val="136"/>
          </rPr>
          <t xml:space="preserve">輸入月份
例: </t>
        </r>
        <r>
          <rPr>
            <sz val="14"/>
            <color indexed="12"/>
            <rFont val="新細明體"/>
            <family val="1"/>
            <charset val="136"/>
          </rPr>
          <t>5</t>
        </r>
      </text>
    </comment>
    <comment ref="D4" authorId="0">
      <text>
        <r>
          <rPr>
            <b/>
            <sz val="9"/>
            <color indexed="81"/>
            <rFont val="新細明體"/>
            <family val="1"/>
            <charset val="136"/>
          </rPr>
          <t>bonny:</t>
        </r>
        <r>
          <rPr>
            <sz val="9"/>
            <color indexed="81"/>
            <rFont val="新細明體"/>
            <family val="1"/>
            <charset val="136"/>
          </rPr>
          <t xml:space="preserve">
</t>
        </r>
        <r>
          <rPr>
            <sz val="14"/>
            <color indexed="81"/>
            <rFont val="新細明體"/>
            <family val="1"/>
            <charset val="136"/>
          </rPr>
          <t xml:space="preserve">輸入日期
例: </t>
        </r>
        <r>
          <rPr>
            <sz val="14"/>
            <color indexed="12"/>
            <rFont val="新細明體"/>
            <family val="1"/>
            <charset val="136"/>
          </rPr>
          <t>16</t>
        </r>
      </text>
    </comment>
  </commentList>
</comments>
</file>

<file path=xl/comments6.xml><?xml version="1.0" encoding="utf-8"?>
<comments xmlns="http://schemas.openxmlformats.org/spreadsheetml/2006/main">
  <authors>
    <author>bonny</author>
  </authors>
  <commentList>
    <comment ref="B4" authorId="0">
      <text>
        <r>
          <rPr>
            <b/>
            <sz val="9"/>
            <color indexed="81"/>
            <rFont val="新細明體"/>
            <family val="1"/>
            <charset val="136"/>
          </rPr>
          <t>bonny:</t>
        </r>
        <r>
          <rPr>
            <sz val="9"/>
            <color indexed="81"/>
            <rFont val="新細明體"/>
            <family val="1"/>
            <charset val="136"/>
          </rPr>
          <t xml:space="preserve">
</t>
        </r>
        <r>
          <rPr>
            <sz val="14"/>
            <color indexed="81"/>
            <rFont val="新細明體"/>
            <family val="1"/>
            <charset val="136"/>
          </rPr>
          <t xml:space="preserve">輸入民國年
例: </t>
        </r>
        <r>
          <rPr>
            <sz val="14"/>
            <color indexed="12"/>
            <rFont val="新細明體"/>
            <family val="1"/>
            <charset val="136"/>
          </rPr>
          <t>65</t>
        </r>
      </text>
    </comment>
    <comment ref="C4" authorId="0">
      <text>
        <r>
          <rPr>
            <b/>
            <sz val="9"/>
            <color indexed="81"/>
            <rFont val="新細明體"/>
            <family val="1"/>
            <charset val="136"/>
          </rPr>
          <t>bonny:</t>
        </r>
        <r>
          <rPr>
            <sz val="9"/>
            <color indexed="81"/>
            <rFont val="新細明體"/>
            <family val="1"/>
            <charset val="136"/>
          </rPr>
          <t xml:space="preserve">
</t>
        </r>
        <r>
          <rPr>
            <sz val="14"/>
            <color indexed="81"/>
            <rFont val="新細明體"/>
            <family val="1"/>
            <charset val="136"/>
          </rPr>
          <t xml:space="preserve">輸入月份
例: </t>
        </r>
        <r>
          <rPr>
            <sz val="14"/>
            <color indexed="12"/>
            <rFont val="新細明體"/>
            <family val="1"/>
            <charset val="136"/>
          </rPr>
          <t>5</t>
        </r>
      </text>
    </comment>
    <comment ref="D4" authorId="0">
      <text>
        <r>
          <rPr>
            <b/>
            <sz val="9"/>
            <color indexed="81"/>
            <rFont val="新細明體"/>
            <family val="1"/>
            <charset val="136"/>
          </rPr>
          <t>bonny:</t>
        </r>
        <r>
          <rPr>
            <sz val="9"/>
            <color indexed="81"/>
            <rFont val="新細明體"/>
            <family val="1"/>
            <charset val="136"/>
          </rPr>
          <t xml:space="preserve">
</t>
        </r>
        <r>
          <rPr>
            <sz val="14"/>
            <color indexed="81"/>
            <rFont val="新細明體"/>
            <family val="1"/>
            <charset val="136"/>
          </rPr>
          <t xml:space="preserve">輸入日期
例: </t>
        </r>
        <r>
          <rPr>
            <sz val="14"/>
            <color indexed="12"/>
            <rFont val="新細明體"/>
            <family val="1"/>
            <charset val="136"/>
          </rPr>
          <t>16</t>
        </r>
      </text>
    </comment>
  </commentList>
</comments>
</file>

<file path=xl/comments7.xml><?xml version="1.0" encoding="utf-8"?>
<comments xmlns="http://schemas.openxmlformats.org/spreadsheetml/2006/main">
  <authors>
    <author>bonny</author>
  </authors>
  <commentList>
    <comment ref="B4" authorId="0">
      <text>
        <r>
          <rPr>
            <b/>
            <sz val="9"/>
            <color indexed="81"/>
            <rFont val="新細明體"/>
            <family val="1"/>
            <charset val="136"/>
          </rPr>
          <t>bonny:</t>
        </r>
        <r>
          <rPr>
            <sz val="9"/>
            <color indexed="81"/>
            <rFont val="新細明體"/>
            <family val="1"/>
            <charset val="136"/>
          </rPr>
          <t xml:space="preserve">
</t>
        </r>
        <r>
          <rPr>
            <sz val="14"/>
            <color indexed="81"/>
            <rFont val="新細明體"/>
            <family val="1"/>
            <charset val="136"/>
          </rPr>
          <t xml:space="preserve">輸入民國年
例: </t>
        </r>
        <r>
          <rPr>
            <sz val="14"/>
            <color indexed="12"/>
            <rFont val="新細明體"/>
            <family val="1"/>
            <charset val="136"/>
          </rPr>
          <t>65</t>
        </r>
      </text>
    </comment>
    <comment ref="C4" authorId="0">
      <text>
        <r>
          <rPr>
            <b/>
            <sz val="9"/>
            <color indexed="81"/>
            <rFont val="新細明體"/>
            <family val="1"/>
            <charset val="136"/>
          </rPr>
          <t>bonny:</t>
        </r>
        <r>
          <rPr>
            <sz val="9"/>
            <color indexed="81"/>
            <rFont val="新細明體"/>
            <family val="1"/>
            <charset val="136"/>
          </rPr>
          <t xml:space="preserve">
</t>
        </r>
        <r>
          <rPr>
            <sz val="14"/>
            <color indexed="81"/>
            <rFont val="新細明體"/>
            <family val="1"/>
            <charset val="136"/>
          </rPr>
          <t xml:space="preserve">輸入月份
例: </t>
        </r>
        <r>
          <rPr>
            <sz val="14"/>
            <color indexed="12"/>
            <rFont val="新細明體"/>
            <family val="1"/>
            <charset val="136"/>
          </rPr>
          <t>5</t>
        </r>
      </text>
    </comment>
    <comment ref="D4" authorId="0">
      <text>
        <r>
          <rPr>
            <b/>
            <sz val="9"/>
            <color indexed="81"/>
            <rFont val="新細明體"/>
            <family val="1"/>
            <charset val="136"/>
          </rPr>
          <t>bonny:</t>
        </r>
        <r>
          <rPr>
            <sz val="9"/>
            <color indexed="81"/>
            <rFont val="新細明體"/>
            <family val="1"/>
            <charset val="136"/>
          </rPr>
          <t xml:space="preserve">
</t>
        </r>
        <r>
          <rPr>
            <sz val="14"/>
            <color indexed="81"/>
            <rFont val="新細明體"/>
            <family val="1"/>
            <charset val="136"/>
          </rPr>
          <t xml:space="preserve">輸入日期
例: </t>
        </r>
        <r>
          <rPr>
            <sz val="14"/>
            <color indexed="12"/>
            <rFont val="新細明體"/>
            <family val="1"/>
            <charset val="136"/>
          </rPr>
          <t>16</t>
        </r>
      </text>
    </comment>
  </commentList>
</comments>
</file>

<file path=xl/sharedStrings.xml><?xml version="1.0" encoding="utf-8"?>
<sst xmlns="http://schemas.openxmlformats.org/spreadsheetml/2006/main" count="2773" uniqueCount="746">
  <si>
    <t>CODE</t>
    <phoneticPr fontId="5" type="noConversion"/>
  </si>
  <si>
    <t>商品別</t>
    <phoneticPr fontId="5" type="noConversion"/>
  </si>
  <si>
    <t>男性</t>
    <phoneticPr fontId="5" type="noConversion"/>
  </si>
  <si>
    <t>女性</t>
    <phoneticPr fontId="5" type="noConversion"/>
  </si>
  <si>
    <t>plan</t>
    <phoneticPr fontId="13" type="noConversion"/>
  </si>
  <si>
    <t>ver</t>
    <phoneticPr fontId="13" type="noConversion"/>
  </si>
  <si>
    <t>sex</t>
    <phoneticPr fontId="13" type="noConversion"/>
  </si>
  <si>
    <t>age</t>
    <phoneticPr fontId="13" type="noConversion"/>
  </si>
  <si>
    <t>code</t>
  </si>
  <si>
    <t>預定利率</t>
    <phoneticPr fontId="5" type="noConversion"/>
  </si>
  <si>
    <t>Index</t>
    <phoneticPr fontId="5" type="noConversion"/>
  </si>
  <si>
    <t>x+t</t>
    <phoneticPr fontId="5" type="noConversion"/>
  </si>
  <si>
    <t>當年度保價金</t>
    <phoneticPr fontId="5" type="noConversion"/>
  </si>
  <si>
    <t>(期末)</t>
    <phoneticPr fontId="5" type="noConversion"/>
  </si>
  <si>
    <t>宣告</t>
    <phoneticPr fontId="5" type="noConversion"/>
  </si>
  <si>
    <t>預定</t>
    <phoneticPr fontId="5" type="noConversion"/>
  </si>
  <si>
    <t>i-1</t>
    <phoneticPr fontId="5" type="noConversion"/>
  </si>
  <si>
    <t>繳別</t>
    <phoneticPr fontId="5" type="noConversion"/>
  </si>
  <si>
    <t>兩方式選擇後</t>
    <phoneticPr fontId="5" type="noConversion"/>
  </si>
  <si>
    <t>保費推保額</t>
    <phoneticPr fontId="5" type="noConversion"/>
  </si>
  <si>
    <t>保費檢驗</t>
    <phoneticPr fontId="5" type="noConversion"/>
  </si>
  <si>
    <t>16歲以下</t>
    <phoneticPr fontId="5" type="noConversion"/>
  </si>
  <si>
    <t>驗算</t>
    <phoneticPr fontId="5" type="noConversion"/>
  </si>
  <si>
    <t>表定保費</t>
    <phoneticPr fontId="5" type="noConversion"/>
  </si>
  <si>
    <t>實繳保費</t>
    <phoneticPr fontId="5" type="noConversion"/>
  </si>
  <si>
    <t>高保費優惠</t>
    <phoneticPr fontId="5" type="noConversion"/>
  </si>
  <si>
    <t>假設宣告利率</t>
    <phoneticPr fontId="5" type="noConversion"/>
  </si>
  <si>
    <t>單位：新台幣/元</t>
    <phoneticPr fontId="5" type="noConversion"/>
  </si>
  <si>
    <t>儲存生息</t>
    <phoneticPr fontId="5" type="noConversion"/>
  </si>
  <si>
    <t>年
度</t>
    <phoneticPr fontId="5" type="noConversion"/>
  </si>
  <si>
    <t>年
齡</t>
    <phoneticPr fontId="5" type="noConversion"/>
  </si>
  <si>
    <t>增額繳清保額</t>
    <phoneticPr fontId="5" type="noConversion"/>
  </si>
  <si>
    <t>累計增加
保險金額</t>
    <phoneticPr fontId="5" type="noConversion"/>
  </si>
  <si>
    <t>當年度
保價金</t>
    <phoneticPr fontId="5" type="noConversion"/>
  </si>
  <si>
    <t>身故/全殘
保險金</t>
    <phoneticPr fontId="5" type="noConversion"/>
  </si>
  <si>
    <t>基本保額</t>
    <phoneticPr fontId="5" type="noConversion"/>
  </si>
  <si>
    <t>保險金額</t>
    <phoneticPr fontId="5" type="noConversion"/>
  </si>
  <si>
    <t>保額推保費</t>
    <phoneticPr fontId="5" type="noConversion"/>
  </si>
  <si>
    <t>code</t>
    <phoneticPr fontId="5" type="noConversion"/>
  </si>
  <si>
    <t>購買躉繳繳清用</t>
    <phoneticPr fontId="5" type="noConversion"/>
  </si>
  <si>
    <t>檢驗投保規定</t>
    <phoneticPr fontId="5" type="noConversion"/>
  </si>
  <si>
    <t>基本保險金額</t>
    <phoneticPr fontId="5" type="noConversion"/>
  </si>
  <si>
    <t>基本保險金額</t>
    <phoneticPr fontId="5" type="noConversion"/>
  </si>
  <si>
    <t>身故/全殘
保險金</t>
    <phoneticPr fontId="5" type="noConversion"/>
  </si>
  <si>
    <t>祝壽
保險金</t>
    <phoneticPr fontId="5" type="noConversion"/>
  </si>
  <si>
    <t>當</t>
    <phoneticPr fontId="5" type="noConversion"/>
  </si>
  <si>
    <t>年度</t>
    <phoneticPr fontId="5" type="noConversion"/>
  </si>
  <si>
    <t>利率</t>
    <phoneticPr fontId="5" type="noConversion"/>
  </si>
  <si>
    <t>起始值</t>
    <phoneticPr fontId="5" type="noConversion"/>
  </si>
  <si>
    <t>code</t>
    <phoneticPr fontId="13" type="noConversion"/>
  </si>
  <si>
    <t>01ISD1136</t>
  </si>
  <si>
    <t>age</t>
    <phoneticPr fontId="13" type="noConversion"/>
  </si>
  <si>
    <t>pra</t>
    <phoneticPr fontId="13" type="noConversion"/>
  </si>
  <si>
    <t>0年</t>
    <phoneticPr fontId="13" type="noConversion"/>
  </si>
  <si>
    <t>ISD</t>
    <phoneticPr fontId="5" type="noConversion"/>
  </si>
  <si>
    <t>plan</t>
  </si>
  <si>
    <t>ver</t>
  </si>
  <si>
    <t>sex</t>
  </si>
  <si>
    <t>age</t>
  </si>
  <si>
    <t>yer</t>
  </si>
  <si>
    <t>ISD</t>
    <phoneticPr fontId="5" type="noConversion"/>
  </si>
  <si>
    <t>當年度繳清保額</t>
    <phoneticPr fontId="5" type="noConversion"/>
  </si>
  <si>
    <t>每萬元保價金</t>
    <phoneticPr fontId="5" type="noConversion"/>
  </si>
  <si>
    <t>16歲以下儲存生息</t>
    <phoneticPr fontId="5" type="noConversion"/>
  </si>
  <si>
    <t>i-2(月複利)</t>
    <phoneticPr fontId="5" type="noConversion"/>
  </si>
  <si>
    <t>差異區塊</t>
    <phoneticPr fontId="5" type="noConversion"/>
  </si>
  <si>
    <t>放大後保價</t>
    <phoneticPr fontId="5" type="noConversion"/>
  </si>
  <si>
    <t>當年度繳清保額</t>
    <phoneticPr fontId="5" type="noConversion"/>
  </si>
  <si>
    <t>增值回饋分享金公式試寫</t>
    <phoneticPr fontId="5" type="noConversion"/>
  </si>
  <si>
    <t>當年度保價金</t>
    <phoneticPr fontId="5" type="noConversion"/>
  </si>
  <si>
    <t>0歲</t>
    <phoneticPr fontId="5" type="noConversion"/>
  </si>
  <si>
    <t>15歲
每萬元保價金</t>
    <phoneticPr fontId="5" type="noConversion"/>
  </si>
  <si>
    <r>
      <t>16歲
放大後保額
【</t>
    </r>
    <r>
      <rPr>
        <sz val="12"/>
        <color theme="1"/>
        <rFont val="新細明體"/>
        <family val="2"/>
        <charset val="136"/>
        <scheme val="minor"/>
      </rPr>
      <t>15歲躉繳保額(上一年)+基本保額)】</t>
    </r>
    <phoneticPr fontId="5" type="noConversion"/>
  </si>
  <si>
    <r>
      <rPr>
        <b/>
        <sz val="12"/>
        <rFont val="新細明體"/>
        <family val="1"/>
        <charset val="136"/>
        <scheme val="minor"/>
      </rPr>
      <t>16歲
當年度繳清保額</t>
    </r>
    <r>
      <rPr>
        <sz val="12"/>
        <rFont val="新細明體"/>
        <family val="1"/>
        <charset val="136"/>
        <scheme val="minor"/>
      </rPr>
      <t xml:space="preserve">
(16歲回饋分享金/16歲保價金)</t>
    </r>
    <phoneticPr fontId="5" type="noConversion"/>
  </si>
  <si>
    <r>
      <t xml:space="preserve">累計增加保額
</t>
    </r>
    <r>
      <rPr>
        <sz val="10"/>
        <rFont val="新細明體"/>
        <family val="1"/>
        <charset val="136"/>
        <scheme val="minor"/>
      </rPr>
      <t>(上一年度累計增加保額+當年度繳清保額)</t>
    </r>
    <phoneticPr fontId="5" type="noConversion"/>
  </si>
  <si>
    <r>
      <t xml:space="preserve">增值回饋金
</t>
    </r>
    <r>
      <rPr>
        <b/>
        <sz val="12"/>
        <color rgb="FFFF0000"/>
        <rFont val="新細明體"/>
        <family val="1"/>
        <charset val="136"/>
        <scheme val="minor"/>
      </rPr>
      <t>(16歲以前不含累計增累計增加保額)</t>
    </r>
    <phoneticPr fontId="5" type="noConversion"/>
  </si>
  <si>
    <t>16歲(不含)以下CODE</t>
    <phoneticPr fontId="5" type="noConversion"/>
  </si>
  <si>
    <t>下年度</t>
    <phoneticPr fontId="5" type="noConversion"/>
  </si>
  <si>
    <r>
      <rPr>
        <b/>
        <sz val="12"/>
        <rFont val="新細明體"/>
        <family val="1"/>
        <charset val="136"/>
        <scheme val="minor"/>
      </rPr>
      <t>16歲
增值回饋金</t>
    </r>
    <r>
      <rPr>
        <sz val="12"/>
        <rFont val="新細明體"/>
        <family val="1"/>
        <charset val="136"/>
        <scheme val="minor"/>
      </rPr>
      <t xml:space="preserve">
(16歲放大後保額*</t>
    </r>
    <r>
      <rPr>
        <b/>
        <sz val="12"/>
        <rFont val="新細明體"/>
        <family val="1"/>
        <charset val="136"/>
        <scheme val="minor"/>
      </rPr>
      <t>16歲</t>
    </r>
    <r>
      <rPr>
        <sz val="12"/>
        <rFont val="新細明體"/>
        <family val="1"/>
        <charset val="136"/>
        <scheme val="minor"/>
      </rPr>
      <t>保價金*1.29%)</t>
    </r>
    <phoneticPr fontId="5" type="noConversion"/>
  </si>
  <si>
    <t>16歲
每萬元保價金</t>
    <phoneticPr fontId="5" type="noConversion"/>
  </si>
  <si>
    <r>
      <t xml:space="preserve">15歲
用儲存生息買的躉繳保額
</t>
    </r>
    <r>
      <rPr>
        <sz val="12"/>
        <color theme="0"/>
        <rFont val="新細明體"/>
        <family val="1"/>
        <charset val="136"/>
        <scheme val="minor"/>
      </rPr>
      <t xml:space="preserve">(15歲儲存生息/15歲每萬元保價金*10000)
</t>
    </r>
    <r>
      <rPr>
        <b/>
        <sz val="12"/>
        <color theme="0"/>
        <rFont val="新細明體"/>
        <family val="1"/>
        <charset val="136"/>
        <scheme val="minor"/>
      </rPr>
      <t>※此值當成上一年度累計增加保額</t>
    </r>
    <phoneticPr fontId="5" type="noConversion"/>
  </si>
  <si>
    <t>身故/全殘保險金</t>
    <phoneticPr fontId="5" type="noConversion"/>
  </si>
  <si>
    <t>ISD保額推保費</t>
    <phoneticPr fontId="5" type="noConversion"/>
  </si>
  <si>
    <t>實繳</t>
    <phoneticPr fontId="13" type="noConversion"/>
  </si>
  <si>
    <t>年度</t>
    <phoneticPr fontId="5" type="noConversion"/>
  </si>
  <si>
    <t>年齡</t>
    <phoneticPr fontId="5" type="noConversion"/>
  </si>
  <si>
    <t>從C7貼上解約金</t>
    <phoneticPr fontId="13" type="noConversion"/>
  </si>
  <si>
    <t>以</t>
    <phoneticPr fontId="5" type="noConversion"/>
  </si>
  <si>
    <t>※</t>
    <phoneticPr fontId="5" type="noConversion"/>
  </si>
  <si>
    <t>為</t>
    <phoneticPr fontId="5" type="noConversion"/>
  </si>
  <si>
    <t>之</t>
    <phoneticPr fontId="5" type="noConversion"/>
  </si>
  <si>
    <t>IRR</t>
    <phoneticPr fontId="5" type="noConversion"/>
  </si>
  <si>
    <t>，</t>
    <phoneticPr fontId="5" type="noConversion"/>
  </si>
  <si>
    <t>假</t>
    <phoneticPr fontId="5" type="noConversion"/>
  </si>
  <si>
    <t>設</t>
    <phoneticPr fontId="5" type="noConversion"/>
  </si>
  <si>
    <t>宣</t>
    <phoneticPr fontId="5" type="noConversion"/>
  </si>
  <si>
    <t>告</t>
    <phoneticPr fontId="5" type="noConversion"/>
  </si>
  <si>
    <t>利</t>
    <phoneticPr fontId="5" type="noConversion"/>
  </si>
  <si>
    <t>率</t>
    <phoneticPr fontId="5" type="noConversion"/>
  </si>
  <si>
    <t>前</t>
    <phoneticPr fontId="5" type="noConversion"/>
  </si>
  <si>
    <t>提</t>
    <phoneticPr fontId="5" type="noConversion"/>
  </si>
  <si>
    <t>數</t>
    <phoneticPr fontId="5" type="noConversion"/>
  </si>
  <si>
    <t>值</t>
    <phoneticPr fontId="5" type="noConversion"/>
  </si>
  <si>
    <t>僅</t>
    <phoneticPr fontId="5" type="noConversion"/>
  </si>
  <si>
    <t>供</t>
    <phoneticPr fontId="5" type="noConversion"/>
  </si>
  <si>
    <t>內</t>
    <phoneticPr fontId="5" type="noConversion"/>
  </si>
  <si>
    <t>部</t>
    <phoneticPr fontId="5" type="noConversion"/>
  </si>
  <si>
    <t>參</t>
    <phoneticPr fontId="5" type="noConversion"/>
  </si>
  <si>
    <t>考</t>
    <phoneticPr fontId="5" type="noConversion"/>
  </si>
  <si>
    <t>不</t>
    <phoneticPr fontId="5" type="noConversion"/>
  </si>
  <si>
    <t>得</t>
    <phoneticPr fontId="5" type="noConversion"/>
  </si>
  <si>
    <t>用</t>
    <phoneticPr fontId="5" type="noConversion"/>
  </si>
  <si>
    <t>於</t>
    <phoneticPr fontId="5" type="noConversion"/>
  </si>
  <si>
    <t>對</t>
    <phoneticPr fontId="5" type="noConversion"/>
  </si>
  <si>
    <t>外</t>
    <phoneticPr fontId="5" type="noConversion"/>
  </si>
  <si>
    <t>傳</t>
    <phoneticPr fontId="5" type="noConversion"/>
  </si>
  <si>
    <t>或</t>
    <phoneticPr fontId="5" type="noConversion"/>
  </si>
  <si>
    <t>行</t>
    <phoneticPr fontId="5" type="noConversion"/>
  </si>
  <si>
    <t>銷</t>
    <phoneticPr fontId="5" type="noConversion"/>
  </si>
  <si>
    <t>使</t>
    <phoneticPr fontId="5" type="noConversion"/>
  </si>
  <si>
    <t>。</t>
    <phoneticPr fontId="5" type="noConversion"/>
  </si>
  <si>
    <t>IRR
(內部報酬率)</t>
    <phoneticPr fontId="5" type="noConversion"/>
  </si>
  <si>
    <t>試算</t>
  </si>
  <si>
    <t>請於黃色區域輸入出生年月日</t>
    <phoneticPr fontId="5" type="noConversion"/>
  </si>
  <si>
    <t>年</t>
    <phoneticPr fontId="5" type="noConversion"/>
  </si>
  <si>
    <t>月</t>
    <phoneticPr fontId="5" type="noConversion"/>
  </si>
  <si>
    <t>日</t>
    <phoneticPr fontId="5" type="noConversion"/>
  </si>
  <si>
    <t>保險年齡</t>
    <phoneticPr fontId="5" type="noConversion"/>
  </si>
  <si>
    <t>今天日期</t>
    <phoneticPr fontId="5" type="noConversion"/>
  </si>
  <si>
    <t>西元生日</t>
    <phoneticPr fontId="5" type="noConversion"/>
  </si>
  <si>
    <t>規劃日期</t>
    <phoneticPr fontId="5" type="noConversion"/>
  </si>
  <si>
    <t>年</t>
  </si>
  <si>
    <t>月</t>
  </si>
  <si>
    <t>日</t>
  </si>
  <si>
    <t>保險年齡</t>
  </si>
  <si>
    <t>身故/全殘
保險金合計
(註2)</t>
    <phoneticPr fontId="5" type="noConversion"/>
  </si>
  <si>
    <t>現金給付</t>
    <phoneticPr fontId="5" type="noConversion"/>
  </si>
  <si>
    <t>儲存生息</t>
    <phoneticPr fontId="5" type="noConversion"/>
  </si>
  <si>
    <t>現金給付</t>
    <phoneticPr fontId="5" type="noConversion"/>
  </si>
  <si>
    <t>105.2.22改</t>
    <phoneticPr fontId="5" type="noConversion"/>
  </si>
  <si>
    <t>現金給付</t>
    <phoneticPr fontId="5" type="noConversion"/>
  </si>
  <si>
    <t>105.2.22改</t>
    <phoneticPr fontId="5" type="noConversion"/>
  </si>
  <si>
    <t>躉繳</t>
    <phoneticPr fontId="5" type="noConversion"/>
  </si>
  <si>
    <t>每年</t>
    <phoneticPr fontId="5" type="noConversion"/>
  </si>
  <si>
    <t>累計</t>
    <phoneticPr fontId="5" type="noConversion"/>
  </si>
  <si>
    <t>增值回饋分享金：現金給付 / 儲存生息</t>
    <phoneticPr fontId="5" type="noConversion"/>
  </si>
  <si>
    <t>現金給付
身故</t>
    <phoneticPr fontId="5" type="noConversion"/>
  </si>
  <si>
    <t>儲存生息
身故</t>
    <phoneticPr fontId="5" type="noConversion"/>
  </si>
  <si>
    <t>當年度</t>
    <phoneticPr fontId="5" type="noConversion"/>
  </si>
  <si>
    <t>累計</t>
    <phoneticPr fontId="5" type="noConversion"/>
  </si>
  <si>
    <t>16歲以前解約金合計之儲存生息</t>
    <phoneticPr fontId="5" type="noConversion"/>
  </si>
  <si>
    <t>註2：身故/全殘保險金合計=基本保險金額之身故/全殘保險金+增額繳清保險金額之身故/全殘保險金+現金給付當年度金額+儲存生息。</t>
    <phoneticPr fontId="5" type="noConversion"/>
  </si>
  <si>
    <t>購買增額繳清保險金額</t>
    <phoneticPr fontId="5" type="noConversion"/>
  </si>
  <si>
    <t>增額繳清保險金額</t>
    <phoneticPr fontId="5" type="noConversion"/>
  </si>
  <si>
    <t>※提供試算，
未與報表連動。</t>
    <phoneticPr fontId="5" type="noConversion"/>
  </si>
  <si>
    <t>規劃日期</t>
    <phoneticPr fontId="5" type="noConversion"/>
  </si>
  <si>
    <t>保險年齡試算
(黃色區域輸入)</t>
    <phoneticPr fontId="5" type="noConversion"/>
  </si>
  <si>
    <t>15歲時儲存生息
(不含回饋金)</t>
    <phoneticPr fontId="5" type="noConversion"/>
  </si>
  <si>
    <t>15歲增值回饋金</t>
    <phoneticPr fontId="5" type="noConversion"/>
  </si>
  <si>
    <t>15歲時儲存生息
(不含回饋金)</t>
    <phoneticPr fontId="5" type="noConversion"/>
  </si>
  <si>
    <t>15歲增值回饋金</t>
    <phoneticPr fontId="5" type="noConversion"/>
  </si>
  <si>
    <t>購買增額繳清保險金額</t>
  </si>
  <si>
    <r>
      <t xml:space="preserve">105.3.18新增
</t>
    </r>
    <r>
      <rPr>
        <b/>
        <sz val="12"/>
        <color rgb="FFFF0000"/>
        <rFont val="新細明體"/>
        <family val="1"/>
        <charset val="136"/>
        <scheme val="minor"/>
      </rPr>
      <t>與繳清不同</t>
    </r>
    <phoneticPr fontId="5" type="noConversion"/>
  </si>
  <si>
    <t>第7年選擇
儲存生息用</t>
    <phoneticPr fontId="5" type="noConversion"/>
  </si>
  <si>
    <t>次年度初</t>
    <phoneticPr fontId="5" type="noConversion"/>
  </si>
  <si>
    <t>當年度末</t>
    <phoneticPr fontId="5" type="noConversion"/>
  </si>
  <si>
    <t>解約金合計
(註1)</t>
    <phoneticPr fontId="5" type="noConversion"/>
  </si>
  <si>
    <t>西元生日</t>
    <phoneticPr fontId="5" type="noConversion"/>
  </si>
  <si>
    <t>規劃日期</t>
    <phoneticPr fontId="5" type="noConversion"/>
  </si>
  <si>
    <t>實繳保費</t>
    <phoneticPr fontId="5" type="noConversion"/>
  </si>
  <si>
    <t>商品別</t>
    <phoneticPr fontId="5" type="noConversion"/>
  </si>
  <si>
    <t>表定保費</t>
    <phoneticPr fontId="5" type="noConversion"/>
  </si>
  <si>
    <t>高保費優惠</t>
    <phoneticPr fontId="5" type="noConversion"/>
  </si>
  <si>
    <t>預定利率</t>
    <phoneticPr fontId="5" type="noConversion"/>
  </si>
  <si>
    <t>CODE</t>
    <phoneticPr fontId="5" type="noConversion"/>
  </si>
  <si>
    <t>基本保險金額</t>
    <phoneticPr fontId="5" type="noConversion"/>
  </si>
  <si>
    <t>16歲以下</t>
    <phoneticPr fontId="5" type="noConversion"/>
  </si>
  <si>
    <t>當</t>
    <phoneticPr fontId="5" type="noConversion"/>
  </si>
  <si>
    <t>驗算</t>
    <phoneticPr fontId="5" type="noConversion"/>
  </si>
  <si>
    <t>單位：新台幣/元</t>
    <phoneticPr fontId="5" type="noConversion"/>
  </si>
  <si>
    <t>增值回饋分享金：現金給付 / 儲存生息</t>
    <phoneticPr fontId="5" type="noConversion"/>
  </si>
  <si>
    <t>年
度</t>
    <phoneticPr fontId="5" type="noConversion"/>
  </si>
  <si>
    <t>年
齡</t>
    <phoneticPr fontId="5" type="noConversion"/>
  </si>
  <si>
    <t>現金給付</t>
    <phoneticPr fontId="5" type="noConversion"/>
  </si>
  <si>
    <t>儲存生息</t>
    <phoneticPr fontId="5" type="noConversion"/>
  </si>
  <si>
    <t>兩方式選擇後</t>
    <phoneticPr fontId="5" type="noConversion"/>
  </si>
  <si>
    <t>IRR
(內部報酬率)</t>
    <phoneticPr fontId="5" type="noConversion"/>
  </si>
  <si>
    <t>保險年齡試算
(黃色區域輸入)</t>
    <phoneticPr fontId="5" type="noConversion"/>
  </si>
  <si>
    <t>增額繳清保額</t>
    <phoneticPr fontId="5" type="noConversion"/>
  </si>
  <si>
    <t>現金給付
身故</t>
    <phoneticPr fontId="5" type="noConversion"/>
  </si>
  <si>
    <t>儲存生息
身故</t>
    <phoneticPr fontId="5" type="noConversion"/>
  </si>
  <si>
    <t>當年度
保價金</t>
    <phoneticPr fontId="5" type="noConversion"/>
  </si>
  <si>
    <t>身故/全殘
保險金</t>
    <phoneticPr fontId="5" type="noConversion"/>
  </si>
  <si>
    <t>祝壽
保險金</t>
    <phoneticPr fontId="5" type="noConversion"/>
  </si>
  <si>
    <t>累計增加
保險金額</t>
    <phoneticPr fontId="5" type="noConversion"/>
  </si>
  <si>
    <t>當年度</t>
    <phoneticPr fontId="5" type="noConversion"/>
  </si>
  <si>
    <t>累計</t>
    <phoneticPr fontId="5" type="noConversion"/>
  </si>
  <si>
    <t>保險金額</t>
    <phoneticPr fontId="5" type="noConversion"/>
  </si>
  <si>
    <t>保費</t>
    <phoneticPr fontId="5" type="noConversion"/>
  </si>
  <si>
    <t>每年</t>
    <phoneticPr fontId="5" type="noConversion"/>
  </si>
  <si>
    <t>16歲以前解約金合計之儲存生息</t>
    <phoneticPr fontId="5" type="noConversion"/>
  </si>
  <si>
    <t>男性</t>
    <phoneticPr fontId="5" type="noConversion"/>
  </si>
  <si>
    <t>保額推保費</t>
    <phoneticPr fontId="5" type="noConversion"/>
  </si>
  <si>
    <t>女性</t>
    <phoneticPr fontId="5" type="noConversion"/>
  </si>
  <si>
    <t>保費推保額</t>
    <phoneticPr fontId="5" type="noConversion"/>
  </si>
  <si>
    <t>檢驗投保規定</t>
    <phoneticPr fontId="5" type="noConversion"/>
  </si>
  <si>
    <t>※</t>
    <phoneticPr fontId="5" type="noConversion"/>
  </si>
  <si>
    <t>購買增額繳清保險金額</t>
    <phoneticPr fontId="5" type="noConversion"/>
  </si>
  <si>
    <t>保費檢驗</t>
    <phoneticPr fontId="5" type="noConversion"/>
  </si>
  <si>
    <t>以</t>
    <phoneticPr fontId="5" type="noConversion"/>
  </si>
  <si>
    <t>假</t>
    <phoneticPr fontId="5" type="noConversion"/>
  </si>
  <si>
    <t>ISD保額推保費</t>
    <phoneticPr fontId="5" type="noConversion"/>
  </si>
  <si>
    <t>設</t>
    <phoneticPr fontId="5" type="noConversion"/>
  </si>
  <si>
    <t>※提供試算，
未與報表連動。</t>
    <phoneticPr fontId="5" type="noConversion"/>
  </si>
  <si>
    <t>宣</t>
    <phoneticPr fontId="5" type="noConversion"/>
  </si>
  <si>
    <t>告</t>
    <phoneticPr fontId="5" type="noConversion"/>
  </si>
  <si>
    <t>利</t>
    <phoneticPr fontId="5" type="noConversion"/>
  </si>
  <si>
    <t>率</t>
    <phoneticPr fontId="5" type="noConversion"/>
  </si>
  <si>
    <t>為</t>
    <phoneticPr fontId="5" type="noConversion"/>
  </si>
  <si>
    <t>前</t>
    <phoneticPr fontId="5" type="noConversion"/>
  </si>
  <si>
    <t>提</t>
    <phoneticPr fontId="5" type="noConversion"/>
  </si>
  <si>
    <t>之</t>
    <phoneticPr fontId="5" type="noConversion"/>
  </si>
  <si>
    <t>次年度初</t>
    <phoneticPr fontId="5" type="noConversion"/>
  </si>
  <si>
    <t>IRR</t>
    <phoneticPr fontId="5" type="noConversion"/>
  </si>
  <si>
    <t>當年度末</t>
    <phoneticPr fontId="5" type="noConversion"/>
  </si>
  <si>
    <t>數</t>
    <phoneticPr fontId="5" type="noConversion"/>
  </si>
  <si>
    <t>值</t>
    <phoneticPr fontId="5" type="noConversion"/>
  </si>
  <si>
    <t>，</t>
    <phoneticPr fontId="5" type="noConversion"/>
  </si>
  <si>
    <t>僅</t>
    <phoneticPr fontId="5" type="noConversion"/>
  </si>
  <si>
    <t>供</t>
    <phoneticPr fontId="5" type="noConversion"/>
  </si>
  <si>
    <t>內</t>
    <phoneticPr fontId="5" type="noConversion"/>
  </si>
  <si>
    <t>部</t>
    <phoneticPr fontId="5" type="noConversion"/>
  </si>
  <si>
    <t>參</t>
    <phoneticPr fontId="5" type="noConversion"/>
  </si>
  <si>
    <t>考</t>
    <phoneticPr fontId="5" type="noConversion"/>
  </si>
  <si>
    <t>不</t>
    <phoneticPr fontId="5" type="noConversion"/>
  </si>
  <si>
    <t>得</t>
    <phoneticPr fontId="5" type="noConversion"/>
  </si>
  <si>
    <t>用</t>
    <phoneticPr fontId="5" type="noConversion"/>
  </si>
  <si>
    <t>於</t>
    <phoneticPr fontId="5" type="noConversion"/>
  </si>
  <si>
    <t>對</t>
    <phoneticPr fontId="5" type="noConversion"/>
  </si>
  <si>
    <t>外</t>
    <phoneticPr fontId="5" type="noConversion"/>
  </si>
  <si>
    <t>傳</t>
    <phoneticPr fontId="5" type="noConversion"/>
  </si>
  <si>
    <t>或</t>
    <phoneticPr fontId="5" type="noConversion"/>
  </si>
  <si>
    <t>行</t>
    <phoneticPr fontId="5" type="noConversion"/>
  </si>
  <si>
    <t>銷</t>
    <phoneticPr fontId="5" type="noConversion"/>
  </si>
  <si>
    <t>使</t>
    <phoneticPr fontId="5" type="noConversion"/>
  </si>
  <si>
    <t>。</t>
    <phoneticPr fontId="5" type="noConversion"/>
  </si>
  <si>
    <t>實繳</t>
    <phoneticPr fontId="13" type="noConversion"/>
  </si>
  <si>
    <t>從C7貼上解約金</t>
    <phoneticPr fontId="13" type="noConversion"/>
  </si>
  <si>
    <t>pra</t>
    <phoneticPr fontId="13" type="noConversion"/>
  </si>
  <si>
    <t>差異區塊</t>
    <phoneticPr fontId="5" type="noConversion"/>
  </si>
  <si>
    <t>15歲
每萬元保價金</t>
    <phoneticPr fontId="5" type="noConversion"/>
  </si>
  <si>
    <r>
      <t xml:space="preserve">15歲
用儲存生息買的躉繳保額
</t>
    </r>
    <r>
      <rPr>
        <sz val="12"/>
        <color theme="0"/>
        <rFont val="新細明體"/>
        <family val="1"/>
        <charset val="136"/>
        <scheme val="minor"/>
      </rPr>
      <t xml:space="preserve">(15歲儲存生息/15歲每萬元保價金*10000)
</t>
    </r>
    <r>
      <rPr>
        <b/>
        <sz val="12"/>
        <color theme="0"/>
        <rFont val="新細明體"/>
        <family val="1"/>
        <charset val="136"/>
        <scheme val="minor"/>
      </rPr>
      <t>※此值當成上一年度累計增加保額</t>
    </r>
    <phoneticPr fontId="5" type="noConversion"/>
  </si>
  <si>
    <r>
      <rPr>
        <b/>
        <sz val="12"/>
        <rFont val="新細明體"/>
        <family val="1"/>
        <charset val="136"/>
        <scheme val="minor"/>
      </rPr>
      <t>16歲
增值回饋金</t>
    </r>
    <r>
      <rPr>
        <sz val="12"/>
        <rFont val="新細明體"/>
        <family val="1"/>
        <charset val="136"/>
        <scheme val="minor"/>
      </rPr>
      <t xml:space="preserve">
(16歲放大後保額*</t>
    </r>
    <r>
      <rPr>
        <b/>
        <sz val="12"/>
        <rFont val="新細明體"/>
        <family val="1"/>
        <charset val="136"/>
        <scheme val="minor"/>
      </rPr>
      <t>16歲</t>
    </r>
    <r>
      <rPr>
        <sz val="12"/>
        <rFont val="新細明體"/>
        <family val="1"/>
        <charset val="136"/>
        <scheme val="minor"/>
      </rPr>
      <t>保價金*1.29%)</t>
    </r>
    <phoneticPr fontId="5" type="noConversion"/>
  </si>
  <si>
    <t>16歲以下儲存生息</t>
    <phoneticPr fontId="5" type="noConversion"/>
  </si>
  <si>
    <t>每萬元保價金</t>
    <phoneticPr fontId="5" type="noConversion"/>
  </si>
  <si>
    <r>
      <t xml:space="preserve">增值回饋金
</t>
    </r>
    <r>
      <rPr>
        <b/>
        <sz val="12"/>
        <color rgb="FFFF0000"/>
        <rFont val="新細明體"/>
        <family val="1"/>
        <charset val="136"/>
        <scheme val="minor"/>
      </rPr>
      <t>(16歲以前不含累計增累計增加保額)</t>
    </r>
    <phoneticPr fontId="5" type="noConversion"/>
  </si>
  <si>
    <t>當年度繳清保額</t>
    <phoneticPr fontId="5" type="noConversion"/>
  </si>
  <si>
    <r>
      <t xml:space="preserve">累計增加保額
</t>
    </r>
    <r>
      <rPr>
        <sz val="10"/>
        <rFont val="新細明體"/>
        <family val="1"/>
        <charset val="136"/>
        <scheme val="minor"/>
      </rPr>
      <t>(上一年度累計增加保額+當年度繳清保額)</t>
    </r>
    <phoneticPr fontId="5" type="noConversion"/>
  </si>
  <si>
    <t>當年度保價金</t>
    <phoneticPr fontId="5" type="noConversion"/>
  </si>
  <si>
    <t>身故/全殘保險金</t>
    <phoneticPr fontId="5" type="noConversion"/>
  </si>
  <si>
    <t>下年度</t>
    <phoneticPr fontId="5" type="noConversion"/>
  </si>
  <si>
    <t>105.2.22改</t>
    <phoneticPr fontId="5" type="noConversion"/>
  </si>
  <si>
    <t>0歲</t>
    <phoneticPr fontId="5" type="noConversion"/>
  </si>
  <si>
    <t>增值回饋分享金公式試寫</t>
    <phoneticPr fontId="5" type="noConversion"/>
  </si>
  <si>
    <t>放大後保價</t>
    <phoneticPr fontId="5" type="noConversion"/>
  </si>
  <si>
    <t>105.2.22改</t>
    <phoneticPr fontId="5" type="noConversion"/>
  </si>
  <si>
    <t>0歲</t>
    <phoneticPr fontId="5" type="noConversion"/>
  </si>
  <si>
    <t>增值回饋分享金公式試寫</t>
    <phoneticPr fontId="5" type="noConversion"/>
  </si>
  <si>
    <t>放大後保價</t>
    <phoneticPr fontId="5" type="noConversion"/>
  </si>
  <si>
    <t>當年度繳清保額</t>
    <phoneticPr fontId="5" type="noConversion"/>
  </si>
  <si>
    <t>利率</t>
    <phoneticPr fontId="5" type="noConversion"/>
  </si>
  <si>
    <t>年度</t>
    <phoneticPr fontId="5" type="noConversion"/>
  </si>
  <si>
    <t>起始值</t>
    <phoneticPr fontId="5" type="noConversion"/>
  </si>
  <si>
    <t>01ISE</t>
  </si>
  <si>
    <t>105/11/21</t>
  </si>
  <si>
    <t>實繳保費</t>
  </si>
  <si>
    <t>註1：次年度初解約金合計=基本保險金額之次年度初解約金+增額繳清保險金額之當年度保價金+現金給付當年度金額+儲存生息。</t>
  </si>
  <si>
    <t>投保年齡</t>
  </si>
  <si>
    <t>非轉帳</t>
    <phoneticPr fontId="5" type="noConversion"/>
  </si>
  <si>
    <t>轉帳繳費</t>
    <phoneticPr fontId="5" type="noConversion"/>
  </si>
  <si>
    <t>集體彙繳</t>
    <phoneticPr fontId="5" type="noConversion"/>
  </si>
  <si>
    <t>抵繳應繳保險費</t>
    <phoneticPr fontId="5" type="noConversion"/>
  </si>
  <si>
    <t>抵繳應繳保險費</t>
    <phoneticPr fontId="5" type="noConversion"/>
  </si>
  <si>
    <t>購買增額繳清保險金額</t>
    <phoneticPr fontId="5" type="noConversion"/>
  </si>
  <si>
    <t>輸入選擇</t>
    <phoneticPr fontId="5" type="noConversion"/>
  </si>
  <si>
    <t>現金給付</t>
    <phoneticPr fontId="5" type="noConversion"/>
  </si>
  <si>
    <t>基本保險金額</t>
    <phoneticPr fontId="5" type="noConversion"/>
  </si>
  <si>
    <t>實繳保費</t>
    <phoneticPr fontId="5" type="noConversion"/>
  </si>
  <si>
    <t>解約金呈現</t>
    <phoneticPr fontId="5" type="noConversion"/>
  </si>
  <si>
    <t>儲存生息</t>
    <phoneticPr fontId="5" type="noConversion"/>
  </si>
  <si>
    <t>表定保費</t>
    <phoneticPr fontId="5" type="noConversion"/>
  </si>
  <si>
    <t>次年度初</t>
    <phoneticPr fontId="5" type="noConversion"/>
  </si>
  <si>
    <t>保證期間</t>
    <phoneticPr fontId="5" type="noConversion"/>
  </si>
  <si>
    <t>高保費優惠</t>
    <phoneticPr fontId="5" type="noConversion"/>
  </si>
  <si>
    <t>當年度末</t>
    <phoneticPr fontId="5" type="noConversion"/>
  </si>
  <si>
    <t>保險期間</t>
    <phoneticPr fontId="5" type="noConversion"/>
  </si>
  <si>
    <t>終身</t>
    <phoneticPr fontId="5" type="noConversion"/>
  </si>
  <si>
    <t>性別</t>
    <phoneticPr fontId="5" type="noConversion"/>
  </si>
  <si>
    <t>第七保單年度起增值回饋分享金選擇</t>
    <phoneticPr fontId="5" type="noConversion"/>
  </si>
  <si>
    <t>請於黃色區域內輸入</t>
    <phoneticPr fontId="5" type="noConversion"/>
  </si>
  <si>
    <t>輸入選擇</t>
    <phoneticPr fontId="5" type="noConversion"/>
  </si>
  <si>
    <t>高保費優惠</t>
  </si>
  <si>
    <t>表定保費</t>
  </si>
  <si>
    <t>基本保險金額</t>
  </si>
  <si>
    <t>解約金呈現</t>
    <phoneticPr fontId="5" type="noConversion"/>
  </si>
  <si>
    <t>解約金呈現</t>
    <phoneticPr fontId="5" type="noConversion"/>
  </si>
  <si>
    <t>保額推保費</t>
    <phoneticPr fontId="5" type="noConversion"/>
  </si>
  <si>
    <t>保費推保額</t>
    <phoneticPr fontId="5" type="noConversion"/>
  </si>
  <si>
    <t>※僅提供試算，未與報表連動。</t>
    <phoneticPr fontId="5" type="noConversion"/>
  </si>
  <si>
    <t>規劃日期</t>
    <phoneticPr fontId="5" type="noConversion"/>
  </si>
  <si>
    <t>驗算保費推保額誤差</t>
    <phoneticPr fontId="5" type="noConversion"/>
  </si>
  <si>
    <t>輸入實繳保費</t>
    <phoneticPr fontId="5" type="noConversion"/>
  </si>
  <si>
    <t>保險金額</t>
    <phoneticPr fontId="5" type="noConversion"/>
  </si>
  <si>
    <t>表訂保費</t>
    <phoneticPr fontId="5" type="noConversion"/>
  </si>
  <si>
    <t>高保費優惠</t>
    <phoneticPr fontId="5" type="noConversion"/>
  </si>
  <si>
    <t>實繳保費</t>
    <phoneticPr fontId="5" type="noConversion"/>
  </si>
  <si>
    <t>判斷條件</t>
    <phoneticPr fontId="5" type="noConversion"/>
  </si>
  <si>
    <t>警示文字</t>
    <phoneticPr fontId="5" type="noConversion"/>
  </si>
  <si>
    <t>輸入實繳保費</t>
    <phoneticPr fontId="5" type="noConversion"/>
  </si>
  <si>
    <t>ISI</t>
    <phoneticPr fontId="5" type="noConversion"/>
  </si>
  <si>
    <t>ISJ</t>
    <phoneticPr fontId="5" type="noConversion"/>
  </si>
  <si>
    <t>01ISI1100</t>
  </si>
  <si>
    <t>01ISI1101</t>
  </si>
  <si>
    <t>01ISI1102</t>
  </si>
  <si>
    <t>01ISI1103</t>
  </si>
  <si>
    <t>01ISI1104</t>
  </si>
  <si>
    <t>01ISI1105</t>
  </si>
  <si>
    <t>01ISI1106</t>
  </si>
  <si>
    <t>01ISI1107</t>
  </si>
  <si>
    <t>01ISI1108</t>
  </si>
  <si>
    <t>01ISI1109</t>
  </si>
  <si>
    <t>01ISI1110</t>
  </si>
  <si>
    <t>01ISI1111</t>
  </si>
  <si>
    <t>01ISI1112</t>
  </si>
  <si>
    <t>01ISI1113</t>
  </si>
  <si>
    <t>01ISI1114</t>
  </si>
  <si>
    <t>01ISI1115</t>
  </si>
  <si>
    <t>01ISI1116</t>
  </si>
  <si>
    <t>01ISI1117</t>
  </si>
  <si>
    <t>01ISI1118</t>
  </si>
  <si>
    <t>01ISI1119</t>
  </si>
  <si>
    <t>01ISI1120</t>
  </si>
  <si>
    <t>01ISI1121</t>
  </si>
  <si>
    <t>01ISI1122</t>
  </si>
  <si>
    <t>01ISI1123</t>
  </si>
  <si>
    <t>01ISI1124</t>
  </si>
  <si>
    <t>01ISI1125</t>
  </si>
  <si>
    <t>01ISI1126</t>
  </si>
  <si>
    <t>01ISI1127</t>
  </si>
  <si>
    <t>01ISI1128</t>
  </si>
  <si>
    <t>01ISI1129</t>
  </si>
  <si>
    <t>01ISI1130</t>
  </si>
  <si>
    <t>01ISI1131</t>
  </si>
  <si>
    <t>01ISI1132</t>
  </si>
  <si>
    <t>01ISI1133</t>
  </si>
  <si>
    <t>01ISI1134</t>
  </si>
  <si>
    <t>01ISI1135</t>
  </si>
  <si>
    <t>01ISI1136</t>
  </si>
  <si>
    <t>01ISI1137</t>
  </si>
  <si>
    <t>01ISI1138</t>
  </si>
  <si>
    <t>01ISI1139</t>
  </si>
  <si>
    <t>01ISI1140</t>
  </si>
  <si>
    <t>01ISI1141</t>
  </si>
  <si>
    <t>01ISI1142</t>
  </si>
  <si>
    <t>01ISI1143</t>
  </si>
  <si>
    <t>01ISI1144</t>
  </si>
  <si>
    <t>01ISI1145</t>
  </si>
  <si>
    <t>01ISI1146</t>
  </si>
  <si>
    <t>01ISI1147</t>
  </si>
  <si>
    <t>01ISI1148</t>
  </si>
  <si>
    <t>01ISI1149</t>
  </si>
  <si>
    <t>01ISI1150</t>
  </si>
  <si>
    <t>01ISI1151</t>
  </si>
  <si>
    <t>01ISI1152</t>
  </si>
  <si>
    <t>01ISI1153</t>
  </si>
  <si>
    <t>01ISI1154</t>
  </si>
  <si>
    <t>01ISI1155</t>
  </si>
  <si>
    <t>01ISI1156</t>
  </si>
  <si>
    <t>01ISI1157</t>
  </si>
  <si>
    <t>01ISI1158</t>
  </si>
  <si>
    <t>01ISI1159</t>
  </si>
  <si>
    <t>01ISI1160</t>
  </si>
  <si>
    <t>01ISI1161</t>
  </si>
  <si>
    <t>01ISI1162</t>
  </si>
  <si>
    <t>01ISI1163</t>
  </si>
  <si>
    <t>01ISI1164</t>
  </si>
  <si>
    <t>01ISI1165</t>
  </si>
  <si>
    <t>01ISI1166</t>
  </si>
  <si>
    <t>01ISI1167</t>
  </si>
  <si>
    <t>01ISI1168</t>
  </si>
  <si>
    <t>01ISI1169</t>
  </si>
  <si>
    <t>01ISI1170</t>
  </si>
  <si>
    <t>01ISI1171</t>
  </si>
  <si>
    <t>01ISI1172</t>
  </si>
  <si>
    <t>01ISI1173</t>
  </si>
  <si>
    <t>01ISI1174</t>
  </si>
  <si>
    <t>01ISI1175</t>
  </si>
  <si>
    <t>01ISI1176</t>
  </si>
  <si>
    <t>01ISI1177</t>
  </si>
  <si>
    <t>01ISI1178</t>
  </si>
  <si>
    <t>01ISI1179</t>
  </si>
  <si>
    <t>01ISI1180</t>
  </si>
  <si>
    <t>01ISI1200</t>
  </si>
  <si>
    <t>01ISI1201</t>
  </si>
  <si>
    <t>01ISI1202</t>
  </si>
  <si>
    <t>01ISI1203</t>
  </si>
  <si>
    <t>01ISI1204</t>
  </si>
  <si>
    <t>01ISI1205</t>
  </si>
  <si>
    <t>01ISI1206</t>
  </si>
  <si>
    <t>01ISI1207</t>
  </si>
  <si>
    <t>01ISI1208</t>
  </si>
  <si>
    <t>01ISI1209</t>
  </si>
  <si>
    <t>01ISI1210</t>
  </si>
  <si>
    <t>01ISI1211</t>
  </si>
  <si>
    <t>01ISI1212</t>
  </si>
  <si>
    <t>01ISI1213</t>
  </si>
  <si>
    <t>01ISI1214</t>
  </si>
  <si>
    <t>01ISI1215</t>
  </si>
  <si>
    <t>01ISI1216</t>
  </si>
  <si>
    <t>01ISI1217</t>
  </si>
  <si>
    <t>01ISI1218</t>
  </si>
  <si>
    <t>01ISI1219</t>
  </si>
  <si>
    <t>01ISI1220</t>
  </si>
  <si>
    <t>01ISI1221</t>
  </si>
  <si>
    <t>01ISI1222</t>
  </si>
  <si>
    <t>01ISI1223</t>
  </si>
  <si>
    <t>01ISI1224</t>
  </si>
  <si>
    <t>01ISI1225</t>
  </si>
  <si>
    <t>01ISI1226</t>
  </si>
  <si>
    <t>01ISI1227</t>
  </si>
  <si>
    <t>01ISI1228</t>
  </si>
  <si>
    <t>01ISI1229</t>
  </si>
  <si>
    <t>01ISI1230</t>
  </si>
  <si>
    <t>01ISI1231</t>
  </si>
  <si>
    <t>01ISI1232</t>
  </si>
  <si>
    <t>01ISI1233</t>
  </si>
  <si>
    <t>01ISI1234</t>
  </si>
  <si>
    <t>01ISI1235</t>
  </si>
  <si>
    <t>01ISI1236</t>
  </si>
  <si>
    <t>01ISI1237</t>
  </si>
  <si>
    <t>01ISI1238</t>
  </si>
  <si>
    <t>01ISI1239</t>
  </si>
  <si>
    <t>01ISI1240</t>
  </si>
  <si>
    <t>01ISI1241</t>
  </si>
  <si>
    <t>01ISI1242</t>
  </si>
  <si>
    <t>01ISI1243</t>
  </si>
  <si>
    <t>01ISI1244</t>
  </si>
  <si>
    <t>01ISI1245</t>
  </si>
  <si>
    <t>01ISI1246</t>
  </si>
  <si>
    <t>01ISI1247</t>
  </si>
  <si>
    <t>01ISI1248</t>
  </si>
  <si>
    <t>01ISI1249</t>
  </si>
  <si>
    <t>01ISI1250</t>
  </si>
  <si>
    <t>01ISI1251</t>
  </si>
  <si>
    <t>01ISI1252</t>
  </si>
  <si>
    <t>01ISI1253</t>
  </si>
  <si>
    <t>01ISI1254</t>
  </si>
  <si>
    <t>01ISI1255</t>
  </si>
  <si>
    <t>01ISI1256</t>
  </si>
  <si>
    <t>01ISI1257</t>
  </si>
  <si>
    <t>01ISI1258</t>
  </si>
  <si>
    <t>01ISI1259</t>
  </si>
  <si>
    <t>01ISI1260</t>
  </si>
  <si>
    <t>01ISI1261</t>
  </si>
  <si>
    <t>01ISI1262</t>
  </si>
  <si>
    <t>01ISI1263</t>
  </si>
  <si>
    <t>01ISI1264</t>
  </si>
  <si>
    <t>01ISI1265</t>
  </si>
  <si>
    <t>01ISI1266</t>
  </si>
  <si>
    <t>01ISI1267</t>
  </si>
  <si>
    <t>01ISI1268</t>
  </si>
  <si>
    <t>01ISI1269</t>
  </si>
  <si>
    <t>01ISI1270</t>
  </si>
  <si>
    <t>01ISI1271</t>
  </si>
  <si>
    <t>01ISI1272</t>
  </si>
  <si>
    <t>01ISI1273</t>
  </si>
  <si>
    <t>01ISI1274</t>
  </si>
  <si>
    <t>01ISI1275</t>
  </si>
  <si>
    <t>01ISI1276</t>
  </si>
  <si>
    <t>01ISI1277</t>
  </si>
  <si>
    <t>01ISI1278</t>
  </si>
  <si>
    <t>01ISI1279</t>
  </si>
  <si>
    <t>01ISI1280</t>
  </si>
  <si>
    <t>01ISI</t>
  </si>
  <si>
    <t>ISI01</t>
  </si>
  <si>
    <t>ISI02</t>
  </si>
  <si>
    <t>ISI03</t>
  </si>
  <si>
    <t>ISI04</t>
  </si>
  <si>
    <t>ISI05</t>
  </si>
  <si>
    <t>ISI06</t>
  </si>
  <si>
    <t>ISI07</t>
  </si>
  <si>
    <t>ISI08</t>
  </si>
  <si>
    <t>ISI09</t>
  </si>
  <si>
    <t>ISI10</t>
  </si>
  <si>
    <t>ISI11</t>
  </si>
  <si>
    <t>ISI12</t>
  </si>
  <si>
    <t>ISI13</t>
  </si>
  <si>
    <t>ISI14</t>
  </si>
  <si>
    <t>ISI15</t>
  </si>
  <si>
    <t>ISI16</t>
  </si>
  <si>
    <t>ISI17</t>
  </si>
  <si>
    <t>01ISJ1100</t>
  </si>
  <si>
    <t>01ISJ</t>
  </si>
  <si>
    <t>01ISJ1101</t>
  </si>
  <si>
    <t>01ISJ1102</t>
  </si>
  <si>
    <t>01ISJ1103</t>
  </si>
  <si>
    <t>01ISJ1104</t>
  </si>
  <si>
    <t>01ISJ1105</t>
  </si>
  <si>
    <t>01ISJ1106</t>
  </si>
  <si>
    <t>01ISJ1107</t>
  </si>
  <si>
    <t>01ISJ1108</t>
  </si>
  <si>
    <t>01ISJ1109</t>
  </si>
  <si>
    <t>01ISJ1110</t>
  </si>
  <si>
    <t>01ISJ1111</t>
  </si>
  <si>
    <t>01ISJ1112</t>
  </si>
  <si>
    <t>01ISJ1113</t>
  </si>
  <si>
    <t>01ISJ1114</t>
  </si>
  <si>
    <t>01ISJ1115</t>
  </si>
  <si>
    <t>01ISJ1116</t>
  </si>
  <si>
    <t>01ISJ1117</t>
  </si>
  <si>
    <t>01ISJ1118</t>
  </si>
  <si>
    <t>01ISJ1119</t>
  </si>
  <si>
    <t>01ISJ1120</t>
  </si>
  <si>
    <t>01ISJ1121</t>
  </si>
  <si>
    <t>01ISJ1122</t>
  </si>
  <si>
    <t>01ISJ1123</t>
  </si>
  <si>
    <t>01ISJ1124</t>
  </si>
  <si>
    <t>01ISJ1125</t>
  </si>
  <si>
    <t>01ISJ1126</t>
  </si>
  <si>
    <t>01ISJ1127</t>
  </si>
  <si>
    <t>01ISJ1128</t>
  </si>
  <si>
    <t>01ISJ1129</t>
  </si>
  <si>
    <t>01ISJ1130</t>
  </si>
  <si>
    <t>01ISJ1131</t>
  </si>
  <si>
    <t>01ISJ1132</t>
  </si>
  <si>
    <t>01ISJ1133</t>
  </si>
  <si>
    <t>01ISJ1134</t>
  </si>
  <si>
    <t>01ISJ1135</t>
  </si>
  <si>
    <t>01ISJ1136</t>
  </si>
  <si>
    <t>01ISJ1137</t>
  </si>
  <si>
    <t>01ISJ1138</t>
  </si>
  <si>
    <t>01ISJ1139</t>
  </si>
  <si>
    <t>01ISJ1140</t>
  </si>
  <si>
    <t>01ISJ1141</t>
  </si>
  <si>
    <t>01ISJ1142</t>
  </si>
  <si>
    <t>01ISJ1143</t>
  </si>
  <si>
    <t>01ISJ1144</t>
  </si>
  <si>
    <t>01ISJ1145</t>
  </si>
  <si>
    <t>01ISJ1146</t>
  </si>
  <si>
    <t>01ISJ1147</t>
  </si>
  <si>
    <t>01ISJ1148</t>
  </si>
  <si>
    <t>01ISJ1149</t>
  </si>
  <si>
    <t>01ISJ1150</t>
  </si>
  <si>
    <t>01ISJ1151</t>
  </si>
  <si>
    <t>01ISJ1152</t>
  </si>
  <si>
    <t>01ISJ1153</t>
  </si>
  <si>
    <t>01ISJ1154</t>
  </si>
  <si>
    <t>01ISJ1155</t>
  </si>
  <si>
    <t>01ISJ1156</t>
  </si>
  <si>
    <t>01ISJ1157</t>
  </si>
  <si>
    <t>01ISJ1158</t>
  </si>
  <si>
    <t>01ISJ1159</t>
  </si>
  <si>
    <t>01ISJ1160</t>
  </si>
  <si>
    <t>01ISJ1161</t>
  </si>
  <si>
    <t>01ISJ1162</t>
  </si>
  <si>
    <t>01ISJ1163</t>
  </si>
  <si>
    <t>01ISJ1164</t>
  </si>
  <si>
    <t>01ISJ1165</t>
  </si>
  <si>
    <t>01ISJ1166</t>
  </si>
  <si>
    <t>01ISJ1167</t>
  </si>
  <si>
    <t>01ISJ1168</t>
  </si>
  <si>
    <t>01ISJ1169</t>
  </si>
  <si>
    <t>01ISJ1170</t>
  </si>
  <si>
    <t>01ISJ1171</t>
  </si>
  <si>
    <t>01ISJ1172</t>
  </si>
  <si>
    <t>01ISJ1173</t>
  </si>
  <si>
    <t>01ISJ1174</t>
  </si>
  <si>
    <t>01ISJ1175</t>
  </si>
  <si>
    <t>01ISJ1176</t>
  </si>
  <si>
    <t>01ISJ1177</t>
  </si>
  <si>
    <t>01ISJ1178</t>
  </si>
  <si>
    <t>01ISJ1179</t>
  </si>
  <si>
    <t>01ISJ1180</t>
  </si>
  <si>
    <t>01ISJ1181</t>
  </si>
  <si>
    <t>01ISJ1182</t>
  </si>
  <si>
    <t>01ISJ1183</t>
  </si>
  <si>
    <t>01ISJ1184</t>
  </si>
  <si>
    <t>01ISJ1185</t>
  </si>
  <si>
    <t>01ISJ1200</t>
  </si>
  <si>
    <t>01ISJ1201</t>
  </si>
  <si>
    <t>01ISJ1202</t>
  </si>
  <si>
    <t>01ISJ1203</t>
  </si>
  <si>
    <t>01ISJ1204</t>
  </si>
  <si>
    <t>01ISJ1205</t>
  </si>
  <si>
    <t>01ISJ1206</t>
  </si>
  <si>
    <t>01ISJ1207</t>
  </si>
  <si>
    <t>01ISJ1208</t>
  </si>
  <si>
    <t>01ISJ1209</t>
  </si>
  <si>
    <t>01ISJ1210</t>
  </si>
  <si>
    <t>01ISJ1211</t>
  </si>
  <si>
    <t>01ISJ1212</t>
  </si>
  <si>
    <t>01ISJ1213</t>
  </si>
  <si>
    <t>01ISJ1214</t>
  </si>
  <si>
    <t>01ISJ1215</t>
  </si>
  <si>
    <t>01ISJ1216</t>
  </si>
  <si>
    <t>01ISJ1217</t>
  </si>
  <si>
    <t>01ISJ1218</t>
  </si>
  <si>
    <t>01ISJ1219</t>
  </si>
  <si>
    <t>01ISJ1220</t>
  </si>
  <si>
    <t>01ISJ1221</t>
  </si>
  <si>
    <t>01ISJ1222</t>
  </si>
  <si>
    <t>01ISJ1223</t>
  </si>
  <si>
    <t>01ISJ1224</t>
  </si>
  <si>
    <t>01ISJ1225</t>
  </si>
  <si>
    <t>01ISJ1226</t>
  </si>
  <si>
    <t>01ISJ1227</t>
  </si>
  <si>
    <t>01ISJ1228</t>
  </si>
  <si>
    <t>01ISJ1229</t>
  </si>
  <si>
    <t>01ISJ1230</t>
  </si>
  <si>
    <t>01ISJ1231</t>
  </si>
  <si>
    <t>01ISJ1232</t>
  </si>
  <si>
    <t>01ISJ1233</t>
  </si>
  <si>
    <t>01ISJ1234</t>
  </si>
  <si>
    <t>01ISJ1235</t>
  </si>
  <si>
    <t>01ISJ1236</t>
  </si>
  <si>
    <t>01ISJ1237</t>
  </si>
  <si>
    <t>01ISJ1238</t>
  </si>
  <si>
    <t>01ISJ1239</t>
  </si>
  <si>
    <t>01ISJ1240</t>
  </si>
  <si>
    <t>01ISJ1241</t>
  </si>
  <si>
    <t>01ISJ1242</t>
  </si>
  <si>
    <t>01ISJ1243</t>
  </si>
  <si>
    <t>01ISJ1244</t>
  </si>
  <si>
    <t>01ISJ1245</t>
  </si>
  <si>
    <t>01ISJ1246</t>
  </si>
  <si>
    <t>01ISJ1247</t>
  </si>
  <si>
    <t>01ISJ1248</t>
  </si>
  <si>
    <t>01ISJ1249</t>
  </si>
  <si>
    <t>01ISJ1250</t>
  </si>
  <si>
    <t>01ISJ1251</t>
  </si>
  <si>
    <t>01ISJ1252</t>
  </si>
  <si>
    <t>01ISJ1253</t>
  </si>
  <si>
    <t>01ISJ1254</t>
  </si>
  <si>
    <t>01ISJ1255</t>
  </si>
  <si>
    <t>01ISJ1256</t>
  </si>
  <si>
    <t>01ISJ1257</t>
  </si>
  <si>
    <t>01ISJ1258</t>
  </si>
  <si>
    <t>01ISJ1259</t>
  </si>
  <si>
    <t>01ISJ1260</t>
  </si>
  <si>
    <t>01ISJ1261</t>
  </si>
  <si>
    <t>01ISJ1262</t>
  </si>
  <si>
    <t>01ISJ1263</t>
  </si>
  <si>
    <t>01ISJ1264</t>
  </si>
  <si>
    <t>01ISJ1265</t>
  </si>
  <si>
    <t>01ISJ1266</t>
  </si>
  <si>
    <t>01ISJ1267</t>
  </si>
  <si>
    <t>01ISJ1268</t>
  </si>
  <si>
    <t>01ISJ1269</t>
  </si>
  <si>
    <t>01ISJ1270</t>
  </si>
  <si>
    <t>01ISJ1271</t>
  </si>
  <si>
    <t>01ISJ1272</t>
  </si>
  <si>
    <t>01ISJ1273</t>
  </si>
  <si>
    <t>01ISJ1274</t>
  </si>
  <si>
    <t>01ISJ1275</t>
  </si>
  <si>
    <t>01ISJ1276</t>
  </si>
  <si>
    <t>01ISJ1277</t>
  </si>
  <si>
    <t>01ISJ1278</t>
  </si>
  <si>
    <t>01ISJ1279</t>
  </si>
  <si>
    <t>01ISJ1280</t>
  </si>
  <si>
    <t>01ISJ1281</t>
  </si>
  <si>
    <t>01ISJ1282</t>
  </si>
  <si>
    <t>01ISJ1283</t>
  </si>
  <si>
    <t>01ISJ1284</t>
  </si>
  <si>
    <t>01ISJ1285</t>
  </si>
  <si>
    <t>ISJ01</t>
  </si>
  <si>
    <t>ISJ02</t>
  </si>
  <si>
    <t>ISJ03</t>
  </si>
  <si>
    <t>ISJ04</t>
  </si>
  <si>
    <t>ISJ05</t>
  </si>
  <si>
    <t>ISJ06</t>
  </si>
  <si>
    <t>ISJ07</t>
  </si>
  <si>
    <t>ISJ08</t>
  </si>
  <si>
    <t>ISJ09</t>
  </si>
  <si>
    <t>ISJ10</t>
  </si>
  <si>
    <t>ISJ11</t>
  </si>
  <si>
    <t>ISJ12</t>
  </si>
  <si>
    <t>ISJ13</t>
  </si>
  <si>
    <t>ISJ14</t>
  </si>
  <si>
    <t>ISJ15</t>
  </si>
  <si>
    <t>ISJ16</t>
  </si>
  <si>
    <t>ISJ17</t>
  </si>
  <si>
    <t>宏泰人壽 利變躉繳組合商品試算表</t>
    <phoneticPr fontId="5" type="noConversion"/>
  </si>
  <si>
    <t>性別</t>
    <phoneticPr fontId="5" type="noConversion"/>
  </si>
  <si>
    <t>增值回饋分享金(註)</t>
    <phoneticPr fontId="5" type="noConversion"/>
  </si>
  <si>
    <t>投保年齡</t>
    <phoneticPr fontId="5" type="noConversion"/>
  </si>
  <si>
    <t>保險期間</t>
    <phoneticPr fontId="5" type="noConversion"/>
  </si>
  <si>
    <t>繳別</t>
    <phoneticPr fontId="5" type="noConversion"/>
  </si>
  <si>
    <t>假設宣告利率</t>
    <phoneticPr fontId="5" type="noConversion"/>
  </si>
  <si>
    <t>註：第七保單年度起增值回饋分享金給付選擇。</t>
    <phoneticPr fontId="5" type="noConversion"/>
  </si>
  <si>
    <t>終身</t>
    <phoneticPr fontId="5" type="noConversion"/>
  </si>
  <si>
    <t>基本保險金額</t>
    <phoneticPr fontId="5" type="noConversion"/>
  </si>
  <si>
    <t>躉繳</t>
    <phoneticPr fontId="5" type="noConversion"/>
  </si>
  <si>
    <t>表定保費</t>
    <phoneticPr fontId="5" type="noConversion"/>
  </si>
  <si>
    <t>輸入選擇</t>
    <phoneticPr fontId="5" type="noConversion"/>
  </si>
  <si>
    <t>高保費優惠</t>
    <phoneticPr fontId="5" type="noConversion"/>
  </si>
  <si>
    <t>第七保單年度起增值回饋分享金給付選擇</t>
    <phoneticPr fontId="5" type="noConversion"/>
  </si>
  <si>
    <t>實繳保費</t>
    <phoneticPr fontId="5" type="noConversion"/>
  </si>
  <si>
    <t>性別</t>
    <phoneticPr fontId="5" type="noConversion"/>
  </si>
  <si>
    <t>增值回饋分享金(註)</t>
    <phoneticPr fontId="5" type="noConversion"/>
  </si>
  <si>
    <t>投保年齡</t>
    <phoneticPr fontId="5" type="noConversion"/>
  </si>
  <si>
    <t>保險期間</t>
    <phoneticPr fontId="5" type="noConversion"/>
  </si>
  <si>
    <t>終身</t>
    <phoneticPr fontId="5" type="noConversion"/>
  </si>
  <si>
    <t>繳別</t>
    <phoneticPr fontId="5" type="noConversion"/>
  </si>
  <si>
    <t>躉繳</t>
    <phoneticPr fontId="5" type="noConversion"/>
  </si>
  <si>
    <t>假設宣告利率</t>
    <phoneticPr fontId="5" type="noConversion"/>
  </si>
  <si>
    <t>01ISI1181</t>
  </si>
  <si>
    <t>01ISI1182</t>
  </si>
  <si>
    <t>01ISI1183</t>
  </si>
  <si>
    <t>01ISI1184</t>
  </si>
  <si>
    <t>01ISI1185</t>
  </si>
  <si>
    <t>01ISI1281</t>
  </si>
  <si>
    <t>01ISI1282</t>
  </si>
  <si>
    <t>01ISI1283</t>
  </si>
  <si>
    <t>01ISI1284</t>
  </si>
  <si>
    <t>01ISI1285</t>
  </si>
  <si>
    <t>男性</t>
    <phoneticPr fontId="5" type="noConversion"/>
  </si>
  <si>
    <r>
      <t>◆稅法相關規定或解釋之改變可能會影響本險之稅賦優惠。</t>
    </r>
    <r>
      <rPr>
        <sz val="12"/>
        <color theme="1"/>
        <rFont val="微軟正黑體"/>
        <family val="2"/>
        <charset val="136"/>
      </rPr>
      <t xml:space="preserve">
◆</t>
    </r>
    <r>
      <rPr>
        <b/>
        <sz val="12"/>
        <color theme="1"/>
        <rFont val="微軟正黑體"/>
        <family val="2"/>
        <charset val="136"/>
      </rPr>
      <t>本試算表內容僅供參考，實際內容以核保結果與正式保單與契約條款記載為準。</t>
    </r>
    <r>
      <rPr>
        <sz val="10"/>
        <color theme="1"/>
        <rFont val="微軟正黑體"/>
        <family val="2"/>
        <charset val="136"/>
      </rPr>
      <t xml:space="preserve">
◆本公司免費申訴電話：0800-068-268。
◆宏泰人壽總公司地址：台北市松山區民生東路三段156號4F。</t>
    </r>
    <phoneticPr fontId="5" type="noConversion"/>
  </si>
  <si>
    <r>
      <rPr>
        <sz val="12"/>
        <color theme="1"/>
        <rFont val="微軟正黑體"/>
        <family val="2"/>
        <charset val="136"/>
      </rPr>
      <t>◆</t>
    </r>
    <r>
      <rPr>
        <b/>
        <sz val="12"/>
        <color theme="1"/>
        <rFont val="微軟正黑體"/>
        <family val="2"/>
        <charset val="136"/>
      </rPr>
      <t>本試算表內容僅供參考，實際內容以核保結果與正式保單與契約條款記載為準。</t>
    </r>
    <r>
      <rPr>
        <sz val="10"/>
        <color theme="1"/>
        <rFont val="微軟正黑體"/>
        <family val="2"/>
        <charset val="136"/>
      </rPr>
      <t xml:space="preserve">
◆本公司免費申訴電話：0800-068-268。
◆宏泰人壽總公司地址：台北市松山區民生東路三段156號4F。
</t>
    </r>
    <phoneticPr fontId="5" type="noConversion"/>
  </si>
  <si>
    <r>
      <rPr>
        <sz val="12"/>
        <color theme="1"/>
        <rFont val="微軟正黑體"/>
        <family val="2"/>
        <charset val="136"/>
      </rPr>
      <t>◆</t>
    </r>
    <r>
      <rPr>
        <b/>
        <sz val="12"/>
        <color theme="1"/>
        <rFont val="微軟正黑體"/>
        <family val="2"/>
        <charset val="136"/>
      </rPr>
      <t>本試算表內容僅供參考，實際內容以核保結果與正式保單與契約條款記載為準。</t>
    </r>
    <r>
      <rPr>
        <sz val="10"/>
        <color theme="1"/>
        <rFont val="微軟正黑體"/>
        <family val="2"/>
        <charset val="136"/>
      </rPr>
      <t xml:space="preserve">
◆本公司免費申訴電話：0800-068-268。
◆宏泰人壽總公司地址：台北市松山區民生東路三段156號4F。
</t>
    </r>
    <phoneticPr fontId="5" type="noConversion"/>
  </si>
  <si>
    <t>次年度初</t>
  </si>
  <si>
    <t>保額推保費</t>
  </si>
  <si>
    <t>宏泰人壽泰榮華利率變動型終身壽險(ISI)</t>
    <phoneticPr fontId="5" type="noConversion"/>
  </si>
  <si>
    <t>宏泰人壽泰富貴利率變動型終身壽險(ISJ)</t>
    <phoneticPr fontId="5" type="noConversion"/>
  </si>
  <si>
    <t>宏泰人壽泰榮華利率變動型終身壽險試算表(ISI)</t>
    <phoneticPr fontId="5" type="noConversion"/>
  </si>
  <si>
    <t>※本公司106年1月宣告利率為2.83%，假設爾後宣告利率皆維持不變，試算結果如下：</t>
    <phoneticPr fontId="5" type="noConversion"/>
  </si>
  <si>
    <t>宏泰人壽泰富貴利率變動型終身壽險試算表(ISJ)</t>
    <phoneticPr fontId="5" type="noConversion"/>
  </si>
  <si>
    <r>
      <t>警語及注意事項說明：
◆本組合商品係由下列兩項商品組合：
  商品名稱：宏泰人壽泰榮華利率變動型終身壽險；給付項目：增值回饋分享金、身故保險金或喪葬費用保險金、全殘廢保險金、祝壽保險金；備查文號：106年1月20日 宏壽一字第1050001131號。
  商品名稱：宏泰人壽泰富貴利率變動型終身壽險；給付項目：增值回饋分享金、身故保險金或喪葬費用保險金、全殘廢保險金、祝壽保險金；備查文號：106年1月20日 宏壽一字第1050001132號。
◆</t>
    </r>
    <r>
      <rPr>
        <b/>
        <sz val="10"/>
        <color rgb="FFFF0000"/>
        <rFont val="微軟正黑體"/>
        <family val="2"/>
        <charset val="136"/>
      </rPr>
      <t>人壽保險之死亡給付及年金保險之確定年金給付於被保險人死亡後給付於指定受益人者，依保險法第一百十二條規定不得作為被保險人之遺產，惟如涉有規避遺產稅等稅捐情事者，稽徵機關仍得依據有關稅法規定
   或稅捐稽徵法第十二條之一所定實質課稅原則辦理。相關實務案例及其參考特徵，請至宏泰人壽官方網站http://www.hontai.com.tw查詢。</t>
    </r>
    <r>
      <rPr>
        <sz val="10"/>
        <color theme="1"/>
        <rFont val="微軟正黑體"/>
        <family val="2"/>
        <charset val="136"/>
      </rPr>
      <t xml:space="preserve">
◆本組合商品保險為利率變動型商品，宣告利率將隨經濟環境波動，除契約另有規定外，本公司不負最低宣告利率保證之責。
◆宣告利率非固定利率，並依本公司當時公告之宣告利率而訂。該利率係本公司根據本險資金運用狀況之績效，並參考市場利率訂定之。
◆「增值回饋分享金」：本公司於本契約有效期間內之每一保單週年日，按前一保單年度始日當月之宣告利率減去本契約預定利率（百分之一點二五）之差值，乘以前一保單年度期末保單價值準備金所得之值為增值回饋分享金， 
   並依下列約定辦理：
        一、購買增額繳清保險金額：本公司於每一保單週年日將前一保單年度之增值回饋分享金作為躉繳純保險費，計算自該保單週年日當日起生效之增額繳清保險金額。被保險人於保險年齡十六歲之保單週年日前，
                本公司依前項計算所得躉繳純保險費之金額，按各保單週年日當月之宣告利率，以日單利年複利方式儲存生息，並於被保險人保險年齡達十六歲之保單週年日時，就累計儲存生息之金額一次計算增額繳清保險金額。
        二、自第七保單年度起且被保險人保險年齡達十六歲者，要保人得以書面或其他約定方式向本公司申請變更為下列增值回饋分享金給付方式之一：               
                (一)儲存生息：各保單年度之增值回饋分享金，將按每年之宣告利率，逐年以日單利年複利方式儲存生息至要保人請求時給付，或至本契約終止或應給付各項保險金時一併給付。
                (二)現金給付：本公司於每一保單週年日依本契約約定給付前一保單年度之增值回饋分享金予要保人。
◆要保人未選擇增值回饋分享金給付方式時，本公司以購買增額繳清保險金額方式辦理。
◆本組合商品經本公司合格簽署人員檢視其內容業已符合一般精算原則及保險法令，惟為確保權益，基於保險公司與消費者衡平對等原則，消費者仍應詳加閱讀保險單條款與相關文件，審慎選擇保險商品。本商品如有虛偽不實
  或違法情事，應由本公司及其負責人依法負責。
◆消費者於購買前，應詳閱各種銷售文件內容，宏泰人壽泰榮華利率變動型終身壽險之預定費用率（預定附加費用率）最高7.23％，最低4.97％；
  宏泰人壽泰富貴利率變動型終身壽險之預定費用率（預定附加費用率）最高5.93％，最低3.78％；如要詳細了解其他相關資訊，請洽本公司業務員、客戶服務中心(客戶服務免付費專線：0800-068-268）
  或網站（網址：http://www.hontai.com.tw），以確保您的權益。歡迎至宏泰人壽網站，了解本公司經營資訊（資訊公開說明文件），或至本公司各機構（總公司、分公司及各通訊處）上網查閱下載，亦可電洽客戶服務
  免付費專線或各地分公司。
◆投保後解約或不繼續繳費可能不利消費者，請慎選符合需求之保險商品。
◆保險契約各項權利義務皆詳列於保單條款，消費者務必詳加閱讀了解，並把握保單契約撤銷之時效（收到保單翌日起算十日內）。
◆保險單借款利率屬短期利率且具變動性，通常高於保險單預定利率，故辦理保險單借款必須支付高於按保險單預定利率計算之利息。
◆本組合商品保險為不分紅保險單，不參加紅利分配，並無紅利給付項目。
◆本組合商品為保險商品，受人身保險安定基金保障，並非存款項目，故不受存款保險之保障。</t>
    </r>
    <phoneticPr fontId="5" type="noConversion"/>
  </si>
  <si>
    <r>
      <t>警語及注意事項說明：
◆商品名稱：宏泰人壽泰榮華利率變動型終身壽險；給付項目：增值回饋分享金、身故保險金或喪葬費用保險金、全殘廢保險金、祝壽保險金；備查文號：106年1月20日 宏壽一字第1050001131號。</t>
    </r>
    <r>
      <rPr>
        <sz val="10"/>
        <color rgb="FF00B0F0"/>
        <rFont val="微軟正黑體"/>
        <family val="2"/>
        <charset val="136"/>
      </rPr>
      <t xml:space="preserve">   </t>
    </r>
    <r>
      <rPr>
        <sz val="10"/>
        <color theme="1"/>
        <rFont val="微軟正黑體"/>
        <family val="2"/>
        <charset val="136"/>
      </rPr>
      <t xml:space="preserve">
◆</t>
    </r>
    <r>
      <rPr>
        <b/>
        <sz val="10"/>
        <color rgb="FFFF0000"/>
        <rFont val="微軟正黑體"/>
        <family val="2"/>
        <charset val="136"/>
      </rPr>
      <t>人壽保險之死亡給付及年金保險之確定年金給付於被保險人死亡後給付於指定受益人者，依保險法第一百十二條規定不得作為被保險人之遺產，惟如涉有規避遺產稅等稅捐情事者，稽徵機關仍得依據有關稅法規定
   或稅捐稽徵法第十二條之一所定實質課稅原則辦理。相關實務案例及其參考特徵，請至宏泰人壽官方網站http://www.hontai.com.tw查詢。</t>
    </r>
    <r>
      <rPr>
        <sz val="10"/>
        <color theme="1"/>
        <rFont val="微軟正黑體"/>
        <family val="2"/>
        <charset val="136"/>
      </rPr>
      <t xml:space="preserve">
◆本保險為利率變動型商品，宣告利率將隨經濟環境波動，除契約另有規定外，本公司不負最低宣告利率保證之責。
◆宣告利率非固定利率，並依本公司當時公告之宣告利率而訂。該利率係本公司根據本險資金運用狀況之績效，並參考市場利率訂定之。
◆「增值回饋分享金」：本公司於本契約有效期間內之每一保單週年日，按前一保單年度始日當月之宣告利率減去本契約預定利率（百分之一點二五）之差值，乘以前一保單年度期末保單價值準備金所得之值為增值回饋分享金，
  並依下列約定辦理：
        一、購買增額繳清保險金額：本公司於每一保單週年日將前一保單年度之增值回饋分享金作為躉繳純保險費，計算自該保單週年日當日起生效之增額繳清保險金額。被保險人於保險年齡十六歲之保單週年日前，
                本公司依前項計算所得躉繳純保險費之金額，按各保單週年日當月之宣告利率，以日單利年複利方式儲存生息，並於被保險人保險年齡達十六歲之保單週年日時，就累計儲存生息之金額一次計算增額繳清保險金額。
        二、自第七保單年度起且被保險人保險年齡達十六歲者，要保人得以書面或其他約定方式向本公司申請變更為下列增值回饋分享金給付方式之一：               
                (一)儲存生息：各保單年度之增值回饋分享金，將按每年之宣告利率，逐年以日單利年複利方式儲存生息至要保人請求時給付，或至本契約終止或應給付各項保險金時一併給付。
                (二)現金給付：本公司於每一保單週年日依本契約約定給付前一保單年度之增值回饋分享金予要保人。
◆要保人未選擇增值回饋分享金給付方式時，本公司以購買增額繳清保險金額方式辦理。
◆本商品經本公司合格簽署人員檢視其內容業已符合一般精算原則及保險法令，惟為確保權益，基於保險公司與消費者衡平對等原則，消費者仍應詳加閱讀保險單條款與相關文件，審慎選擇保險商品。本商品如有虛偽不實
  或違法情事，應由本公司及其負責人依法負責。
◆消費者於購買前，應詳閱各種銷售文件內容，本商品之預定費用率（預定附加費用率）最高7.23％，最低4.97％</t>
    </r>
    <r>
      <rPr>
        <sz val="10"/>
        <color rgb="FF00B0F0"/>
        <rFont val="微軟正黑體"/>
        <family val="2"/>
        <charset val="136"/>
      </rPr>
      <t>；</t>
    </r>
    <r>
      <rPr>
        <sz val="10"/>
        <color theme="1"/>
        <rFont val="微軟正黑體"/>
        <family val="2"/>
        <charset val="136"/>
      </rPr>
      <t>如要詳細了解其他相關資訊，請洽本公司業務員、客戶服務中心(客戶服務免付費專線：0800-068-268）
  或網站（網址：http://www.hontai.com.tw），以確保您的權益。歡迎至宏泰人壽網站，了解本公司經營資訊（資訊公開說明文件），或至本公司各機構（總公司、分公司及各通訊處）上網查閱下載，亦可電洽客戶服務
  免付費專線或各地分公司。
◆投保後解約或不繼續繳費可能不利消費者，請慎選符合需求之保險商品。
◆保險契約各項權利義務皆詳列於保單條款，消費者務必詳加閱讀了解，並把握保單契約撤銷之時效（收到保單翌日起算十日內）。
◆保險單借款利率屬短期利率且具變動性，通常高於保險單預定利率，故辦理保險單借款必須支付高於按保險單預定利率計算之利息。
◆本保險為不分紅保險單，不參加紅利分配，並無紅利給付項目。
◆本商品為保險商品，受人身保險安定基金保障，並非存款項目，故不受存款保險之保障。
◆稅法相關規定或解釋之改變可能會影響本險之稅賦優惠。</t>
    </r>
    <phoneticPr fontId="5" type="noConversion"/>
  </si>
  <si>
    <r>
      <t>警語及注意事項說明：
◆商品名稱：宏泰人壽泰富貴利率變動型終身壽險；給付項目：增值回饋分享金、身故保險金或喪葬費用保險金、全殘廢保險金、祝壽保險金；備查文號：106年1月20日 宏壽一字第1050001132號。
◆</t>
    </r>
    <r>
      <rPr>
        <b/>
        <sz val="10"/>
        <color rgb="FFFF0000"/>
        <rFont val="微軟正黑體"/>
        <family val="2"/>
        <charset val="136"/>
      </rPr>
      <t>人壽保險之死亡給付及年金保險之確定年金給付於被保險人死亡後給付於指定受益人者，依保險法第一百十二條規定不得作為被保險人之遺產，惟如涉有規避遺產稅等稅捐情事者，稽徵機關仍得依據有關稅法規定
   或稅捐稽徵法第十二條之一所定實質課稅原則辦理。相關實務案例及其參考特徵，請至宏泰人壽官方網站http://www.hontai.com.tw查詢。</t>
    </r>
    <r>
      <rPr>
        <sz val="10"/>
        <color theme="1"/>
        <rFont val="微軟正黑體"/>
        <family val="2"/>
        <charset val="136"/>
      </rPr>
      <t xml:space="preserve">
◆本保險為利率變動型商品，宣告利率將隨經濟環境波動，除契約另有規定外，本公司不負最低宣告利率保證之責。
◆宣告利率非固定利率，並依本公司當時公告之宣告利率而訂。該利率係本公司根據本險資金運用狀況之績效，並參考市場利率訂定之。
◆「增值回饋分享金」：本公司於本契約有效期間內之每一保單週年日，按前一保單年度始日當月之宣告利率減去本契約預定利率（百分之一點二五）之差值，乘以前一保單年度期末保單價值準備金所得之值為增值回饋分享金，
   並依下列約定辦理：
        一、購買增額繳清保險金額：本公司於每一保單週年日將前一保單年度之增值回饋分享金作為躉繳純保險費，計算自該保單週年日當日起生效之增額繳清保險金額。被保險人於保險年齡十六歲之保單週年日前，
                本公司依前項計算所得躉繳純保險費之金額，按各保單週年日當月之宣告利率，以日單利年複利方式儲存生息，並於被保險人保險年齡達十六歲之保單週年日時，就累計儲存生息之金額一次計算增額繳清保險金額。
        二、自第七保單年度起且被保險人保險年齡達十六歲者，要保人得以書面或其他約定方式向本公司申請變更為下列增值回饋分享金給付方式之一：               
                (一)儲存生息：各保單年度之增值回饋分享金，將按每年之宣告利率，逐年以日單利年複利方式儲存生息至要保人請求時給付，或至本契約終止或應給付各項保險金時一併給付。
                (二)現金給付：本公司於每一保單週年日依本契約約定給付前一保單年度之增值回饋分享金予要保人。
◆要保人未選擇增值回饋分享金給付方式時，本公司以購買增額繳清保險金額方式辦理。
◆本商品經本公司合格簽署人員檢視其內容業已符合一般精算原則及保險法令，惟為確保權益，基於保險公司與消費者衡平對等原則，消費者仍應詳加閱讀保險單條款與相關文件，審慎選擇保險商品。本商品如有虛偽不實
  或違法情事，應由本公司及其負責人依法負責。
◆消費者於購買前，應詳閱各種銷售文件內容，本商品之預定費用率（預定附加費用率）最高5.93％，最低3.78％；如要詳細了解其他相關資訊，請洽本公司業務員、客戶服務中心(客戶服務免付費專線：0800-068-268）
  或網站（網址：http://www.hontai.com.tw），以確保您的權益。歡迎至宏泰人壽網站，了解本公司經營資訊（資訊公開說明文件），或至本公司各機構（總公司、分公司及各通訊處）上網查閱下載，亦可電洽
  客戶服務免付費專線或各地分公司。
◆投保後解約或不繼續繳費可能不利消費者，請慎選符合需求之保險商品。
◆保險契約各項權利義務皆詳列於保單條款，消費者務必詳加閱讀了解，並把握保單契約撤銷之時效（收到保單翌日起算十日內）。
◆保險單借款利率屬短期利率且具變動性，通常高於保險單預定利率，故辦理保險單借款必須支付高於按保險單預定利率計算之利息。
◆本保險為不分紅保險單，不參加紅利分配，並無紅利給付項目。
◆本商品為保險商品，受人身保險安定基金保障，並非存款項目，故不受存款保險之保障。
◆稅法相關規定或解釋之改變可能會影響本險之稅賦優惠。</t>
    </r>
    <phoneticPr fontId="5" type="noConversion"/>
  </si>
  <si>
    <t>ISJ 利 變 躉 繳 商 品 輸 入</t>
    <phoneticPr fontId="5" type="noConversion"/>
  </si>
  <si>
    <t>註3：身故/全殘保險金合計=基本保險金額之身故/全殘保險金+增額繳清保險金額之身故/全殘保險金+現金給付當年度金額+儲存生息。</t>
    <phoneticPr fontId="5" type="noConversion"/>
  </si>
  <si>
    <t>增額繳清保險金額(註1)</t>
    <phoneticPr fontId="5" type="noConversion"/>
  </si>
  <si>
    <t>解約金合計
(註2)</t>
    <phoneticPr fontId="5" type="noConversion"/>
  </si>
  <si>
    <t>身故/全殘
保險金合計
(註3)</t>
    <phoneticPr fontId="5" type="noConversion"/>
  </si>
  <si>
    <t>女性</t>
  </si>
  <si>
    <t>保費推保額</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</si>
</sst>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42" formatCode="_(&quot;$&quot;* #,##0_);_(&quot;$&quot;* \(#,##0\);_(&quot;$&quot;* &quot;-&quot;_);_(@_)"/>
    <numFmt numFmtId="176" formatCode="_-* #,##0_-;\-* #,##0_-;_-* &quot;-&quot;_-;_-@_-"/>
    <numFmt numFmtId="177" formatCode="_-* #,##0.00_-;\-* #,##0.00_-;_-* &quot;-&quot;??_-;_-@_-"/>
    <numFmt numFmtId="178" formatCode="0#"/>
    <numFmt numFmtId="179" formatCode="_-* #,##0_-;\-* #,##0_-;_-* &quot;-&quot;??_-;_-@_-"/>
    <numFmt numFmtId="180" formatCode="#&quot;年&quot;"/>
    <numFmt numFmtId="181" formatCode="#&quot;性&quot;"/>
    <numFmt numFmtId="182" formatCode="0#&quot;歲&quot;"/>
    <numFmt numFmtId="183" formatCode="#,###&quot;元&quot;"/>
    <numFmt numFmtId="184" formatCode="0.0%"/>
    <numFmt numFmtId="185" formatCode="#,###.0000&quot;萬&quot;"/>
    <numFmt numFmtId="186" formatCode="#,##0.00000000_);[Red]\(#,##0.00000000\)"/>
    <numFmt numFmtId="187" formatCode="0_ "/>
    <numFmt numFmtId="188" formatCode="0.000000_ "/>
    <numFmt numFmtId="189" formatCode="#,##0.000000_ ;[Red]\-#,##0.000000\ "/>
    <numFmt numFmtId="190" formatCode="0.0000000_ "/>
    <numFmt numFmtId="191" formatCode="#,##0.0000_);[Red]\(#,##0.0000\)"/>
    <numFmt numFmtId="192" formatCode="#,##0.000_);[Red]\(#,##0.000\)"/>
    <numFmt numFmtId="193" formatCode="#&quot;歲&quot;"/>
    <numFmt numFmtId="194" formatCode="#,#00&quot;年&quot;"/>
    <numFmt numFmtId="195" formatCode="#,#00&quot;月&quot;"/>
    <numFmt numFmtId="196" formatCode="#,#00&quot;日&quot;"/>
    <numFmt numFmtId="197" formatCode="#,##0&quot;歲&quot;"/>
    <numFmt numFmtId="198" formatCode="_-* #,##0_-;\-* #,##0_-;_-* &quot;&quot;??_-;_-@_-"/>
  </numFmts>
  <fonts count="65" x14ac:knownFonts="1">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9"/>
      <name val="新細明體"/>
      <family val="1"/>
      <charset val="136"/>
    </font>
    <font>
      <b/>
      <sz val="12"/>
      <name val="新細明體"/>
      <family val="1"/>
      <charset val="136"/>
    </font>
    <font>
      <sz val="9"/>
      <color indexed="81"/>
      <name val="Tahoma"/>
      <family val="2"/>
    </font>
    <font>
      <b/>
      <sz val="9"/>
      <color indexed="81"/>
      <name val="Tahoma"/>
      <family val="2"/>
    </font>
    <font>
      <sz val="9"/>
      <color indexed="81"/>
      <name val="細明體"/>
      <family val="3"/>
      <charset val="136"/>
    </font>
    <font>
      <sz val="12"/>
      <name val="微軟正黑體"/>
      <family val="2"/>
      <charset val="136"/>
    </font>
    <font>
      <sz val="12"/>
      <color theme="1"/>
      <name val="新細明體"/>
      <family val="1"/>
      <charset val="136"/>
    </font>
    <font>
      <sz val="12"/>
      <color theme="1"/>
      <name val="新細明體"/>
      <family val="1"/>
      <charset val="136"/>
      <scheme val="minor"/>
    </font>
    <font>
      <sz val="9"/>
      <name val="新細明體"/>
      <family val="2"/>
      <charset val="136"/>
      <scheme val="minor"/>
    </font>
    <font>
      <sz val="12"/>
      <color theme="1"/>
      <name val="微軟正黑體"/>
      <family val="2"/>
      <charset val="136"/>
    </font>
    <font>
      <b/>
      <sz val="12"/>
      <color theme="1"/>
      <name val="微軟正黑體"/>
      <family val="2"/>
      <charset val="136"/>
    </font>
    <font>
      <sz val="10"/>
      <name val="Arial"/>
      <family val="2"/>
    </font>
    <font>
      <sz val="10"/>
      <name val="Times New Roman"/>
      <family val="1"/>
    </font>
    <font>
      <sz val="12"/>
      <name val="新細明體"/>
      <family val="1"/>
      <charset val="136"/>
      <scheme val="minor"/>
    </font>
    <font>
      <b/>
      <sz val="12"/>
      <name val="新細明體"/>
      <family val="1"/>
      <charset val="136"/>
      <scheme val="minor"/>
    </font>
    <font>
      <sz val="20"/>
      <color theme="1"/>
      <name val="微軟正黑體"/>
      <family val="2"/>
      <charset val="136"/>
    </font>
    <font>
      <sz val="10"/>
      <color theme="1"/>
      <name val="微軟正黑體"/>
      <family val="2"/>
      <charset val="136"/>
    </font>
    <font>
      <b/>
      <sz val="10"/>
      <color rgb="FFFF0000"/>
      <name val="微軟正黑體"/>
      <family val="2"/>
      <charset val="136"/>
    </font>
    <font>
      <sz val="10"/>
      <color rgb="FF0070C0"/>
      <name val="微軟正黑體"/>
      <family val="2"/>
      <charset val="136"/>
    </font>
    <font>
      <b/>
      <sz val="10"/>
      <color theme="1"/>
      <name val="微軟正黑體"/>
      <family val="2"/>
      <charset val="136"/>
    </font>
    <font>
      <sz val="10"/>
      <name val="微軟正黑體"/>
      <family val="2"/>
      <charset val="136"/>
    </font>
    <font>
      <b/>
      <sz val="18"/>
      <color theme="1"/>
      <name val="微軟正黑體"/>
      <family val="2"/>
      <charset val="136"/>
    </font>
    <font>
      <b/>
      <sz val="10"/>
      <color theme="1"/>
      <name val="新細明體"/>
      <family val="1"/>
      <charset val="136"/>
    </font>
    <font>
      <b/>
      <sz val="10"/>
      <name val="微軟正黑體"/>
      <family val="2"/>
      <charset val="136"/>
    </font>
    <font>
      <b/>
      <sz val="12"/>
      <color theme="1"/>
      <name val="新細明體"/>
      <family val="1"/>
      <charset val="136"/>
      <scheme val="minor"/>
    </font>
    <font>
      <sz val="10"/>
      <color theme="0"/>
      <name val="新細明體"/>
      <family val="1"/>
      <charset val="136"/>
      <scheme val="minor"/>
    </font>
    <font>
      <sz val="12"/>
      <color theme="0"/>
      <name val="新細明體"/>
      <family val="1"/>
      <charset val="136"/>
      <scheme val="minor"/>
    </font>
    <font>
      <b/>
      <sz val="12"/>
      <color theme="0"/>
      <name val="新細明體"/>
      <family val="1"/>
      <charset val="136"/>
      <scheme val="minor"/>
    </font>
    <font>
      <sz val="10"/>
      <name val="新細明體"/>
      <family val="1"/>
      <charset val="136"/>
      <scheme val="minor"/>
    </font>
    <font>
      <b/>
      <sz val="12"/>
      <color rgb="FFFF0000"/>
      <name val="新細明體"/>
      <family val="1"/>
      <charset val="136"/>
      <scheme val="minor"/>
    </font>
    <font>
      <b/>
      <sz val="12"/>
      <color rgb="FFFF0000"/>
      <name val="新細明體"/>
      <family val="1"/>
      <charset val="136"/>
    </font>
    <font>
      <sz val="20"/>
      <name val="微軟正黑體"/>
      <family val="2"/>
      <charset val="136"/>
    </font>
    <font>
      <b/>
      <sz val="20"/>
      <color indexed="8"/>
      <name val="微軟正黑體"/>
      <family val="2"/>
      <charset val="136"/>
    </font>
    <font>
      <sz val="20"/>
      <color indexed="8"/>
      <name val="微軟正黑體"/>
      <family val="2"/>
      <charset val="136"/>
    </font>
    <font>
      <b/>
      <sz val="20"/>
      <color theme="1"/>
      <name val="微軟正黑體"/>
      <family val="2"/>
      <charset val="136"/>
    </font>
    <font>
      <sz val="20"/>
      <color rgb="FFFF0000"/>
      <name val="微軟正黑體"/>
      <family val="2"/>
      <charset val="136"/>
    </font>
    <font>
      <sz val="20"/>
      <color indexed="12"/>
      <name val="微軟正黑體"/>
      <family val="2"/>
      <charset val="136"/>
    </font>
    <font>
      <b/>
      <sz val="9"/>
      <color indexed="81"/>
      <name val="新細明體"/>
      <family val="1"/>
      <charset val="136"/>
    </font>
    <font>
      <sz val="9"/>
      <color indexed="81"/>
      <name val="新細明體"/>
      <family val="1"/>
      <charset val="136"/>
    </font>
    <font>
      <sz val="14"/>
      <color indexed="81"/>
      <name val="新細明體"/>
      <family val="1"/>
      <charset val="136"/>
    </font>
    <font>
      <sz val="14"/>
      <color indexed="12"/>
      <name val="新細明體"/>
      <family val="1"/>
      <charset val="136"/>
    </font>
    <font>
      <sz val="12"/>
      <color rgb="FFFF0000"/>
      <name val="新細明體"/>
      <family val="1"/>
      <charset val="136"/>
    </font>
    <font>
      <sz val="12"/>
      <color rgb="FFFF0000"/>
      <name val="微軟正黑體"/>
      <family val="2"/>
      <charset val="136"/>
    </font>
    <font>
      <sz val="10"/>
      <color theme="1"/>
      <name val="新細明體"/>
      <family val="1"/>
      <charset val="136"/>
    </font>
    <font>
      <b/>
      <sz val="12"/>
      <name val="微軟正黑體"/>
      <family val="2"/>
      <charset val="136"/>
    </font>
    <font>
      <b/>
      <sz val="10"/>
      <name val="新細明體"/>
      <family val="1"/>
      <charset val="136"/>
    </font>
    <font>
      <sz val="10"/>
      <name val="新細明體"/>
      <family val="1"/>
      <charset val="136"/>
    </font>
    <font>
      <b/>
      <sz val="20"/>
      <name val="微軟正黑體"/>
      <family val="2"/>
      <charset val="136"/>
    </font>
    <font>
      <b/>
      <sz val="16"/>
      <name val="微軟正黑體"/>
      <family val="2"/>
      <charset val="136"/>
    </font>
    <font>
      <sz val="16"/>
      <name val="微軟正黑體"/>
      <family val="2"/>
      <charset val="136"/>
    </font>
    <font>
      <sz val="12"/>
      <color theme="1"/>
      <name val="新細明體"/>
      <family val="2"/>
      <scheme val="minor"/>
    </font>
    <font>
      <sz val="16"/>
      <color rgb="FFFF0000"/>
      <name val="微軟正黑體"/>
      <family val="2"/>
      <charset val="136"/>
    </font>
    <font>
      <sz val="16"/>
      <color theme="1"/>
      <name val="微軟正黑體"/>
      <family val="2"/>
      <charset val="136"/>
    </font>
    <font>
      <b/>
      <sz val="16"/>
      <color rgb="FFFF0000"/>
      <name val="微軟正黑體"/>
      <family val="2"/>
      <charset val="136"/>
    </font>
    <font>
      <b/>
      <sz val="20"/>
      <color rgb="FFFF0000"/>
      <name val="微軟正黑體"/>
      <family val="2"/>
      <charset val="136"/>
    </font>
    <font>
      <sz val="12"/>
      <color theme="0"/>
      <name val="微軟正黑體"/>
      <family val="2"/>
      <charset val="136"/>
    </font>
    <font>
      <b/>
      <sz val="12"/>
      <color theme="0"/>
      <name val="微軟正黑體"/>
      <family val="2"/>
      <charset val="136"/>
    </font>
    <font>
      <sz val="10"/>
      <color rgb="FF00B0F0"/>
      <name val="微軟正黑體"/>
      <family val="2"/>
      <charset val="136"/>
    </font>
    <font>
      <b/>
      <sz val="22"/>
      <name val="微軟正黑體"/>
      <family val="2"/>
      <charset val="136"/>
    </font>
    <font>
      <b/>
      <sz val="16"/>
      <color theme="0"/>
      <name val="微軟正黑體"/>
      <family val="2"/>
      <charset val="136"/>
    </font>
  </fonts>
  <fills count="1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rgb="FFFFFF00"/>
        <bgColor indexed="64"/>
      </patternFill>
    </fill>
    <fill>
      <patternFill patternType="solid">
        <fgColor rgb="FF00B0F0"/>
        <bgColor indexed="64"/>
      </patternFill>
    </fill>
    <fill>
      <patternFill patternType="solid">
        <fgColor theme="3"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rgb="FFFFFFCC"/>
        <bgColor indexed="64"/>
      </patternFill>
    </fill>
    <fill>
      <patternFill patternType="solid">
        <fgColor rgb="FF33CCFF"/>
        <bgColor indexed="64"/>
      </patternFill>
    </fill>
    <fill>
      <patternFill patternType="solid">
        <fgColor theme="6"/>
        <bgColor indexed="64"/>
      </patternFill>
    </fill>
  </fills>
  <borders count="6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top style="medium">
        <color auto="1"/>
      </top>
      <bottom style="thin">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diagonal/>
    </border>
    <border>
      <left/>
      <right/>
      <top style="medium">
        <color auto="1"/>
      </top>
      <bottom style="thin">
        <color auto="1"/>
      </bottom>
      <diagonal/>
    </border>
    <border>
      <left style="medium">
        <color auto="1"/>
      </left>
      <right/>
      <top/>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style="thin">
        <color auto="1"/>
      </bottom>
      <diagonal/>
    </border>
    <border>
      <left style="medium">
        <color auto="1"/>
      </left>
      <right/>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top style="thin">
        <color auto="1"/>
      </top>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style="thick">
        <color rgb="FFC00000"/>
      </left>
      <right style="thick">
        <color rgb="FFC00000"/>
      </right>
      <top style="thick">
        <color rgb="FFC00000"/>
      </top>
      <bottom/>
      <diagonal/>
    </border>
    <border>
      <left style="thick">
        <color rgb="FFC00000"/>
      </left>
      <right style="thick">
        <color rgb="FFC00000"/>
      </right>
      <top/>
      <bottom style="thick">
        <color rgb="FFC00000"/>
      </bottom>
      <diagonal/>
    </border>
    <border>
      <left/>
      <right style="medium">
        <color auto="1"/>
      </right>
      <top/>
      <bottom style="thin">
        <color auto="1"/>
      </bottom>
      <diagonal/>
    </border>
    <border>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right/>
      <top style="thin">
        <color auto="1"/>
      </top>
      <bottom style="medium">
        <color auto="1"/>
      </bottom>
      <diagonal/>
    </border>
    <border>
      <left style="thin">
        <color auto="1"/>
      </left>
      <right/>
      <top/>
      <bottom style="thin">
        <color auto="1"/>
      </bottom>
      <diagonal/>
    </border>
  </borders>
  <cellStyleXfs count="15">
    <xf numFmtId="0" fontId="0" fillId="0" borderId="0"/>
    <xf numFmtId="177" fontId="4" fillId="0" borderId="0" applyFont="0" applyFill="0" applyBorder="0" applyAlignment="0" applyProtection="0"/>
    <xf numFmtId="0" fontId="12" fillId="0" borderId="0">
      <alignment vertical="center"/>
    </xf>
    <xf numFmtId="9" fontId="4" fillId="0" borderId="0" applyFont="0" applyFill="0" applyBorder="0" applyAlignment="0" applyProtection="0">
      <alignment vertical="center"/>
    </xf>
    <xf numFmtId="0" fontId="16" fillId="0" borderId="0"/>
    <xf numFmtId="0" fontId="16" fillId="0" borderId="0"/>
    <xf numFmtId="9" fontId="4" fillId="0" borderId="0" applyFont="0" applyFill="0" applyBorder="0" applyAlignment="0" applyProtection="0">
      <alignment vertical="center"/>
    </xf>
    <xf numFmtId="42" fontId="17" fillId="0" borderId="0" applyFont="0" applyFill="0" applyBorder="0" applyAlignment="0" applyProtection="0"/>
    <xf numFmtId="0" fontId="3" fillId="0" borderId="0">
      <alignment vertical="center"/>
    </xf>
    <xf numFmtId="177" fontId="3" fillId="0" borderId="0" applyFont="0" applyFill="0" applyBorder="0" applyAlignment="0" applyProtection="0">
      <alignment vertical="center"/>
    </xf>
    <xf numFmtId="0" fontId="4" fillId="0" borderId="0">
      <alignment vertical="center"/>
    </xf>
    <xf numFmtId="177" fontId="4" fillId="0" borderId="0" applyFont="0" applyFill="0" applyBorder="0" applyAlignment="0" applyProtection="0">
      <alignment vertical="center"/>
    </xf>
    <xf numFmtId="0" fontId="2" fillId="0" borderId="0">
      <alignment vertical="center"/>
    </xf>
    <xf numFmtId="177" fontId="2" fillId="0" borderId="0" applyFont="0" applyFill="0" applyBorder="0" applyAlignment="0" applyProtection="0">
      <alignment vertical="center"/>
    </xf>
    <xf numFmtId="0" fontId="55" fillId="0" borderId="0"/>
  </cellStyleXfs>
  <cellXfs count="621">
    <xf numFmtId="0" fontId="0" fillId="0" borderId="0" xfId="0"/>
    <xf numFmtId="0" fontId="0" fillId="0" borderId="0" xfId="0" applyAlignment="1">
      <alignment vertical="center"/>
    </xf>
    <xf numFmtId="38" fontId="18" fillId="0" borderId="0" xfId="0" applyNumberFormat="1" applyFont="1" applyFill="1" applyBorder="1" applyAlignment="1">
      <alignment horizontal="center" wrapText="1"/>
    </xf>
    <xf numFmtId="38" fontId="18" fillId="0" borderId="0" xfId="0" applyNumberFormat="1" applyFont="1" applyBorder="1"/>
    <xf numFmtId="38" fontId="18" fillId="0" borderId="0" xfId="0" applyNumberFormat="1" applyFont="1" applyFill="1" applyBorder="1" applyAlignment="1">
      <alignment horizontal="center"/>
    </xf>
    <xf numFmtId="38" fontId="18" fillId="0" borderId="0" xfId="0" applyNumberFormat="1" applyFont="1" applyFill="1" applyBorder="1"/>
    <xf numFmtId="176" fontId="18" fillId="0" borderId="0" xfId="0" applyNumberFormat="1" applyFont="1" applyBorder="1"/>
    <xf numFmtId="179" fontId="18" fillId="0" borderId="0" xfId="0" applyNumberFormat="1" applyFont="1" applyBorder="1"/>
    <xf numFmtId="176" fontId="18" fillId="0" borderId="0" xfId="0" applyNumberFormat="1" applyFont="1" applyFill="1" applyBorder="1"/>
    <xf numFmtId="38" fontId="18" fillId="4" borderId="0" xfId="0" applyNumberFormat="1" applyFont="1" applyFill="1" applyBorder="1"/>
    <xf numFmtId="38" fontId="19" fillId="0" borderId="0" xfId="0" applyNumberFormat="1" applyFont="1" applyBorder="1"/>
    <xf numFmtId="0" fontId="14" fillId="0" borderId="0" xfId="0" applyFont="1" applyBorder="1" applyAlignment="1">
      <alignment horizontal="center"/>
    </xf>
    <xf numFmtId="38" fontId="19" fillId="0" borderId="0" xfId="0" applyNumberFormat="1" applyFont="1" applyFill="1" applyBorder="1" applyAlignment="1">
      <alignment horizontal="right"/>
    </xf>
    <xf numFmtId="38" fontId="19" fillId="4" borderId="0" xfId="0" applyNumberFormat="1" applyFont="1" applyFill="1" applyBorder="1" applyAlignment="1">
      <alignment horizontal="right"/>
    </xf>
    <xf numFmtId="10" fontId="18" fillId="0" borderId="0" xfId="3" applyNumberFormat="1" applyFont="1" applyFill="1" applyBorder="1" applyAlignment="1"/>
    <xf numFmtId="9" fontId="18" fillId="0" borderId="0" xfId="3" applyNumberFormat="1" applyFont="1" applyFill="1" applyBorder="1" applyAlignment="1"/>
    <xf numFmtId="38" fontId="18" fillId="0" borderId="0" xfId="0" applyNumberFormat="1" applyFont="1" applyBorder="1" applyAlignment="1">
      <alignment horizontal="center"/>
    </xf>
    <xf numFmtId="176" fontId="19" fillId="4" borderId="0" xfId="0" applyNumberFormat="1" applyFont="1" applyFill="1" applyBorder="1" applyAlignment="1">
      <alignment horizontal="right"/>
    </xf>
    <xf numFmtId="10" fontId="19" fillId="4" borderId="0" xfId="3" applyNumberFormat="1" applyFont="1" applyFill="1" applyBorder="1" applyAlignment="1">
      <alignment wrapText="1"/>
    </xf>
    <xf numFmtId="186" fontId="19" fillId="4" borderId="0" xfId="0" applyNumberFormat="1" applyFont="1" applyFill="1" applyBorder="1"/>
    <xf numFmtId="0" fontId="6" fillId="0" borderId="0" xfId="0" applyFont="1" applyAlignment="1">
      <alignment vertical="center"/>
    </xf>
    <xf numFmtId="0" fontId="11" fillId="0" borderId="0" xfId="0" applyFont="1" applyProtection="1">
      <protection hidden="1"/>
    </xf>
    <xf numFmtId="0" fontId="10" fillId="0" borderId="0" xfId="0" applyFont="1" applyProtection="1">
      <protection hidden="1"/>
    </xf>
    <xf numFmtId="0" fontId="0" fillId="0" borderId="0" xfId="0" applyProtection="1">
      <protection hidden="1"/>
    </xf>
    <xf numFmtId="0" fontId="10" fillId="2" borderId="1" xfId="0" applyFont="1" applyFill="1" applyBorder="1" applyAlignment="1" applyProtection="1">
      <alignment horizontal="left"/>
      <protection hidden="1"/>
    </xf>
    <xf numFmtId="0" fontId="11" fillId="0" borderId="1" xfId="0" applyFont="1" applyBorder="1" applyProtection="1">
      <protection hidden="1"/>
    </xf>
    <xf numFmtId="0" fontId="6" fillId="2" borderId="1" xfId="0" applyFont="1" applyFill="1" applyBorder="1" applyProtection="1">
      <protection hidden="1"/>
    </xf>
    <xf numFmtId="183" fontId="15" fillId="0" borderId="0" xfId="0" applyNumberFormat="1" applyFont="1" applyFill="1" applyBorder="1" applyProtection="1">
      <protection hidden="1"/>
    </xf>
    <xf numFmtId="0" fontId="10" fillId="0" borderId="0" xfId="0" applyFont="1" applyFill="1" applyBorder="1" applyProtection="1">
      <protection hidden="1"/>
    </xf>
    <xf numFmtId="0" fontId="0" fillId="0" borderId="0" xfId="0" applyBorder="1" applyProtection="1">
      <protection hidden="1"/>
    </xf>
    <xf numFmtId="0" fontId="0" fillId="0" borderId="0" xfId="0" applyFill="1" applyProtection="1">
      <protection hidden="1"/>
    </xf>
    <xf numFmtId="178" fontId="11" fillId="0" borderId="0" xfId="0" applyNumberFormat="1" applyFont="1" applyProtection="1">
      <protection hidden="1"/>
    </xf>
    <xf numFmtId="0" fontId="11" fillId="0" borderId="0" xfId="0" applyFont="1" applyFill="1" applyProtection="1">
      <protection hidden="1"/>
    </xf>
    <xf numFmtId="0" fontId="10" fillId="0" borderId="0" xfId="0" applyFont="1" applyAlignment="1" applyProtection="1">
      <alignment horizontal="right"/>
      <protection hidden="1"/>
    </xf>
    <xf numFmtId="0" fontId="21" fillId="0" borderId="0" xfId="0" applyFont="1" applyProtection="1">
      <protection hidden="1"/>
    </xf>
    <xf numFmtId="0" fontId="23" fillId="0" borderId="0" xfId="0" applyFont="1" applyProtection="1">
      <protection hidden="1"/>
    </xf>
    <xf numFmtId="179" fontId="21" fillId="0" borderId="0" xfId="0" applyNumberFormat="1" applyFont="1" applyAlignment="1" applyProtection="1">
      <alignment horizontal="right"/>
      <protection hidden="1"/>
    </xf>
    <xf numFmtId="0" fontId="25" fillId="0" borderId="0" xfId="0" applyFont="1" applyProtection="1">
      <protection hidden="1"/>
    </xf>
    <xf numFmtId="0" fontId="25" fillId="2" borderId="0" xfId="0" applyFont="1" applyFill="1" applyBorder="1" applyProtection="1">
      <protection hidden="1"/>
    </xf>
    <xf numFmtId="0" fontId="21" fillId="2" borderId="0" xfId="0" applyFont="1" applyFill="1" applyBorder="1" applyAlignment="1" applyProtection="1">
      <protection hidden="1"/>
    </xf>
    <xf numFmtId="184" fontId="25" fillId="0" borderId="0" xfId="3" applyNumberFormat="1" applyFont="1" applyBorder="1" applyAlignment="1" applyProtection="1">
      <protection hidden="1"/>
    </xf>
    <xf numFmtId="183" fontId="25" fillId="0" borderId="0" xfId="0" applyNumberFormat="1" applyFont="1" applyBorder="1" applyProtection="1">
      <protection hidden="1"/>
    </xf>
    <xf numFmtId="185" fontId="21" fillId="0" borderId="0" xfId="0" applyNumberFormat="1" applyFont="1" applyBorder="1" applyProtection="1">
      <protection hidden="1"/>
    </xf>
    <xf numFmtId="38" fontId="30" fillId="7" borderId="0" xfId="0" applyNumberFormat="1" applyFont="1" applyFill="1" applyBorder="1"/>
    <xf numFmtId="38" fontId="31" fillId="7" borderId="0" xfId="0" applyNumberFormat="1" applyFont="1" applyFill="1" applyBorder="1" applyAlignment="1">
      <alignment horizontal="center" wrapText="1"/>
    </xf>
    <xf numFmtId="38" fontId="32" fillId="7" borderId="0" xfId="0" applyNumberFormat="1" applyFont="1" applyFill="1" applyBorder="1"/>
    <xf numFmtId="0" fontId="25" fillId="0" borderId="2" xfId="0" applyFont="1" applyBorder="1" applyAlignment="1" applyProtection="1">
      <alignment horizontal="center"/>
      <protection hidden="1"/>
    </xf>
    <xf numFmtId="0" fontId="25" fillId="0" borderId="4" xfId="0" applyFont="1" applyBorder="1" applyAlignment="1" applyProtection="1">
      <alignment horizontal="center"/>
      <protection hidden="1"/>
    </xf>
    <xf numFmtId="179" fontId="21" fillId="0" borderId="1" xfId="1" applyNumberFormat="1" applyFont="1" applyFill="1" applyBorder="1" applyAlignment="1" applyProtection="1">
      <alignment vertical="center"/>
      <protection hidden="1"/>
    </xf>
    <xf numFmtId="183" fontId="25" fillId="0" borderId="0" xfId="0" applyNumberFormat="1" applyFont="1" applyFill="1" applyBorder="1" applyProtection="1">
      <protection hidden="1"/>
    </xf>
    <xf numFmtId="0" fontId="27" fillId="0" borderId="0" xfId="0" applyFont="1" applyFill="1" applyBorder="1" applyAlignment="1" applyProtection="1">
      <alignment wrapText="1"/>
      <protection hidden="1"/>
    </xf>
    <xf numFmtId="0" fontId="21" fillId="0" borderId="0" xfId="0" applyFont="1" applyFill="1" applyBorder="1" applyAlignment="1" applyProtection="1">
      <alignment vertical="center"/>
      <protection hidden="1"/>
    </xf>
    <xf numFmtId="179" fontId="21" fillId="0" borderId="0" xfId="0" applyNumberFormat="1" applyFont="1" applyFill="1" applyBorder="1" applyAlignment="1" applyProtection="1">
      <alignment vertical="center"/>
      <protection hidden="1"/>
    </xf>
    <xf numFmtId="179" fontId="21" fillId="0" borderId="0" xfId="1" applyNumberFormat="1" applyFont="1" applyFill="1" applyBorder="1" applyAlignment="1" applyProtection="1">
      <alignment vertical="center"/>
      <protection hidden="1"/>
    </xf>
    <xf numFmtId="179" fontId="21" fillId="0" borderId="0" xfId="1" applyNumberFormat="1" applyFont="1" applyFill="1" applyBorder="1" applyAlignment="1" applyProtection="1">
      <alignment horizontal="center" vertical="center"/>
      <protection hidden="1"/>
    </xf>
    <xf numFmtId="187" fontId="10" fillId="0" borderId="0" xfId="0" applyNumberFormat="1" applyFont="1" applyFill="1" applyBorder="1" applyAlignment="1" applyProtection="1">
      <alignment horizontal="right"/>
      <protection hidden="1"/>
    </xf>
    <xf numFmtId="187" fontId="10" fillId="0" borderId="0" xfId="0" applyNumberFormat="1" applyFont="1" applyFill="1" applyBorder="1" applyProtection="1">
      <protection hidden="1"/>
    </xf>
    <xf numFmtId="190" fontId="0" fillId="0" borderId="0" xfId="0" applyNumberFormat="1"/>
    <xf numFmtId="0" fontId="10" fillId="0" borderId="0" xfId="0" applyFont="1" applyAlignment="1" applyProtection="1">
      <alignment horizontal="center"/>
      <protection hidden="1"/>
    </xf>
    <xf numFmtId="0" fontId="25" fillId="2" borderId="0" xfId="0" applyFont="1" applyFill="1" applyBorder="1" applyAlignment="1" applyProtection="1">
      <alignment horizontal="center"/>
      <protection hidden="1"/>
    </xf>
    <xf numFmtId="0" fontId="23" fillId="0" borderId="0" xfId="0" applyFont="1" applyAlignment="1" applyProtection="1">
      <alignment horizontal="center"/>
      <protection hidden="1"/>
    </xf>
    <xf numFmtId="184" fontId="11" fillId="0" borderId="1" xfId="0" applyNumberFormat="1" applyFont="1" applyBorder="1" applyAlignment="1" applyProtection="1">
      <alignment horizontal="left"/>
      <protection hidden="1"/>
    </xf>
    <xf numFmtId="0" fontId="6" fillId="2" borderId="1" xfId="0" applyFont="1" applyFill="1" applyBorder="1" applyAlignment="1" applyProtection="1">
      <alignment horizontal="left"/>
      <protection hidden="1"/>
    </xf>
    <xf numFmtId="38" fontId="19" fillId="4" borderId="0" xfId="0" applyNumberFormat="1" applyFont="1" applyFill="1" applyBorder="1"/>
    <xf numFmtId="10" fontId="19" fillId="4" borderId="0" xfId="3" applyNumberFormat="1" applyFont="1" applyFill="1" applyBorder="1" applyAlignment="1"/>
    <xf numFmtId="184" fontId="19" fillId="4" borderId="0" xfId="3" applyNumberFormat="1" applyFont="1" applyFill="1" applyBorder="1" applyAlignment="1"/>
    <xf numFmtId="38" fontId="19" fillId="0" borderId="0" xfId="0" applyNumberFormat="1" applyFont="1" applyFill="1" applyBorder="1" applyAlignment="1">
      <alignment horizontal="center"/>
    </xf>
    <xf numFmtId="176" fontId="19" fillId="4" borderId="0" xfId="0" applyNumberFormat="1" applyFont="1" applyFill="1" applyBorder="1" applyAlignment="1">
      <alignment horizontal="center"/>
    </xf>
    <xf numFmtId="176" fontId="19" fillId="8" borderId="0" xfId="0" applyNumberFormat="1" applyFont="1" applyFill="1" applyBorder="1" applyAlignment="1">
      <alignment horizontal="right"/>
    </xf>
    <xf numFmtId="10" fontId="19" fillId="0" borderId="0" xfId="3" applyNumberFormat="1" applyFont="1" applyFill="1" applyBorder="1" applyAlignment="1">
      <alignment wrapText="1"/>
    </xf>
    <xf numFmtId="0" fontId="19" fillId="0" borderId="0" xfId="3" applyNumberFormat="1" applyFont="1" applyFill="1" applyBorder="1" applyAlignment="1">
      <alignment horizontal="center" wrapText="1"/>
    </xf>
    <xf numFmtId="177" fontId="19" fillId="0" borderId="0" xfId="3" applyNumberFormat="1" applyFont="1" applyFill="1" applyBorder="1" applyAlignment="1">
      <alignment horizontal="center" wrapText="1"/>
    </xf>
    <xf numFmtId="176" fontId="19" fillId="0" borderId="0" xfId="0" applyNumberFormat="1" applyFont="1" applyBorder="1"/>
    <xf numFmtId="176" fontId="19" fillId="0" borderId="0" xfId="0" applyNumberFormat="1" applyFont="1" applyBorder="1" applyAlignment="1">
      <alignment horizontal="right"/>
    </xf>
    <xf numFmtId="176" fontId="19" fillId="9" borderId="0" xfId="0" applyNumberFormat="1" applyFont="1" applyFill="1" applyBorder="1"/>
    <xf numFmtId="38" fontId="19" fillId="4" borderId="0" xfId="0" applyNumberFormat="1" applyFont="1" applyFill="1" applyBorder="1" applyAlignment="1">
      <alignment horizontal="right" vertical="center" wrapText="1"/>
    </xf>
    <xf numFmtId="38" fontId="18" fillId="0" borderId="0" xfId="0" applyNumberFormat="1" applyFont="1" applyFill="1" applyBorder="1" applyAlignment="1">
      <alignment vertical="center" wrapText="1"/>
    </xf>
    <xf numFmtId="38" fontId="12" fillId="0" borderId="0" xfId="0" applyNumberFormat="1" applyFont="1" applyFill="1" applyBorder="1" applyAlignment="1">
      <alignment horizontal="center" vertical="center" wrapText="1"/>
    </xf>
    <xf numFmtId="38" fontId="32" fillId="7" borderId="0" xfId="0" applyNumberFormat="1" applyFont="1" applyFill="1" applyBorder="1" applyAlignment="1">
      <alignment vertical="center"/>
    </xf>
    <xf numFmtId="38" fontId="19" fillId="4" borderId="0" xfId="0" applyNumberFormat="1" applyFont="1" applyFill="1" applyBorder="1" applyAlignment="1">
      <alignment horizontal="center" vertical="center" wrapText="1"/>
    </xf>
    <xf numFmtId="38" fontId="18" fillId="0" borderId="0" xfId="0" applyNumberFormat="1" applyFont="1" applyFill="1" applyBorder="1" applyAlignment="1">
      <alignment horizontal="center" vertical="center" wrapText="1"/>
    </xf>
    <xf numFmtId="0" fontId="24" fillId="0" borderId="20" xfId="0" applyFont="1" applyBorder="1" applyAlignment="1" applyProtection="1">
      <alignment horizontal="center" vertical="center" wrapText="1"/>
      <protection hidden="1"/>
    </xf>
    <xf numFmtId="38" fontId="19" fillId="0" borderId="0" xfId="0" applyNumberFormat="1" applyFont="1" applyFill="1" applyBorder="1"/>
    <xf numFmtId="38" fontId="19" fillId="0" borderId="0" xfId="0" applyNumberFormat="1" applyFont="1" applyBorder="1" applyAlignment="1">
      <alignment wrapText="1"/>
    </xf>
    <xf numFmtId="38" fontId="18" fillId="4" borderId="0" xfId="0" applyNumberFormat="1" applyFont="1" applyFill="1" applyBorder="1" applyAlignment="1">
      <alignment vertical="center"/>
    </xf>
    <xf numFmtId="179" fontId="19" fillId="4" borderId="0" xfId="0" applyNumberFormat="1" applyFont="1" applyFill="1" applyBorder="1" applyAlignment="1">
      <alignment vertical="center"/>
    </xf>
    <xf numFmtId="38" fontId="19" fillId="4" borderId="0" xfId="0" applyNumberFormat="1" applyFont="1" applyFill="1" applyBorder="1" applyAlignment="1">
      <alignment vertical="center"/>
    </xf>
    <xf numFmtId="38" fontId="18" fillId="0" borderId="0" xfId="0" applyNumberFormat="1" applyFont="1" applyBorder="1" applyAlignment="1">
      <alignment vertical="center"/>
    </xf>
    <xf numFmtId="38" fontId="19" fillId="8" borderId="0" xfId="0" applyNumberFormat="1" applyFont="1" applyFill="1" applyBorder="1" applyAlignment="1">
      <alignment horizontal="center" vertical="center"/>
    </xf>
    <xf numFmtId="38" fontId="29" fillId="0" borderId="0" xfId="0" applyNumberFormat="1" applyFont="1" applyFill="1" applyBorder="1" applyAlignment="1">
      <alignment horizontal="center" vertical="center" wrapText="1"/>
    </xf>
    <xf numFmtId="38" fontId="29" fillId="0" borderId="0" xfId="0" applyNumberFormat="1" applyFont="1" applyFill="1" applyBorder="1" applyAlignment="1">
      <alignment vertical="center" wrapText="1"/>
    </xf>
    <xf numFmtId="38" fontId="18" fillId="0" borderId="0" xfId="0" applyNumberFormat="1" applyFont="1" applyFill="1" applyBorder="1" applyAlignment="1">
      <alignment vertical="center"/>
    </xf>
    <xf numFmtId="38" fontId="29" fillId="0" borderId="0" xfId="0" applyNumberFormat="1" applyFont="1" applyFill="1" applyBorder="1" applyAlignment="1">
      <alignment horizontal="center" vertical="top" wrapText="1"/>
    </xf>
    <xf numFmtId="38" fontId="19" fillId="0" borderId="0" xfId="0" applyNumberFormat="1" applyFont="1" applyFill="1" applyBorder="1" applyAlignment="1">
      <alignment horizontal="center" vertical="top" wrapText="1"/>
    </xf>
    <xf numFmtId="38" fontId="19" fillId="0" borderId="0" xfId="0" applyNumberFormat="1" applyFont="1" applyFill="1" applyBorder="1" applyAlignment="1">
      <alignment horizontal="center" vertical="center"/>
    </xf>
    <xf numFmtId="0" fontId="19" fillId="0" borderId="0" xfId="3" applyNumberFormat="1" applyFont="1" applyFill="1" applyBorder="1" applyAlignment="1">
      <alignment horizontal="center" vertical="center" wrapText="1"/>
    </xf>
    <xf numFmtId="38" fontId="18" fillId="0" borderId="0" xfId="0" applyNumberFormat="1" applyFont="1" applyFill="1" applyBorder="1" applyAlignment="1">
      <alignment horizontal="center" vertical="center"/>
    </xf>
    <xf numFmtId="176" fontId="19" fillId="4" borderId="0" xfId="0" applyNumberFormat="1" applyFont="1" applyFill="1" applyBorder="1" applyAlignment="1">
      <alignment horizontal="center" vertical="center"/>
    </xf>
    <xf numFmtId="38" fontId="18" fillId="4" borderId="0" xfId="0" applyNumberFormat="1" applyFont="1" applyFill="1" applyBorder="1" applyAlignment="1">
      <alignment horizontal="center" vertical="center" wrapText="1"/>
    </xf>
    <xf numFmtId="176" fontId="18" fillId="0" borderId="0" xfId="0" applyNumberFormat="1" applyFont="1" applyFill="1" applyBorder="1" applyAlignment="1">
      <alignment horizontal="center"/>
    </xf>
    <xf numFmtId="176" fontId="18" fillId="0" borderId="0" xfId="0" applyNumberFormat="1" applyFont="1" applyBorder="1" applyAlignment="1">
      <alignment horizontal="center"/>
    </xf>
    <xf numFmtId="38" fontId="12" fillId="0" borderId="0" xfId="0" applyNumberFormat="1" applyFont="1" applyFill="1" applyBorder="1" applyAlignment="1">
      <alignment vertical="center" wrapText="1"/>
    </xf>
    <xf numFmtId="38" fontId="29" fillId="0" borderId="0" xfId="0" applyNumberFormat="1" applyFont="1" applyFill="1" applyBorder="1" applyAlignment="1">
      <alignment vertical="center"/>
    </xf>
    <xf numFmtId="38" fontId="29" fillId="0" borderId="0" xfId="0" applyNumberFormat="1" applyFont="1" applyFill="1" applyBorder="1" applyAlignment="1">
      <alignment horizontal="right" vertical="center" wrapText="1"/>
    </xf>
    <xf numFmtId="191" fontId="19" fillId="0" borderId="0" xfId="0" applyNumberFormat="1" applyFont="1" applyBorder="1"/>
    <xf numFmtId="192" fontId="18" fillId="0" borderId="0" xfId="0" applyNumberFormat="1" applyFont="1" applyFill="1" applyBorder="1" applyAlignment="1">
      <alignment horizontal="center" wrapText="1"/>
    </xf>
    <xf numFmtId="38" fontId="18" fillId="0" borderId="0" xfId="0" applyNumberFormat="1" applyFont="1" applyBorder="1" applyAlignment="1">
      <alignment wrapText="1"/>
    </xf>
    <xf numFmtId="192" fontId="19" fillId="0" borderId="0" xfId="0" applyNumberFormat="1" applyFont="1" applyFill="1" applyBorder="1" applyAlignment="1">
      <alignment horizontal="center"/>
    </xf>
    <xf numFmtId="38" fontId="18" fillId="0" borderId="0" xfId="0" applyNumberFormat="1" applyFont="1" applyFill="1" applyBorder="1" applyAlignment="1">
      <alignment horizontal="center" vertical="top" wrapText="1"/>
    </xf>
    <xf numFmtId="38" fontId="32" fillId="7" borderId="0" xfId="0" applyNumberFormat="1" applyFont="1" applyFill="1" applyBorder="1" applyAlignment="1">
      <alignment horizontal="center" vertical="top" wrapText="1"/>
    </xf>
    <xf numFmtId="38" fontId="32" fillId="7" borderId="0" xfId="0" applyNumberFormat="1" applyFont="1" applyFill="1" applyBorder="1" applyAlignment="1">
      <alignment horizontal="left" vertical="top" wrapText="1"/>
    </xf>
    <xf numFmtId="192" fontId="31" fillId="7" borderId="0" xfId="0" applyNumberFormat="1" applyFont="1" applyFill="1" applyBorder="1" applyAlignment="1">
      <alignment horizontal="center" wrapText="1"/>
    </xf>
    <xf numFmtId="38" fontId="31" fillId="7" borderId="0" xfId="0" applyNumberFormat="1" applyFont="1" applyFill="1" applyBorder="1" applyAlignment="1">
      <alignment horizontal="right" vertical="center" wrapText="1"/>
    </xf>
    <xf numFmtId="0" fontId="24" fillId="0" borderId="1" xfId="0" applyFont="1" applyFill="1" applyBorder="1" applyAlignment="1" applyProtection="1">
      <alignment horizontal="center" vertical="center" wrapText="1"/>
      <protection hidden="1"/>
    </xf>
    <xf numFmtId="193" fontId="3" fillId="0" borderId="0" xfId="8" applyNumberFormat="1">
      <alignment vertical="center"/>
    </xf>
    <xf numFmtId="0" fontId="3" fillId="0" borderId="0" xfId="8">
      <alignment vertical="center"/>
    </xf>
    <xf numFmtId="0" fontId="3" fillId="0" borderId="0" xfId="8" applyFill="1">
      <alignment vertical="center"/>
    </xf>
    <xf numFmtId="0" fontId="29" fillId="0" borderId="0" xfId="8" applyFont="1" applyFill="1">
      <alignment vertical="center"/>
    </xf>
    <xf numFmtId="179" fontId="29" fillId="3" borderId="0" xfId="9" applyNumberFormat="1" applyFont="1" applyFill="1">
      <alignment vertical="center"/>
    </xf>
    <xf numFmtId="179" fontId="29" fillId="0" borderId="0" xfId="9" applyNumberFormat="1" applyFont="1">
      <alignment vertical="center"/>
    </xf>
    <xf numFmtId="0" fontId="21" fillId="0" borderId="0" xfId="8" applyFont="1" applyFill="1" applyBorder="1" applyAlignment="1" applyProtection="1">
      <protection locked="0"/>
    </xf>
    <xf numFmtId="0" fontId="3" fillId="4" borderId="0" xfId="8" applyFill="1">
      <alignment vertical="center"/>
    </xf>
    <xf numFmtId="179" fontId="29" fillId="0" borderId="0" xfId="8" applyNumberFormat="1" applyFont="1" applyFill="1">
      <alignment vertical="center"/>
    </xf>
    <xf numFmtId="179" fontId="29" fillId="4" borderId="0" xfId="8" applyNumberFormat="1" applyFont="1" applyFill="1">
      <alignment vertical="center"/>
    </xf>
    <xf numFmtId="179" fontId="0" fillId="0" borderId="0" xfId="9" applyNumberFormat="1" applyFont="1">
      <alignment vertical="center"/>
    </xf>
    <xf numFmtId="179" fontId="29" fillId="3" borderId="0" xfId="8" applyNumberFormat="1" applyFont="1" applyFill="1">
      <alignment vertical="center"/>
    </xf>
    <xf numFmtId="179" fontId="3" fillId="0" borderId="0" xfId="8" applyNumberFormat="1">
      <alignment vertical="center"/>
    </xf>
    <xf numFmtId="179" fontId="3" fillId="0" borderId="0" xfId="8" applyNumberFormat="1" applyFill="1">
      <alignment vertical="center"/>
    </xf>
    <xf numFmtId="179" fontId="3" fillId="4" borderId="0" xfId="8" applyNumberFormat="1" applyFill="1">
      <alignment vertical="center"/>
    </xf>
    <xf numFmtId="10" fontId="29" fillId="0" borderId="0" xfId="8" applyNumberFormat="1" applyFont="1" applyFill="1">
      <alignment vertical="center"/>
    </xf>
    <xf numFmtId="10" fontId="29" fillId="4" borderId="0" xfId="8" applyNumberFormat="1" applyFont="1" applyFill="1">
      <alignment vertical="center"/>
    </xf>
    <xf numFmtId="0" fontId="0" fillId="0" borderId="0" xfId="0" applyAlignment="1" applyProtection="1">
      <alignment horizontal="center"/>
      <protection hidden="1"/>
    </xf>
    <xf numFmtId="0" fontId="0" fillId="0" borderId="0" xfId="0" applyFill="1" applyAlignment="1" applyProtection="1">
      <alignment horizontal="center"/>
      <protection hidden="1"/>
    </xf>
    <xf numFmtId="0" fontId="35" fillId="0" borderId="0" xfId="0" applyFont="1" applyAlignment="1" applyProtection="1">
      <alignment horizontal="center" vertical="center"/>
      <protection hidden="1"/>
    </xf>
    <xf numFmtId="0" fontId="0" fillId="0" borderId="0" xfId="0" applyAlignment="1" applyProtection="1">
      <alignment horizontal="center" vertical="center"/>
      <protection hidden="1"/>
    </xf>
    <xf numFmtId="10" fontId="35" fillId="0" borderId="0" xfId="0" applyNumberFormat="1" applyFont="1" applyAlignment="1" applyProtection="1">
      <alignment horizontal="center" vertical="center"/>
      <protection hidden="1"/>
    </xf>
    <xf numFmtId="10" fontId="0" fillId="0" borderId="0" xfId="0" applyNumberFormat="1" applyAlignment="1" applyProtection="1">
      <alignment horizontal="center"/>
      <protection hidden="1"/>
    </xf>
    <xf numFmtId="10" fontId="0" fillId="0" borderId="0" xfId="0" applyNumberFormat="1" applyFill="1" applyAlignment="1" applyProtection="1">
      <alignment horizontal="center"/>
      <protection hidden="1"/>
    </xf>
    <xf numFmtId="0" fontId="36" fillId="0" borderId="0" xfId="10" applyFont="1" applyFill="1" applyProtection="1">
      <alignment vertical="center"/>
      <protection hidden="1"/>
    </xf>
    <xf numFmtId="0" fontId="36" fillId="0" borderId="1" xfId="10" applyFont="1" applyFill="1" applyBorder="1" applyAlignment="1" applyProtection="1">
      <alignment horizontal="center" vertical="center"/>
      <protection hidden="1"/>
    </xf>
    <xf numFmtId="0" fontId="37" fillId="0" borderId="1" xfId="10" applyFont="1" applyFill="1" applyBorder="1" applyAlignment="1" applyProtection="1">
      <alignment horizontal="center" vertical="center"/>
      <protection hidden="1"/>
    </xf>
    <xf numFmtId="0" fontId="38" fillId="0" borderId="0" xfId="10" applyFont="1" applyFill="1" applyAlignment="1" applyProtection="1">
      <alignment horizontal="right" vertical="center"/>
      <protection hidden="1"/>
    </xf>
    <xf numFmtId="14" fontId="38" fillId="0" borderId="0" xfId="10" applyNumberFormat="1" applyFont="1" applyFill="1" applyAlignment="1" applyProtection="1">
      <alignment horizontal="center" vertical="center"/>
      <protection hidden="1"/>
    </xf>
    <xf numFmtId="194" fontId="20" fillId="10" borderId="1" xfId="11" applyNumberFormat="1" applyFont="1" applyFill="1" applyBorder="1" applyAlignment="1" applyProtection="1">
      <alignment horizontal="center" vertical="center"/>
      <protection locked="0" hidden="1"/>
    </xf>
    <xf numFmtId="195" fontId="20" fillId="10" borderId="1" xfId="11" applyNumberFormat="1" applyFont="1" applyFill="1" applyBorder="1" applyAlignment="1" applyProtection="1">
      <alignment horizontal="center" vertical="center"/>
      <protection locked="0" hidden="1"/>
    </xf>
    <xf numFmtId="196" fontId="20" fillId="10" borderId="1" xfId="11" applyNumberFormat="1" applyFont="1" applyFill="1" applyBorder="1" applyAlignment="1" applyProtection="1">
      <alignment horizontal="center" vertical="center"/>
      <protection locked="0" hidden="1"/>
    </xf>
    <xf numFmtId="197" fontId="39" fillId="0" borderId="1" xfId="10" applyNumberFormat="1" applyFont="1" applyFill="1" applyBorder="1" applyAlignment="1" applyProtection="1">
      <alignment horizontal="center" vertical="center"/>
      <protection hidden="1"/>
    </xf>
    <xf numFmtId="0" fontId="38" fillId="0" borderId="0" xfId="10" applyFont="1" applyFill="1" applyAlignment="1" applyProtection="1">
      <alignment horizontal="center" vertical="center"/>
      <protection hidden="1"/>
    </xf>
    <xf numFmtId="0" fontId="20" fillId="0" borderId="0" xfId="10" applyFont="1" applyFill="1" applyProtection="1">
      <alignment vertical="center"/>
      <protection hidden="1"/>
    </xf>
    <xf numFmtId="0" fontId="40" fillId="0" borderId="0" xfId="10" applyFont="1" applyFill="1" applyAlignment="1" applyProtection="1">
      <alignment horizontal="center" vertical="center"/>
      <protection hidden="1"/>
    </xf>
    <xf numFmtId="14" fontId="41" fillId="0" borderId="0" xfId="10" applyNumberFormat="1" applyFont="1" applyFill="1" applyProtection="1">
      <alignment vertical="center"/>
      <protection hidden="1"/>
    </xf>
    <xf numFmtId="197" fontId="47" fillId="0" borderId="32" xfId="10" applyNumberFormat="1" applyFont="1" applyFill="1" applyBorder="1" applyAlignment="1" applyProtection="1">
      <alignment horizontal="center" vertical="center"/>
      <protection hidden="1"/>
    </xf>
    <xf numFmtId="0" fontId="0" fillId="0" borderId="0" xfId="0" applyFont="1" applyProtection="1">
      <protection hidden="1"/>
    </xf>
    <xf numFmtId="0" fontId="0" fillId="0" borderId="0" xfId="0" applyFont="1" applyFill="1" applyProtection="1">
      <protection hidden="1"/>
    </xf>
    <xf numFmtId="0" fontId="46" fillId="0" borderId="0" xfId="0" applyFont="1" applyAlignment="1" applyProtection="1">
      <alignment horizontal="center" vertical="center"/>
      <protection hidden="1"/>
    </xf>
    <xf numFmtId="0" fontId="25" fillId="0" borderId="0" xfId="0" applyFont="1" applyFill="1" applyAlignment="1" applyProtection="1">
      <alignment horizontal="center"/>
      <protection hidden="1"/>
    </xf>
    <xf numFmtId="0" fontId="24" fillId="0" borderId="37" xfId="0" applyFont="1" applyBorder="1" applyAlignment="1" applyProtection="1">
      <alignment horizontal="center" vertical="center"/>
      <protection hidden="1"/>
    </xf>
    <xf numFmtId="179" fontId="21" fillId="0" borderId="38" xfId="0" applyNumberFormat="1" applyFont="1" applyBorder="1" applyAlignment="1" applyProtection="1">
      <alignment horizontal="right"/>
      <protection hidden="1"/>
    </xf>
    <xf numFmtId="0" fontId="24" fillId="0" borderId="39" xfId="0" applyFont="1" applyBorder="1" applyAlignment="1" applyProtection="1">
      <alignment horizontal="center" vertical="center"/>
      <protection hidden="1"/>
    </xf>
    <xf numFmtId="189" fontId="0" fillId="0" borderId="36" xfId="0" applyNumberFormat="1" applyFill="1" applyBorder="1" applyAlignment="1" applyProtection="1">
      <protection hidden="1"/>
    </xf>
    <xf numFmtId="0" fontId="24" fillId="0" borderId="5" xfId="0" applyFont="1" applyBorder="1" applyAlignment="1" applyProtection="1">
      <alignment horizontal="center" vertical="center" wrapText="1"/>
      <protection hidden="1"/>
    </xf>
    <xf numFmtId="179" fontId="21" fillId="0" borderId="1" xfId="1" applyNumberFormat="1" applyFont="1" applyFill="1" applyBorder="1" applyAlignment="1" applyProtection="1">
      <alignment horizontal="center" vertical="center"/>
      <protection hidden="1"/>
    </xf>
    <xf numFmtId="0" fontId="24" fillId="0" borderId="11" xfId="0" applyFont="1" applyBorder="1" applyAlignment="1" applyProtection="1">
      <alignment horizontal="center" vertical="center"/>
      <protection hidden="1"/>
    </xf>
    <xf numFmtId="0" fontId="24" fillId="0" borderId="21" xfId="0" applyFont="1" applyBorder="1" applyAlignment="1" applyProtection="1">
      <alignment horizontal="center" vertical="center"/>
      <protection hidden="1"/>
    </xf>
    <xf numFmtId="38" fontId="29" fillId="9" borderId="0" xfId="0" applyNumberFormat="1" applyFont="1" applyFill="1" applyBorder="1" applyAlignment="1">
      <alignment horizontal="right" vertical="center" wrapText="1"/>
    </xf>
    <xf numFmtId="189" fontId="0" fillId="6" borderId="36" xfId="0" applyNumberFormat="1" applyFill="1" applyBorder="1" applyAlignment="1" applyProtection="1">
      <protection hidden="1"/>
    </xf>
    <xf numFmtId="0" fontId="24" fillId="0" borderId="44" xfId="0" applyFont="1" applyBorder="1" applyAlignment="1" applyProtection="1">
      <alignment horizontal="center" vertical="center"/>
      <protection hidden="1"/>
    </xf>
    <xf numFmtId="189" fontId="0" fillId="9" borderId="36" xfId="0" applyNumberFormat="1" applyFill="1" applyBorder="1" applyAlignment="1" applyProtection="1">
      <protection hidden="1"/>
    </xf>
    <xf numFmtId="179" fontId="25" fillId="0" borderId="1" xfId="0" applyNumberFormat="1" applyFont="1" applyBorder="1" applyProtection="1">
      <protection hidden="1"/>
    </xf>
    <xf numFmtId="0" fontId="24" fillId="0" borderId="1" xfId="0" applyFont="1" applyBorder="1" applyAlignment="1" applyProtection="1">
      <alignment horizontal="center" vertical="center"/>
      <protection hidden="1"/>
    </xf>
    <xf numFmtId="0" fontId="24" fillId="4" borderId="1" xfId="0" applyFont="1" applyFill="1" applyBorder="1" applyAlignment="1" applyProtection="1">
      <alignment horizontal="center" vertical="center" wrapText="1"/>
      <protection hidden="1"/>
    </xf>
    <xf numFmtId="0" fontId="10" fillId="0" borderId="0" xfId="10" applyFont="1" applyFill="1" applyAlignment="1" applyProtection="1">
      <alignment vertical="center"/>
      <protection hidden="1"/>
    </xf>
    <xf numFmtId="38" fontId="19" fillId="9" borderId="0" xfId="0" applyNumberFormat="1" applyFont="1" applyFill="1" applyBorder="1" applyAlignment="1">
      <alignment horizontal="right" vertical="center" wrapText="1"/>
    </xf>
    <xf numFmtId="0" fontId="10" fillId="0" borderId="4" xfId="0" applyFont="1" applyFill="1" applyBorder="1" applyAlignment="1" applyProtection="1">
      <alignment horizontal="center"/>
      <protection hidden="1"/>
    </xf>
    <xf numFmtId="0" fontId="10" fillId="0" borderId="1" xfId="0" applyFont="1" applyFill="1" applyBorder="1" applyAlignment="1" applyProtection="1">
      <alignment horizontal="center"/>
      <protection hidden="1"/>
    </xf>
    <xf numFmtId="0" fontId="10" fillId="0" borderId="5" xfId="0" applyFont="1" applyFill="1" applyBorder="1" applyAlignment="1" applyProtection="1">
      <alignment horizontal="center"/>
      <protection hidden="1"/>
    </xf>
    <xf numFmtId="0" fontId="10" fillId="0" borderId="27" xfId="0" applyFont="1" applyBorder="1" applyProtection="1">
      <protection hidden="1"/>
    </xf>
    <xf numFmtId="0" fontId="10" fillId="0" borderId="0" xfId="0" applyFont="1" applyBorder="1" applyProtection="1">
      <protection hidden="1"/>
    </xf>
    <xf numFmtId="0" fontId="10" fillId="0" borderId="32" xfId="0" applyFont="1" applyBorder="1" applyProtection="1">
      <protection hidden="1"/>
    </xf>
    <xf numFmtId="0" fontId="10" fillId="0" borderId="27" xfId="0" applyFont="1" applyFill="1" applyBorder="1" applyAlignment="1" applyProtection="1">
      <protection hidden="1"/>
    </xf>
    <xf numFmtId="0" fontId="10" fillId="0" borderId="0" xfId="0" applyFont="1" applyFill="1" applyBorder="1" applyAlignment="1" applyProtection="1">
      <protection hidden="1"/>
    </xf>
    <xf numFmtId="0" fontId="47" fillId="0" borderId="33" xfId="0" applyFont="1" applyBorder="1" applyAlignment="1" applyProtection="1">
      <alignment horizontal="center"/>
      <protection hidden="1"/>
    </xf>
    <xf numFmtId="0" fontId="47" fillId="0" borderId="34" xfId="0" applyFont="1" applyBorder="1" applyAlignment="1" applyProtection="1">
      <alignment horizontal="center"/>
      <protection hidden="1"/>
    </xf>
    <xf numFmtId="0" fontId="47" fillId="0" borderId="35" xfId="0" applyFont="1" applyBorder="1" applyAlignment="1" applyProtection="1">
      <alignment horizontal="center"/>
      <protection hidden="1"/>
    </xf>
    <xf numFmtId="38" fontId="29" fillId="9" borderId="0" xfId="0" applyNumberFormat="1" applyFont="1" applyFill="1" applyBorder="1" applyAlignment="1">
      <alignment horizontal="right"/>
    </xf>
    <xf numFmtId="38" fontId="29" fillId="9" borderId="0" xfId="0" applyNumberFormat="1" applyFont="1" applyFill="1" applyBorder="1" applyAlignment="1">
      <alignment horizontal="center" wrapText="1"/>
    </xf>
    <xf numFmtId="38" fontId="29" fillId="9" borderId="0" xfId="0" applyNumberFormat="1" applyFont="1" applyFill="1" applyBorder="1" applyAlignment="1">
      <alignment horizontal="center"/>
    </xf>
    <xf numFmtId="192" fontId="29" fillId="9" borderId="0" xfId="0" applyNumberFormat="1" applyFont="1" applyFill="1" applyBorder="1" applyAlignment="1">
      <alignment horizontal="center"/>
    </xf>
    <xf numFmtId="189" fontId="0" fillId="6" borderId="50" xfId="0" applyNumberFormat="1" applyFill="1" applyBorder="1" applyAlignment="1" applyProtection="1">
      <protection hidden="1"/>
    </xf>
    <xf numFmtId="38" fontId="15" fillId="9" borderId="0" xfId="0" applyNumberFormat="1" applyFont="1" applyFill="1" applyBorder="1" applyAlignment="1">
      <alignment horizontal="center" vertical="center" wrapText="1"/>
    </xf>
    <xf numFmtId="38" fontId="18" fillId="11" borderId="0" xfId="0" applyNumberFormat="1" applyFont="1" applyFill="1" applyBorder="1"/>
    <xf numFmtId="38" fontId="19" fillId="9" borderId="0" xfId="0" applyNumberFormat="1" applyFont="1" applyFill="1" applyBorder="1" applyAlignment="1">
      <alignment horizontal="center" vertical="top"/>
    </xf>
    <xf numFmtId="38" fontId="19" fillId="6" borderId="52" xfId="0" applyNumberFormat="1" applyFont="1" applyFill="1" applyBorder="1" applyAlignment="1">
      <alignment horizontal="center" vertical="top" wrapText="1"/>
    </xf>
    <xf numFmtId="38" fontId="49" fillId="6" borderId="53" xfId="0" applyNumberFormat="1" applyFont="1" applyFill="1" applyBorder="1" applyAlignment="1">
      <alignment horizontal="center" vertical="center" wrapText="1"/>
    </xf>
    <xf numFmtId="0" fontId="0" fillId="0" borderId="0" xfId="0" applyAlignment="1" applyProtection="1">
      <alignment wrapText="1"/>
      <protection hidden="1"/>
    </xf>
    <xf numFmtId="10" fontId="50" fillId="4" borderId="38" xfId="0" applyNumberFormat="1" applyFont="1" applyFill="1" applyBorder="1" applyProtection="1">
      <protection hidden="1"/>
    </xf>
    <xf numFmtId="10" fontId="50" fillId="0" borderId="38" xfId="0" applyNumberFormat="1" applyFont="1" applyFill="1" applyBorder="1" applyProtection="1">
      <protection hidden="1"/>
    </xf>
    <xf numFmtId="0" fontId="51" fillId="5" borderId="38" xfId="0" applyFont="1" applyFill="1" applyBorder="1" applyProtection="1">
      <protection hidden="1"/>
    </xf>
    <xf numFmtId="0" fontId="51" fillId="0" borderId="38" xfId="0" applyFont="1" applyFill="1" applyBorder="1" applyProtection="1">
      <protection hidden="1"/>
    </xf>
    <xf numFmtId="0" fontId="51" fillId="0" borderId="36" xfId="0" applyFont="1" applyFill="1" applyBorder="1" applyProtection="1">
      <protection hidden="1"/>
    </xf>
    <xf numFmtId="0" fontId="24" fillId="5" borderId="36" xfId="0" applyFont="1" applyFill="1" applyBorder="1" applyAlignment="1" applyProtection="1">
      <protection hidden="1"/>
    </xf>
    <xf numFmtId="185" fontId="21" fillId="5" borderId="36" xfId="1" applyNumberFormat="1" applyFont="1" applyFill="1" applyBorder="1" applyAlignment="1" applyProtection="1">
      <alignment horizontal="right"/>
      <protection hidden="1"/>
    </xf>
    <xf numFmtId="0" fontId="24" fillId="0" borderId="37" xfId="0" applyFont="1" applyFill="1" applyBorder="1" applyAlignment="1" applyProtection="1">
      <alignment horizontal="center" wrapText="1"/>
      <protection hidden="1"/>
    </xf>
    <xf numFmtId="0" fontId="21" fillId="0" borderId="6" xfId="0" applyFont="1" applyBorder="1" applyAlignment="1" applyProtection="1">
      <alignment horizontal="center"/>
      <protection hidden="1"/>
    </xf>
    <xf numFmtId="38" fontId="19" fillId="9" borderId="0" xfId="0" applyNumberFormat="1" applyFont="1" applyFill="1" applyBorder="1" applyAlignment="1">
      <alignment horizontal="center" vertical="top"/>
    </xf>
    <xf numFmtId="0" fontId="27" fillId="0" borderId="0" xfId="0" applyFont="1" applyFill="1" applyBorder="1" applyAlignment="1" applyProtection="1">
      <alignment horizontal="center" wrapText="1"/>
      <protection hidden="1"/>
    </xf>
    <xf numFmtId="179" fontId="23" fillId="0" borderId="0" xfId="0" applyNumberFormat="1" applyFont="1" applyProtection="1">
      <protection hidden="1"/>
    </xf>
    <xf numFmtId="10" fontId="6" fillId="4" borderId="38" xfId="0" applyNumberFormat="1" applyFont="1" applyFill="1" applyBorder="1" applyProtection="1">
      <protection hidden="1"/>
    </xf>
    <xf numFmtId="10" fontId="6" fillId="0" borderId="38" xfId="0" applyNumberFormat="1" applyFont="1" applyFill="1" applyBorder="1" applyProtection="1">
      <protection hidden="1"/>
    </xf>
    <xf numFmtId="0" fontId="0" fillId="5" borderId="38" xfId="0" applyFill="1" applyBorder="1" applyProtection="1">
      <protection hidden="1"/>
    </xf>
    <xf numFmtId="0" fontId="0" fillId="0" borderId="38" xfId="0" applyFill="1" applyBorder="1" applyProtection="1">
      <protection hidden="1"/>
    </xf>
    <xf numFmtId="0" fontId="0" fillId="0" borderId="36" xfId="0" applyFill="1" applyBorder="1" applyProtection="1">
      <protection hidden="1"/>
    </xf>
    <xf numFmtId="0" fontId="15" fillId="5" borderId="36" xfId="0" applyFont="1" applyFill="1" applyBorder="1" applyAlignment="1" applyProtection="1">
      <protection hidden="1"/>
    </xf>
    <xf numFmtId="185" fontId="14" fillId="5" borderId="36" xfId="1" applyNumberFormat="1" applyFont="1" applyFill="1" applyBorder="1" applyAlignment="1" applyProtection="1">
      <alignment horizontal="right"/>
      <protection hidden="1"/>
    </xf>
    <xf numFmtId="0" fontId="0" fillId="4" borderId="1" xfId="0" applyFill="1" applyBorder="1" applyProtection="1">
      <protection hidden="1"/>
    </xf>
    <xf numFmtId="0" fontId="0" fillId="4" borderId="36" xfId="0" applyFill="1" applyBorder="1" applyProtection="1">
      <protection hidden="1"/>
    </xf>
    <xf numFmtId="0" fontId="47" fillId="0" borderId="0" xfId="0" applyFont="1" applyFill="1" applyProtection="1">
      <protection hidden="1"/>
    </xf>
    <xf numFmtId="0" fontId="46" fillId="0" borderId="0" xfId="0" applyFont="1" applyProtection="1">
      <protection hidden="1"/>
    </xf>
    <xf numFmtId="0" fontId="35" fillId="0" borderId="0" xfId="0" applyFont="1" applyProtection="1">
      <protection hidden="1"/>
    </xf>
    <xf numFmtId="193" fontId="2" fillId="0" borderId="0" xfId="12" applyNumberFormat="1">
      <alignment vertical="center"/>
    </xf>
    <xf numFmtId="0" fontId="2" fillId="0" borderId="0" xfId="12">
      <alignment vertical="center"/>
    </xf>
    <xf numFmtId="0" fontId="2" fillId="0" borderId="0" xfId="12" applyFill="1">
      <alignment vertical="center"/>
    </xf>
    <xf numFmtId="0" fontId="29" fillId="0" borderId="0" xfId="12" applyFont="1" applyFill="1">
      <alignment vertical="center"/>
    </xf>
    <xf numFmtId="179" fontId="29" fillId="3" borderId="0" xfId="13" applyNumberFormat="1" applyFont="1" applyFill="1">
      <alignment vertical="center"/>
    </xf>
    <xf numFmtId="179" fontId="29" fillId="0" borderId="0" xfId="13" applyNumberFormat="1" applyFont="1">
      <alignment vertical="center"/>
    </xf>
    <xf numFmtId="0" fontId="21" fillId="0" borderId="0" xfId="12" applyFont="1" applyFill="1" applyBorder="1" applyAlignment="1" applyProtection="1">
      <protection locked="0"/>
    </xf>
    <xf numFmtId="0" fontId="2" fillId="4" borderId="0" xfId="12" applyFill="1">
      <alignment vertical="center"/>
    </xf>
    <xf numFmtId="179" fontId="29" fillId="0" borderId="0" xfId="12" applyNumberFormat="1" applyFont="1" applyFill="1">
      <alignment vertical="center"/>
    </xf>
    <xf numFmtId="179" fontId="29" fillId="4" borderId="0" xfId="12" applyNumberFormat="1" applyFont="1" applyFill="1">
      <alignment vertical="center"/>
    </xf>
    <xf numFmtId="179" fontId="0" fillId="0" borderId="0" xfId="13" applyNumberFormat="1" applyFont="1">
      <alignment vertical="center"/>
    </xf>
    <xf numFmtId="179" fontId="29" fillId="3" borderId="0" xfId="12" applyNumberFormat="1" applyFont="1" applyFill="1">
      <alignment vertical="center"/>
    </xf>
    <xf numFmtId="179" fontId="2" fillId="0" borderId="0" xfId="12" applyNumberFormat="1">
      <alignment vertical="center"/>
    </xf>
    <xf numFmtId="179" fontId="2" fillId="0" borderId="0" xfId="12" applyNumberFormat="1" applyFill="1">
      <alignment vertical="center"/>
    </xf>
    <xf numFmtId="179" fontId="2" fillId="4" borderId="0" xfId="12" applyNumberFormat="1" applyFill="1">
      <alignment vertical="center"/>
    </xf>
    <xf numFmtId="10" fontId="29" fillId="0" borderId="0" xfId="12" applyNumberFormat="1" applyFont="1" applyFill="1">
      <alignment vertical="center"/>
    </xf>
    <xf numFmtId="10" fontId="29" fillId="4" borderId="0" xfId="12" applyNumberFormat="1" applyFont="1" applyFill="1">
      <alignment vertical="center"/>
    </xf>
    <xf numFmtId="0" fontId="0" fillId="4" borderId="0" xfId="0" applyFill="1" applyAlignment="1">
      <alignment vertical="center"/>
    </xf>
    <xf numFmtId="38" fontId="19" fillId="9" borderId="0" xfId="0" applyNumberFormat="1" applyFont="1" applyFill="1" applyBorder="1" applyAlignment="1">
      <alignment horizontal="right"/>
    </xf>
    <xf numFmtId="38" fontId="31" fillId="9" borderId="0" xfId="0" applyNumberFormat="1" applyFont="1" applyFill="1" applyBorder="1" applyAlignment="1">
      <alignment horizontal="center" wrapText="1"/>
    </xf>
    <xf numFmtId="38" fontId="19" fillId="9" borderId="0" xfId="0" applyNumberFormat="1" applyFont="1" applyFill="1" applyBorder="1" applyAlignment="1">
      <alignment horizontal="center" vertical="center" wrapText="1"/>
    </xf>
    <xf numFmtId="38" fontId="18" fillId="9" borderId="0" xfId="0" applyNumberFormat="1" applyFont="1" applyFill="1" applyBorder="1" applyAlignment="1">
      <alignment horizontal="center" vertical="center" wrapText="1"/>
    </xf>
    <xf numFmtId="0" fontId="51" fillId="0" borderId="1" xfId="0" applyFont="1" applyFill="1" applyBorder="1" applyProtection="1">
      <protection hidden="1"/>
    </xf>
    <xf numFmtId="0" fontId="24" fillId="5" borderId="1" xfId="0" applyFont="1" applyFill="1" applyBorder="1" applyAlignment="1" applyProtection="1">
      <protection hidden="1"/>
    </xf>
    <xf numFmtId="185" fontId="21" fillId="5" borderId="1" xfId="1" applyNumberFormat="1" applyFont="1" applyFill="1" applyBorder="1" applyAlignment="1" applyProtection="1">
      <alignment horizontal="right"/>
      <protection hidden="1"/>
    </xf>
    <xf numFmtId="10" fontId="50" fillId="4" borderId="18" xfId="0" applyNumberFormat="1" applyFont="1" applyFill="1" applyBorder="1" applyProtection="1">
      <protection hidden="1"/>
    </xf>
    <xf numFmtId="10" fontId="50" fillId="0" borderId="18" xfId="0" applyNumberFormat="1" applyFont="1" applyFill="1" applyBorder="1" applyProtection="1">
      <protection hidden="1"/>
    </xf>
    <xf numFmtId="0" fontId="51" fillId="5" borderId="18" xfId="0" applyFont="1" applyFill="1" applyBorder="1" applyProtection="1">
      <protection hidden="1"/>
    </xf>
    <xf numFmtId="0" fontId="51" fillId="0" borderId="18" xfId="0" applyFont="1" applyFill="1" applyBorder="1" applyProtection="1">
      <protection hidden="1"/>
    </xf>
    <xf numFmtId="0" fontId="24" fillId="0" borderId="4" xfId="0" applyFont="1" applyBorder="1" applyAlignment="1" applyProtection="1">
      <alignment horizontal="center" vertical="center"/>
      <protection hidden="1"/>
    </xf>
    <xf numFmtId="0" fontId="24" fillId="0" borderId="38" xfId="0" applyFont="1" applyBorder="1" applyAlignment="1" applyProtection="1">
      <alignment horizontal="center" vertical="center"/>
      <protection hidden="1"/>
    </xf>
    <xf numFmtId="0" fontId="24" fillId="0" borderId="36" xfId="0" applyFont="1" applyBorder="1" applyAlignment="1" applyProtection="1">
      <alignment horizontal="center" vertical="center"/>
      <protection hidden="1"/>
    </xf>
    <xf numFmtId="179" fontId="21" fillId="0" borderId="10" xfId="0" applyNumberFormat="1" applyFont="1" applyBorder="1" applyAlignment="1" applyProtection="1">
      <alignment horizontal="right"/>
      <protection hidden="1"/>
    </xf>
    <xf numFmtId="0" fontId="51" fillId="0" borderId="17" xfId="0" applyFont="1" applyFill="1" applyBorder="1" applyProtection="1">
      <protection hidden="1"/>
    </xf>
    <xf numFmtId="0" fontId="53" fillId="0" borderId="0" xfId="0" applyFont="1" applyBorder="1" applyAlignment="1" applyProtection="1">
      <alignment vertical="center"/>
      <protection hidden="1"/>
    </xf>
    <xf numFmtId="0" fontId="10" fillId="0" borderId="0" xfId="0" applyFont="1" applyBorder="1" applyAlignment="1" applyProtection="1">
      <alignment vertical="center"/>
      <protection hidden="1"/>
    </xf>
    <xf numFmtId="0" fontId="52" fillId="0" borderId="0" xfId="0" applyFont="1" applyAlignment="1" applyProtection="1">
      <alignment horizontal="center" vertical="center"/>
      <protection hidden="1"/>
    </xf>
    <xf numFmtId="0" fontId="14" fillId="0" borderId="0" xfId="0" applyFont="1" applyProtection="1">
      <protection hidden="1"/>
    </xf>
    <xf numFmtId="178" fontId="14" fillId="0" borderId="0" xfId="0" applyNumberFormat="1" applyFont="1" applyAlignment="1" applyProtection="1">
      <alignment horizontal="center" vertical="center"/>
      <protection hidden="1"/>
    </xf>
    <xf numFmtId="0" fontId="14" fillId="0" borderId="0" xfId="0" applyFont="1" applyAlignment="1" applyProtection="1">
      <alignment horizontal="center" vertical="center"/>
      <protection hidden="1"/>
    </xf>
    <xf numFmtId="0" fontId="54" fillId="0" borderId="4" xfId="0" applyFont="1" applyFill="1" applyBorder="1" applyAlignment="1" applyProtection="1">
      <alignment horizontal="center" vertical="center"/>
      <protection hidden="1"/>
    </xf>
    <xf numFmtId="0" fontId="54" fillId="0" borderId="1" xfId="0" applyFont="1" applyFill="1" applyBorder="1" applyAlignment="1" applyProtection="1">
      <alignment horizontal="center" vertical="center"/>
      <protection hidden="1"/>
    </xf>
    <xf numFmtId="0" fontId="54" fillId="0" borderId="5" xfId="0" applyFont="1" applyFill="1" applyBorder="1" applyAlignment="1" applyProtection="1">
      <alignment horizontal="center" vertical="center"/>
      <protection hidden="1"/>
    </xf>
    <xf numFmtId="0" fontId="54" fillId="3" borderId="4" xfId="0" applyFont="1" applyFill="1" applyBorder="1" applyAlignment="1" applyProtection="1">
      <alignment horizontal="center" vertical="center"/>
      <protection locked="0" hidden="1"/>
    </xf>
    <xf numFmtId="0" fontId="54" fillId="3" borderId="1" xfId="0" applyFont="1" applyFill="1" applyBorder="1" applyAlignment="1" applyProtection="1">
      <alignment horizontal="center" vertical="center"/>
      <protection locked="0" hidden="1"/>
    </xf>
    <xf numFmtId="0" fontId="54" fillId="3" borderId="5" xfId="0" applyFont="1" applyFill="1" applyBorder="1" applyAlignment="1" applyProtection="1">
      <alignment horizontal="center" vertical="center"/>
      <protection locked="0" hidden="1"/>
    </xf>
    <xf numFmtId="0" fontId="11" fillId="3" borderId="0" xfId="0" applyFont="1" applyFill="1" applyProtection="1">
      <protection hidden="1"/>
    </xf>
    <xf numFmtId="197" fontId="56" fillId="0" borderId="32" xfId="14" applyNumberFormat="1" applyFont="1" applyFill="1" applyBorder="1" applyAlignment="1" applyProtection="1">
      <alignment horizontal="center" vertical="center"/>
      <protection hidden="1"/>
    </xf>
    <xf numFmtId="0" fontId="14" fillId="0" borderId="0" xfId="0" applyFont="1" applyAlignment="1" applyProtection="1">
      <alignment vertical="center"/>
      <protection hidden="1"/>
    </xf>
    <xf numFmtId="0" fontId="11" fillId="0" borderId="0" xfId="0" applyFont="1" applyAlignment="1" applyProtection="1">
      <alignment vertical="center"/>
      <protection hidden="1"/>
    </xf>
    <xf numFmtId="0" fontId="10" fillId="0" borderId="0" xfId="0" applyFont="1" applyAlignment="1" applyProtection="1">
      <alignment vertical="center"/>
      <protection hidden="1"/>
    </xf>
    <xf numFmtId="0" fontId="10" fillId="3" borderId="0" xfId="0" applyFont="1" applyFill="1" applyAlignment="1" applyProtection="1">
      <alignment horizontal="center" vertical="center"/>
      <protection hidden="1"/>
    </xf>
    <xf numFmtId="0" fontId="10" fillId="0" borderId="0" xfId="0" applyFont="1" applyFill="1" applyProtection="1">
      <protection hidden="1"/>
    </xf>
    <xf numFmtId="0" fontId="54" fillId="0" borderId="0" xfId="0" applyFont="1" applyFill="1" applyBorder="1" applyAlignment="1" applyProtection="1">
      <protection hidden="1"/>
    </xf>
    <xf numFmtId="0" fontId="28" fillId="0" borderId="0" xfId="0" applyFont="1" applyFill="1" applyBorder="1" applyAlignment="1" applyProtection="1">
      <alignment horizontal="center"/>
      <protection hidden="1"/>
    </xf>
    <xf numFmtId="0" fontId="24" fillId="0" borderId="0" xfId="0" applyFont="1" applyFill="1" applyBorder="1" applyAlignment="1" applyProtection="1">
      <alignment wrapText="1"/>
      <protection hidden="1"/>
    </xf>
    <xf numFmtId="0" fontId="24" fillId="0" borderId="0" xfId="0" applyFont="1" applyFill="1" applyBorder="1" applyAlignment="1" applyProtection="1">
      <alignment horizontal="center" wrapText="1"/>
      <protection hidden="1"/>
    </xf>
    <xf numFmtId="0" fontId="28" fillId="0" borderId="0" xfId="0" applyFont="1" applyProtection="1">
      <protection hidden="1"/>
    </xf>
    <xf numFmtId="182" fontId="24" fillId="0" borderId="0" xfId="0" applyNumberFormat="1" applyFont="1" applyFill="1" applyBorder="1" applyAlignment="1" applyProtection="1">
      <alignment horizontal="center"/>
      <protection hidden="1"/>
    </xf>
    <xf numFmtId="0" fontId="59" fillId="0" borderId="0" xfId="0" applyFont="1" applyAlignment="1" applyProtection="1">
      <alignment vertical="center"/>
      <protection hidden="1"/>
    </xf>
    <xf numFmtId="0" fontId="6" fillId="2" borderId="0" xfId="0" applyFont="1" applyFill="1" applyBorder="1" applyProtection="1">
      <protection hidden="1"/>
    </xf>
    <xf numFmtId="0" fontId="6" fillId="2" borderId="0" xfId="0" applyFont="1" applyFill="1" applyBorder="1" applyAlignment="1" applyProtection="1">
      <alignment horizontal="left"/>
      <protection hidden="1"/>
    </xf>
    <xf numFmtId="0" fontId="0" fillId="2" borderId="0" xfId="0" applyFill="1" applyAlignment="1" applyProtection="1">
      <alignment horizontal="center"/>
      <protection hidden="1"/>
    </xf>
    <xf numFmtId="185" fontId="54" fillId="0" borderId="0" xfId="0" applyNumberFormat="1" applyFont="1" applyBorder="1" applyAlignment="1" applyProtection="1">
      <alignment horizontal="center" vertical="center"/>
      <protection hidden="1"/>
    </xf>
    <xf numFmtId="185" fontId="54" fillId="0" borderId="0" xfId="0" applyNumberFormat="1" applyFont="1" applyFill="1" applyBorder="1" applyAlignment="1" applyProtection="1">
      <alignment horizontal="center" vertical="center"/>
      <protection hidden="1"/>
    </xf>
    <xf numFmtId="183" fontId="24" fillId="0" borderId="0" xfId="0" applyNumberFormat="1" applyFont="1" applyFill="1" applyBorder="1" applyAlignment="1" applyProtection="1">
      <protection hidden="1"/>
    </xf>
    <xf numFmtId="0" fontId="24" fillId="2" borderId="0" xfId="0" applyFont="1" applyFill="1" applyBorder="1" applyAlignment="1" applyProtection="1">
      <protection hidden="1"/>
    </xf>
    <xf numFmtId="0" fontId="28" fillId="2" borderId="0" xfId="0" applyFont="1" applyFill="1" applyBorder="1" applyAlignment="1" applyProtection="1">
      <alignment horizontal="center"/>
      <protection hidden="1"/>
    </xf>
    <xf numFmtId="10" fontId="28" fillId="2" borderId="0" xfId="0" applyNumberFormat="1" applyFont="1" applyFill="1" applyBorder="1" applyAlignment="1" applyProtection="1">
      <alignment horizontal="center"/>
      <protection hidden="1"/>
    </xf>
    <xf numFmtId="0" fontId="52" fillId="0" borderId="0" xfId="0" applyFont="1" applyAlignment="1" applyProtection="1">
      <alignment vertical="center"/>
      <protection hidden="1"/>
    </xf>
    <xf numFmtId="0" fontId="57" fillId="2" borderId="1" xfId="0" applyFont="1" applyFill="1" applyBorder="1" applyAlignment="1" applyProtection="1">
      <alignment vertical="center"/>
      <protection hidden="1"/>
    </xf>
    <xf numFmtId="0" fontId="57" fillId="2" borderId="4" xfId="0" applyFont="1" applyFill="1" applyBorder="1" applyAlignment="1" applyProtection="1">
      <alignment vertical="center"/>
      <protection hidden="1"/>
    </xf>
    <xf numFmtId="0" fontId="54" fillId="0" borderId="0" xfId="0" applyFont="1" applyBorder="1" applyAlignment="1" applyProtection="1">
      <alignment vertical="center"/>
      <protection hidden="1"/>
    </xf>
    <xf numFmtId="183" fontId="24" fillId="6" borderId="0" xfId="0" applyNumberFormat="1" applyFont="1" applyFill="1" applyBorder="1" applyAlignment="1" applyProtection="1">
      <protection hidden="1"/>
    </xf>
    <xf numFmtId="0" fontId="10" fillId="0" borderId="0" xfId="0" applyFont="1" applyBorder="1" applyAlignment="1" applyProtection="1">
      <alignment horizontal="center"/>
      <protection hidden="1"/>
    </xf>
    <xf numFmtId="197" fontId="24" fillId="2" borderId="1" xfId="0" applyNumberFormat="1" applyFont="1" applyFill="1" applyBorder="1" applyAlignment="1" applyProtection="1">
      <alignment horizontal="center"/>
      <protection hidden="1"/>
    </xf>
    <xf numFmtId="0" fontId="24" fillId="2" borderId="1" xfId="0" applyFont="1" applyFill="1" applyBorder="1" applyAlignment="1" applyProtection="1">
      <alignment horizontal="center" vertical="center"/>
      <protection hidden="1"/>
    </xf>
    <xf numFmtId="10" fontId="28" fillId="2" borderId="7" xfId="0" applyNumberFormat="1" applyFont="1" applyFill="1" applyBorder="1" applyAlignment="1" applyProtection="1">
      <alignment horizontal="center"/>
      <protection hidden="1"/>
    </xf>
    <xf numFmtId="0" fontId="20" fillId="3" borderId="0" xfId="0" applyFont="1" applyFill="1" applyAlignment="1" applyProtection="1">
      <alignment horizontal="center" vertical="center"/>
      <protection hidden="1"/>
    </xf>
    <xf numFmtId="0" fontId="36" fillId="3" borderId="0" xfId="0" applyFont="1" applyFill="1" applyAlignment="1" applyProtection="1">
      <alignment horizontal="center" vertical="center"/>
      <protection hidden="1"/>
    </xf>
    <xf numFmtId="180" fontId="24" fillId="0" borderId="3" xfId="1" applyNumberFormat="1" applyFont="1" applyFill="1" applyBorder="1" applyAlignment="1" applyProtection="1">
      <alignment horizontal="center"/>
      <protection hidden="1"/>
    </xf>
    <xf numFmtId="0" fontId="24" fillId="0" borderId="5" xfId="0" applyFont="1" applyFill="1" applyBorder="1" applyAlignment="1" applyProtection="1">
      <alignment horizontal="center"/>
      <protection hidden="1"/>
    </xf>
    <xf numFmtId="10" fontId="24" fillId="0" borderId="8" xfId="0" applyNumberFormat="1" applyFont="1" applyFill="1" applyBorder="1" applyAlignment="1" applyProtection="1">
      <alignment horizontal="center"/>
      <protection hidden="1"/>
    </xf>
    <xf numFmtId="0" fontId="40" fillId="4" borderId="0" xfId="10" applyFont="1" applyFill="1" applyAlignment="1" applyProtection="1">
      <alignment horizontal="center" vertical="center"/>
      <protection hidden="1"/>
    </xf>
    <xf numFmtId="0" fontId="54" fillId="0" borderId="0" xfId="0" applyFont="1" applyBorder="1" applyAlignment="1" applyProtection="1">
      <alignment vertical="center" wrapText="1"/>
      <protection hidden="1"/>
    </xf>
    <xf numFmtId="190" fontId="6" fillId="0" borderId="0" xfId="0" applyNumberFormat="1" applyFont="1" applyFill="1"/>
    <xf numFmtId="0" fontId="54" fillId="0" borderId="0" xfId="0" applyFont="1" applyFill="1" applyProtection="1">
      <protection hidden="1"/>
    </xf>
    <xf numFmtId="0" fontId="54" fillId="0" borderId="0" xfId="0" applyFont="1" applyAlignment="1" applyProtection="1">
      <alignment horizontal="center" vertical="center"/>
      <protection hidden="1"/>
    </xf>
    <xf numFmtId="0" fontId="58" fillId="0" borderId="0" xfId="0" applyFont="1" applyFill="1" applyBorder="1" applyAlignment="1" applyProtection="1">
      <alignment horizontal="left" vertical="center" wrapText="1"/>
      <protection hidden="1"/>
    </xf>
    <xf numFmtId="0" fontId="10" fillId="0" borderId="0" xfId="10" applyFont="1" applyFill="1" applyAlignment="1" applyProtection="1">
      <alignment horizontal="center" vertical="center"/>
      <protection hidden="1"/>
    </xf>
    <xf numFmtId="0" fontId="48" fillId="0" borderId="0" xfId="0" applyFont="1" applyFill="1" applyBorder="1" applyAlignment="1" applyProtection="1">
      <alignment horizontal="left" wrapText="1"/>
      <protection hidden="1"/>
    </xf>
    <xf numFmtId="0" fontId="24" fillId="0" borderId="0" xfId="0" applyFont="1" applyFill="1" applyBorder="1" applyAlignment="1" applyProtection="1">
      <alignment horizontal="center"/>
      <protection hidden="1"/>
    </xf>
    <xf numFmtId="0" fontId="21" fillId="0" borderId="0" xfId="0" applyFont="1" applyBorder="1" applyAlignment="1" applyProtection="1">
      <alignment horizontal="left" vertical="distributed" wrapText="1"/>
      <protection hidden="1"/>
    </xf>
    <xf numFmtId="0" fontId="24" fillId="0" borderId="4" xfId="0" applyFont="1" applyBorder="1" applyAlignment="1" applyProtection="1">
      <alignment horizontal="center" vertical="center" wrapText="1"/>
      <protection hidden="1"/>
    </xf>
    <xf numFmtId="0" fontId="24" fillId="0" borderId="1" xfId="0" applyFont="1" applyBorder="1" applyAlignment="1" applyProtection="1">
      <alignment horizontal="center" vertical="center" wrapText="1"/>
      <protection hidden="1"/>
    </xf>
    <xf numFmtId="0" fontId="24" fillId="0" borderId="5" xfId="0" applyFont="1" applyBorder="1" applyAlignment="1" applyProtection="1">
      <alignment horizontal="center" vertical="center"/>
      <protection hidden="1"/>
    </xf>
    <xf numFmtId="0" fontId="10" fillId="0" borderId="0" xfId="0" applyFont="1" applyAlignment="1" applyProtection="1">
      <alignment horizontal="center" vertical="center"/>
      <protection hidden="1"/>
    </xf>
    <xf numFmtId="0" fontId="51" fillId="12" borderId="38" xfId="0" applyFont="1" applyFill="1" applyBorder="1" applyProtection="1">
      <protection hidden="1"/>
    </xf>
    <xf numFmtId="0" fontId="51" fillId="12" borderId="36" xfId="0" applyFont="1" applyFill="1" applyBorder="1" applyProtection="1">
      <protection hidden="1"/>
    </xf>
    <xf numFmtId="183" fontId="51" fillId="12" borderId="36" xfId="0" applyNumberFormat="1" applyFont="1" applyFill="1" applyBorder="1" applyProtection="1">
      <protection hidden="1"/>
    </xf>
    <xf numFmtId="0" fontId="0" fillId="12" borderId="36" xfId="0" applyFill="1" applyBorder="1" applyProtection="1">
      <protection hidden="1"/>
    </xf>
    <xf numFmtId="184" fontId="0" fillId="12" borderId="36" xfId="3" applyNumberFormat="1" applyFont="1" applyFill="1" applyBorder="1" applyAlignment="1" applyProtection="1">
      <protection hidden="1"/>
    </xf>
    <xf numFmtId="0" fontId="0" fillId="12" borderId="38" xfId="0" applyFill="1" applyBorder="1" applyProtection="1">
      <protection hidden="1"/>
    </xf>
    <xf numFmtId="183" fontId="0" fillId="12" borderId="36" xfId="0" applyNumberFormat="1" applyFill="1" applyBorder="1" applyProtection="1">
      <protection hidden="1"/>
    </xf>
    <xf numFmtId="0" fontId="60" fillId="0" borderId="0" xfId="0" applyFont="1" applyProtection="1">
      <protection hidden="1"/>
    </xf>
    <xf numFmtId="0" fontId="64" fillId="0" borderId="0" xfId="0" applyFont="1" applyBorder="1" applyAlignment="1" applyProtection="1">
      <alignment horizontal="left" vertical="center" wrapText="1"/>
      <protection hidden="1"/>
    </xf>
    <xf numFmtId="0" fontId="28" fillId="2" borderId="30" xfId="0" applyFont="1" applyFill="1" applyBorder="1" applyAlignment="1" applyProtection="1">
      <protection hidden="1"/>
    </xf>
    <xf numFmtId="0" fontId="22" fillId="0" borderId="0" xfId="0" applyFont="1" applyBorder="1" applyProtection="1">
      <protection hidden="1"/>
    </xf>
    <xf numFmtId="0" fontId="22" fillId="2" borderId="0" xfId="0" applyFont="1" applyFill="1" applyBorder="1" applyAlignment="1" applyProtection="1">
      <protection hidden="1"/>
    </xf>
    <xf numFmtId="0" fontId="21" fillId="0" borderId="4" xfId="0" applyFont="1" applyFill="1" applyBorder="1" applyAlignment="1" applyProtection="1">
      <protection hidden="1"/>
    </xf>
    <xf numFmtId="0" fontId="21" fillId="0" borderId="1" xfId="0" applyNumberFormat="1" applyFont="1" applyFill="1" applyBorder="1" applyAlignment="1" applyProtection="1">
      <protection hidden="1"/>
    </xf>
    <xf numFmtId="198" fontId="21" fillId="2" borderId="5" xfId="0" applyNumberFormat="1" applyFont="1" applyFill="1" applyBorder="1" applyAlignment="1" applyProtection="1">
      <protection hidden="1"/>
    </xf>
    <xf numFmtId="198" fontId="21" fillId="2" borderId="4" xfId="0" applyNumberFormat="1" applyFont="1" applyFill="1" applyBorder="1" applyAlignment="1" applyProtection="1">
      <protection hidden="1"/>
    </xf>
    <xf numFmtId="198" fontId="21" fillId="2" borderId="1" xfId="0" applyNumberFormat="1" applyFont="1" applyFill="1" applyBorder="1" applyAlignment="1" applyProtection="1">
      <protection hidden="1"/>
    </xf>
    <xf numFmtId="198" fontId="21" fillId="2" borderId="36" xfId="0" applyNumberFormat="1" applyFont="1" applyFill="1" applyBorder="1" applyAlignment="1" applyProtection="1">
      <protection hidden="1"/>
    </xf>
    <xf numFmtId="198" fontId="21" fillId="2" borderId="17" xfId="0" applyNumberFormat="1" applyFont="1" applyFill="1" applyBorder="1" applyAlignment="1" applyProtection="1">
      <protection hidden="1"/>
    </xf>
    <xf numFmtId="0" fontId="21" fillId="6" borderId="4" xfId="0" applyFont="1" applyFill="1" applyBorder="1" applyAlignment="1" applyProtection="1">
      <protection hidden="1"/>
    </xf>
    <xf numFmtId="0" fontId="21" fillId="6" borderId="1" xfId="0" applyNumberFormat="1" applyFont="1" applyFill="1" applyBorder="1" applyAlignment="1" applyProtection="1">
      <protection hidden="1"/>
    </xf>
    <xf numFmtId="198" fontId="21" fillId="6" borderId="5" xfId="0" applyNumberFormat="1" applyFont="1" applyFill="1" applyBorder="1" applyAlignment="1" applyProtection="1">
      <protection hidden="1"/>
    </xf>
    <xf numFmtId="198" fontId="21" fillId="6" borderId="4" xfId="0" applyNumberFormat="1" applyFont="1" applyFill="1" applyBorder="1" applyAlignment="1" applyProtection="1">
      <protection hidden="1"/>
    </xf>
    <xf numFmtId="198" fontId="21" fillId="6" borderId="1" xfId="0" applyNumberFormat="1" applyFont="1" applyFill="1" applyBorder="1" applyAlignment="1" applyProtection="1">
      <protection hidden="1"/>
    </xf>
    <xf numFmtId="198" fontId="21" fillId="6" borderId="36" xfId="0" applyNumberFormat="1" applyFont="1" applyFill="1" applyBorder="1" applyAlignment="1" applyProtection="1">
      <protection hidden="1"/>
    </xf>
    <xf numFmtId="198" fontId="21" fillId="6" borderId="17" xfId="0" applyNumberFormat="1" applyFont="1" applyFill="1" applyBorder="1" applyAlignment="1" applyProtection="1">
      <protection hidden="1"/>
    </xf>
    <xf numFmtId="0" fontId="21" fillId="6" borderId="6" xfId="0" applyFont="1" applyFill="1" applyBorder="1" applyAlignment="1" applyProtection="1">
      <protection hidden="1"/>
    </xf>
    <xf numFmtId="0" fontId="21" fillId="6" borderId="7" xfId="0" applyNumberFormat="1" applyFont="1" applyFill="1" applyBorder="1" applyAlignment="1" applyProtection="1">
      <protection hidden="1"/>
    </xf>
    <xf numFmtId="198" fontId="21" fillId="6" borderId="8" xfId="0" applyNumberFormat="1" applyFont="1" applyFill="1" applyBorder="1" applyAlignment="1" applyProtection="1">
      <protection hidden="1"/>
    </xf>
    <xf numFmtId="198" fontId="21" fillId="6" borderId="6" xfId="0" applyNumberFormat="1" applyFont="1" applyFill="1" applyBorder="1" applyAlignment="1" applyProtection="1">
      <protection hidden="1"/>
    </xf>
    <xf numFmtId="198" fontId="21" fillId="6" borderId="7" xfId="0" applyNumberFormat="1" applyFont="1" applyFill="1" applyBorder="1" applyAlignment="1" applyProtection="1">
      <protection hidden="1"/>
    </xf>
    <xf numFmtId="198" fontId="21" fillId="6" borderId="50" xfId="0" applyNumberFormat="1" applyFont="1" applyFill="1" applyBorder="1" applyAlignment="1" applyProtection="1">
      <protection hidden="1"/>
    </xf>
    <xf numFmtId="198" fontId="21" fillId="6" borderId="55" xfId="0" applyNumberFormat="1" applyFont="1" applyFill="1" applyBorder="1" applyAlignment="1" applyProtection="1">
      <protection hidden="1"/>
    </xf>
    <xf numFmtId="179" fontId="21" fillId="0" borderId="5" xfId="0" applyNumberFormat="1" applyFont="1" applyFill="1" applyBorder="1" applyAlignment="1" applyProtection="1">
      <protection hidden="1"/>
    </xf>
    <xf numFmtId="179" fontId="21" fillId="0" borderId="4" xfId="1" applyNumberFormat="1" applyFont="1" applyFill="1" applyBorder="1" applyAlignment="1" applyProtection="1">
      <protection hidden="1"/>
    </xf>
    <xf numFmtId="179" fontId="21" fillId="0" borderId="1" xfId="1" applyNumberFormat="1" applyFont="1" applyFill="1" applyBorder="1" applyAlignment="1" applyProtection="1">
      <protection hidden="1"/>
    </xf>
    <xf numFmtId="179" fontId="21" fillId="0" borderId="20" xfId="1" applyNumberFormat="1" applyFont="1" applyFill="1" applyBorder="1" applyAlignment="1" applyProtection="1">
      <alignment horizontal="center"/>
      <protection hidden="1"/>
    </xf>
    <xf numFmtId="179" fontId="21" fillId="0" borderId="43" xfId="1" applyNumberFormat="1" applyFont="1" applyFill="1" applyBorder="1" applyAlignment="1" applyProtection="1">
      <alignment horizontal="center"/>
      <protection hidden="1"/>
    </xf>
    <xf numFmtId="179" fontId="21" fillId="0" borderId="5" xfId="1" applyNumberFormat="1" applyFont="1" applyFill="1" applyBorder="1" applyAlignment="1" applyProtection="1">
      <alignment horizontal="center"/>
      <protection hidden="1"/>
    </xf>
    <xf numFmtId="179" fontId="21" fillId="0" borderId="36" xfId="1" applyNumberFormat="1" applyFont="1" applyFill="1" applyBorder="1" applyAlignment="1" applyProtection="1">
      <protection hidden="1"/>
    </xf>
    <xf numFmtId="188" fontId="0" fillId="0" borderId="36" xfId="0" applyNumberFormat="1" applyBorder="1" applyAlignment="1" applyProtection="1">
      <protection hidden="1"/>
    </xf>
    <xf numFmtId="0" fontId="0" fillId="5" borderId="36" xfId="0" applyFill="1" applyBorder="1" applyAlignment="1" applyProtection="1">
      <protection hidden="1"/>
    </xf>
    <xf numFmtId="0" fontId="0" fillId="0" borderId="36" xfId="0" applyBorder="1" applyAlignment="1" applyProtection="1">
      <protection hidden="1"/>
    </xf>
    <xf numFmtId="0" fontId="0" fillId="12" borderId="36" xfId="0" applyFill="1" applyBorder="1" applyAlignment="1" applyProtection="1">
      <protection hidden="1"/>
    </xf>
    <xf numFmtId="185" fontId="0" fillId="12" borderId="36" xfId="0" applyNumberFormat="1" applyFill="1" applyBorder="1" applyAlignment="1" applyProtection="1">
      <protection hidden="1"/>
    </xf>
    <xf numFmtId="179" fontId="21" fillId="6" borderId="5" xfId="1" applyNumberFormat="1" applyFont="1" applyFill="1" applyBorder="1" applyAlignment="1" applyProtection="1">
      <protection hidden="1"/>
    </xf>
    <xf numFmtId="179" fontId="21" fillId="6" borderId="4" xfId="1" applyNumberFormat="1" applyFont="1" applyFill="1" applyBorder="1" applyAlignment="1" applyProtection="1">
      <protection hidden="1"/>
    </xf>
    <xf numFmtId="179" fontId="21" fillId="6" borderId="1" xfId="1" applyNumberFormat="1" applyFont="1" applyFill="1" applyBorder="1" applyAlignment="1" applyProtection="1">
      <protection hidden="1"/>
    </xf>
    <xf numFmtId="179" fontId="21" fillId="6" borderId="20" xfId="1" applyNumberFormat="1" applyFont="1" applyFill="1" applyBorder="1" applyAlignment="1" applyProtection="1">
      <alignment horizontal="center"/>
      <protection hidden="1"/>
    </xf>
    <xf numFmtId="179" fontId="21" fillId="6" borderId="43" xfId="1" applyNumberFormat="1" applyFont="1" applyFill="1" applyBorder="1" applyAlignment="1" applyProtection="1">
      <alignment horizontal="center"/>
      <protection hidden="1"/>
    </xf>
    <xf numFmtId="179" fontId="21" fillId="6" borderId="5" xfId="1" applyNumberFormat="1" applyFont="1" applyFill="1" applyBorder="1" applyAlignment="1" applyProtection="1">
      <alignment horizontal="center"/>
      <protection hidden="1"/>
    </xf>
    <xf numFmtId="179" fontId="21" fillId="6" borderId="36" xfId="1" applyNumberFormat="1" applyFont="1" applyFill="1" applyBorder="1" applyAlignment="1" applyProtection="1">
      <protection hidden="1"/>
    </xf>
    <xf numFmtId="188" fontId="0" fillId="6" borderId="36" xfId="0" applyNumberFormat="1" applyFill="1" applyBorder="1" applyAlignment="1" applyProtection="1">
      <protection hidden="1"/>
    </xf>
    <xf numFmtId="0" fontId="0" fillId="6" borderId="36" xfId="0" applyFill="1" applyBorder="1" applyAlignment="1" applyProtection="1">
      <protection hidden="1"/>
    </xf>
    <xf numFmtId="188" fontId="0" fillId="9" borderId="36" xfId="0" applyNumberFormat="1" applyFill="1" applyBorder="1" applyAlignment="1" applyProtection="1">
      <protection hidden="1"/>
    </xf>
    <xf numFmtId="0" fontId="0" fillId="9" borderId="36" xfId="0" applyFill="1" applyBorder="1" applyAlignment="1" applyProtection="1">
      <protection hidden="1"/>
    </xf>
    <xf numFmtId="179" fontId="21" fillId="6" borderId="8" xfId="1" applyNumberFormat="1" applyFont="1" applyFill="1" applyBorder="1" applyAlignment="1" applyProtection="1">
      <protection hidden="1"/>
    </xf>
    <xf numFmtId="179" fontId="21" fillId="6" borderId="6" xfId="1" applyNumberFormat="1" applyFont="1" applyFill="1" applyBorder="1" applyAlignment="1" applyProtection="1">
      <protection hidden="1"/>
    </xf>
    <xf numFmtId="179" fontId="21" fillId="6" borderId="7" xfId="1" applyNumberFormat="1" applyFont="1" applyFill="1" applyBorder="1" applyAlignment="1" applyProtection="1">
      <protection hidden="1"/>
    </xf>
    <xf numFmtId="179" fontId="21" fillId="6" borderId="23" xfId="1" applyNumberFormat="1" applyFont="1" applyFill="1" applyBorder="1" applyAlignment="1" applyProtection="1">
      <alignment horizontal="center"/>
      <protection hidden="1"/>
    </xf>
    <xf numFmtId="179" fontId="21" fillId="6" borderId="51" xfId="1" applyNumberFormat="1" applyFont="1" applyFill="1" applyBorder="1" applyAlignment="1" applyProtection="1">
      <alignment horizontal="center"/>
      <protection hidden="1"/>
    </xf>
    <xf numFmtId="179" fontId="21" fillId="6" borderId="8" xfId="1" applyNumberFormat="1" applyFont="1" applyFill="1" applyBorder="1" applyAlignment="1" applyProtection="1">
      <alignment horizontal="center"/>
      <protection hidden="1"/>
    </xf>
    <xf numFmtId="179" fontId="21" fillId="6" borderId="50" xfId="1" applyNumberFormat="1" applyFont="1" applyFill="1" applyBorder="1" applyAlignment="1" applyProtection="1">
      <protection hidden="1"/>
    </xf>
    <xf numFmtId="188" fontId="0" fillId="6" borderId="50" xfId="0" applyNumberFormat="1" applyFill="1" applyBorder="1" applyAlignment="1" applyProtection="1">
      <protection hidden="1"/>
    </xf>
    <xf numFmtId="0" fontId="0" fillId="6" borderId="50" xfId="0" applyFill="1" applyBorder="1" applyAlignment="1" applyProtection="1">
      <protection hidden="1"/>
    </xf>
    <xf numFmtId="183" fontId="28" fillId="2" borderId="0" xfId="0" applyNumberFormat="1" applyFont="1" applyFill="1" applyBorder="1" applyAlignment="1" applyProtection="1">
      <protection hidden="1"/>
    </xf>
    <xf numFmtId="0" fontId="28" fillId="0" borderId="39" xfId="0" applyFont="1" applyFill="1" applyBorder="1" applyAlignment="1" applyProtection="1">
      <alignment horizontal="center" vertical="top" wrapText="1"/>
      <protection hidden="1"/>
    </xf>
    <xf numFmtId="0" fontId="10" fillId="3" borderId="4" xfId="0" applyFont="1" applyFill="1" applyBorder="1" applyAlignment="1" applyProtection="1">
      <alignment horizontal="center"/>
      <protection hidden="1"/>
    </xf>
    <xf numFmtId="0" fontId="10" fillId="3" borderId="1" xfId="0" applyFont="1" applyFill="1" applyBorder="1" applyAlignment="1" applyProtection="1">
      <alignment horizontal="center"/>
      <protection hidden="1"/>
    </xf>
    <xf numFmtId="0" fontId="10" fillId="3" borderId="5" xfId="0" applyFont="1" applyFill="1" applyBorder="1" applyAlignment="1" applyProtection="1">
      <alignment horizontal="center"/>
      <protection hidden="1"/>
    </xf>
    <xf numFmtId="0" fontId="0" fillId="0" borderId="0" xfId="0" applyAlignment="1" applyProtection="1">
      <alignment horizontal="left" vertical="distributed" wrapText="1"/>
      <protection hidden="1"/>
    </xf>
    <xf numFmtId="181" fontId="24" fillId="0" borderId="13" xfId="1" applyNumberFormat="1" applyFont="1" applyFill="1" applyBorder="1" applyAlignment="1" applyProtection="1">
      <alignment horizontal="center"/>
      <protection hidden="1"/>
    </xf>
    <xf numFmtId="182" fontId="24" fillId="0" borderId="20" xfId="1" applyNumberFormat="1" applyFont="1" applyFill="1" applyBorder="1" applyAlignment="1" applyProtection="1">
      <alignment horizontal="center"/>
      <protection hidden="1"/>
    </xf>
    <xf numFmtId="0" fontId="24" fillId="0" borderId="23" xfId="0" applyFont="1" applyFill="1" applyBorder="1" applyAlignment="1" applyProtection="1">
      <alignment horizontal="center"/>
      <protection hidden="1"/>
    </xf>
    <xf numFmtId="0" fontId="10" fillId="0" borderId="0" xfId="0" applyFont="1" applyAlignment="1" applyProtection="1">
      <protection hidden="1"/>
    </xf>
    <xf numFmtId="181" fontId="24" fillId="0" borderId="9" xfId="1" applyNumberFormat="1" applyFont="1" applyFill="1" applyBorder="1" applyAlignment="1" applyProtection="1">
      <alignment horizontal="center"/>
      <protection hidden="1"/>
    </xf>
    <xf numFmtId="182" fontId="24" fillId="0" borderId="43" xfId="1" applyNumberFormat="1" applyFont="1" applyFill="1" applyBorder="1" applyAlignment="1" applyProtection="1">
      <alignment horizontal="center"/>
      <protection hidden="1"/>
    </xf>
    <xf numFmtId="0" fontId="24" fillId="0" borderId="51" xfId="0" applyFont="1" applyFill="1" applyBorder="1" applyAlignment="1" applyProtection="1">
      <alignment horizontal="center"/>
      <protection hidden="1"/>
    </xf>
    <xf numFmtId="0" fontId="24" fillId="2" borderId="1" xfId="0" applyFont="1" applyFill="1" applyBorder="1" applyAlignment="1" applyProtection="1">
      <alignment horizontal="center"/>
      <protection hidden="1"/>
    </xf>
    <xf numFmtId="0" fontId="22" fillId="2" borderId="30" xfId="0" applyFont="1" applyFill="1" applyBorder="1" applyAlignment="1" applyProtection="1">
      <protection hidden="1"/>
    </xf>
    <xf numFmtId="0" fontId="24" fillId="0" borderId="0" xfId="0" applyFont="1" applyProtection="1">
      <protection hidden="1"/>
    </xf>
    <xf numFmtId="0" fontId="28" fillId="0" borderId="10" xfId="0" applyFont="1" applyFill="1" applyBorder="1" applyAlignment="1" applyProtection="1">
      <alignment horizontal="center"/>
      <protection hidden="1"/>
    </xf>
    <xf numFmtId="0" fontId="24" fillId="0" borderId="17" xfId="0" applyFont="1" applyFill="1" applyBorder="1" applyAlignment="1" applyProtection="1">
      <alignment horizontal="center"/>
      <protection hidden="1"/>
    </xf>
    <xf numFmtId="0" fontId="24" fillId="0" borderId="6" xfId="0" applyFont="1" applyFill="1" applyBorder="1" applyAlignment="1" applyProtection="1">
      <alignment horizontal="center"/>
      <protection hidden="1"/>
    </xf>
    <xf numFmtId="10" fontId="11" fillId="4" borderId="1" xfId="0" applyNumberFormat="1" applyFont="1" applyFill="1" applyBorder="1" applyAlignment="1" applyProtection="1">
      <alignment horizontal="left"/>
      <protection hidden="1"/>
    </xf>
    <xf numFmtId="0" fontId="63" fillId="0" borderId="0" xfId="0" applyFont="1" applyAlignment="1" applyProtection="1">
      <alignment vertical="center"/>
      <protection hidden="1"/>
    </xf>
    <xf numFmtId="0" fontId="63" fillId="0" borderId="0" xfId="0" applyFont="1" applyAlignment="1" applyProtection="1">
      <alignment horizontal="center" vertical="center"/>
      <protection hidden="1"/>
    </xf>
    <xf numFmtId="0" fontId="58" fillId="0" borderId="34" xfId="0" applyFont="1" applyBorder="1" applyAlignment="1" applyProtection="1">
      <alignment horizontal="center" vertical="center"/>
      <protection hidden="1"/>
    </xf>
    <xf numFmtId="0" fontId="53" fillId="0" borderId="0" xfId="0" applyFont="1" applyBorder="1" applyAlignment="1" applyProtection="1">
      <alignment horizontal="center" vertical="center"/>
      <protection hidden="1"/>
    </xf>
    <xf numFmtId="0" fontId="53" fillId="0" borderId="34" xfId="0" applyFont="1" applyBorder="1" applyAlignment="1" applyProtection="1">
      <alignment horizontal="center" vertical="center"/>
      <protection hidden="1"/>
    </xf>
    <xf numFmtId="0" fontId="54" fillId="0" borderId="56" xfId="0" applyFont="1" applyBorder="1" applyAlignment="1" applyProtection="1">
      <alignment horizontal="center" vertical="center"/>
      <protection hidden="1"/>
    </xf>
    <xf numFmtId="0" fontId="54" fillId="0" borderId="57" xfId="0" applyFont="1" applyBorder="1" applyAlignment="1" applyProtection="1">
      <alignment horizontal="center" vertical="center"/>
      <protection hidden="1"/>
    </xf>
    <xf numFmtId="181" fontId="54" fillId="3" borderId="59" xfId="1" applyNumberFormat="1" applyFont="1" applyFill="1" applyBorder="1" applyAlignment="1" applyProtection="1">
      <alignment horizontal="center" vertical="center"/>
      <protection locked="0" hidden="1"/>
    </xf>
    <xf numFmtId="181" fontId="54" fillId="3" borderId="60" xfId="1" applyNumberFormat="1" applyFont="1" applyFill="1" applyBorder="1" applyAlignment="1" applyProtection="1">
      <alignment horizontal="center" vertical="center"/>
      <protection locked="0" hidden="1"/>
    </xf>
    <xf numFmtId="0" fontId="54" fillId="0" borderId="59" xfId="0" applyFont="1" applyBorder="1" applyAlignment="1" applyProtection="1">
      <alignment horizontal="center" vertical="center"/>
      <protection hidden="1"/>
    </xf>
    <xf numFmtId="0" fontId="54" fillId="0" borderId="60" xfId="0" applyFont="1" applyBorder="1" applyAlignment="1" applyProtection="1">
      <alignment horizontal="center" vertical="center"/>
      <protection hidden="1"/>
    </xf>
    <xf numFmtId="182" fontId="54" fillId="3" borderId="57" xfId="1" applyNumberFormat="1" applyFont="1" applyFill="1" applyBorder="1" applyAlignment="1" applyProtection="1">
      <alignment horizontal="center" vertical="center"/>
      <protection locked="0" hidden="1"/>
    </xf>
    <xf numFmtId="182" fontId="54" fillId="3" borderId="58" xfId="1" applyNumberFormat="1" applyFont="1" applyFill="1" applyBorder="1" applyAlignment="1" applyProtection="1">
      <alignment horizontal="center" vertical="center"/>
      <protection locked="0" hidden="1"/>
    </xf>
    <xf numFmtId="0" fontId="54" fillId="0" borderId="0" xfId="0" applyFont="1" applyAlignment="1" applyProtection="1">
      <alignment horizontal="center" vertical="center"/>
      <protection hidden="1"/>
    </xf>
    <xf numFmtId="10" fontId="57" fillId="0" borderId="18" xfId="0" applyNumberFormat="1" applyFont="1" applyBorder="1" applyAlignment="1" applyProtection="1">
      <alignment horizontal="center" vertical="center"/>
      <protection hidden="1"/>
    </xf>
    <xf numFmtId="10" fontId="57" fillId="0" borderId="3" xfId="0" applyNumberFormat="1" applyFont="1" applyBorder="1" applyAlignment="1" applyProtection="1">
      <alignment horizontal="center" vertical="center"/>
      <protection hidden="1"/>
    </xf>
    <xf numFmtId="0" fontId="54" fillId="2" borderId="2" xfId="0" applyFont="1" applyFill="1" applyBorder="1" applyAlignment="1" applyProtection="1">
      <alignment horizontal="center" vertical="center"/>
      <protection hidden="1"/>
    </xf>
    <xf numFmtId="0" fontId="54" fillId="2" borderId="18" xfId="0" applyFont="1" applyFill="1" applyBorder="1" applyAlignment="1" applyProtection="1">
      <alignment horizontal="center" vertical="center"/>
      <protection hidden="1"/>
    </xf>
    <xf numFmtId="194" fontId="54" fillId="0" borderId="1" xfId="1" applyNumberFormat="1" applyFont="1" applyFill="1" applyBorder="1" applyAlignment="1" applyProtection="1">
      <alignment horizontal="center" vertical="center"/>
      <protection hidden="1"/>
    </xf>
    <xf numFmtId="194" fontId="54" fillId="0" borderId="5" xfId="1" applyNumberFormat="1" applyFont="1" applyFill="1" applyBorder="1" applyAlignment="1" applyProtection="1">
      <alignment horizontal="center" vertical="center"/>
      <protection hidden="1"/>
    </xf>
    <xf numFmtId="0" fontId="54" fillId="2" borderId="4" xfId="0" applyFont="1" applyFill="1" applyBorder="1" applyAlignment="1" applyProtection="1">
      <alignment horizontal="center" vertical="center"/>
      <protection hidden="1"/>
    </xf>
    <xf numFmtId="0" fontId="54" fillId="2" borderId="1" xfId="0" applyFont="1" applyFill="1" applyBorder="1" applyAlignment="1" applyProtection="1">
      <alignment horizontal="center" vertical="center"/>
      <protection hidden="1"/>
    </xf>
    <xf numFmtId="183" fontId="57" fillId="3" borderId="18" xfId="0" applyNumberFormat="1" applyFont="1" applyFill="1" applyBorder="1" applyAlignment="1" applyProtection="1">
      <alignment horizontal="center" vertical="center"/>
      <protection locked="0" hidden="1"/>
    </xf>
    <xf numFmtId="183" fontId="57" fillId="3" borderId="3" xfId="0" applyNumberFormat="1" applyFont="1" applyFill="1" applyBorder="1" applyAlignment="1" applyProtection="1">
      <alignment horizontal="center" vertical="center"/>
      <protection locked="0" hidden="1"/>
    </xf>
    <xf numFmtId="0" fontId="54" fillId="0" borderId="2" xfId="0" applyFont="1" applyBorder="1" applyAlignment="1" applyProtection="1">
      <alignment horizontal="center" vertical="center"/>
      <protection hidden="1"/>
    </xf>
    <xf numFmtId="0" fontId="54" fillId="0" borderId="18" xfId="0" applyFont="1" applyBorder="1" applyAlignment="1" applyProtection="1">
      <alignment horizontal="center" vertical="center"/>
      <protection hidden="1"/>
    </xf>
    <xf numFmtId="0" fontId="54" fillId="0" borderId="4" xfId="0" applyFont="1" applyBorder="1" applyAlignment="1" applyProtection="1">
      <alignment horizontal="center" vertical="center"/>
      <protection hidden="1"/>
    </xf>
    <xf numFmtId="0" fontId="54" fillId="0" borderId="1" xfId="0" applyFont="1" applyBorder="1" applyAlignment="1" applyProtection="1">
      <alignment horizontal="center" vertical="center"/>
      <protection hidden="1"/>
    </xf>
    <xf numFmtId="183" fontId="57" fillId="2" borderId="1" xfId="0" applyNumberFormat="1" applyFont="1" applyFill="1" applyBorder="1" applyAlignment="1" applyProtection="1">
      <alignment horizontal="center" vertical="center"/>
      <protection hidden="1"/>
    </xf>
    <xf numFmtId="183" fontId="57" fillId="2" borderId="5" xfId="0" applyNumberFormat="1" applyFont="1" applyFill="1" applyBorder="1" applyAlignment="1" applyProtection="1">
      <alignment horizontal="center" vertical="center"/>
      <protection hidden="1"/>
    </xf>
    <xf numFmtId="185" fontId="54" fillId="3" borderId="18" xfId="0" applyNumberFormat="1" applyFont="1" applyFill="1" applyBorder="1" applyAlignment="1" applyProtection="1">
      <alignment horizontal="center" vertical="center"/>
      <protection locked="0" hidden="1"/>
    </xf>
    <xf numFmtId="185" fontId="54" fillId="3" borderId="3" xfId="0" applyNumberFormat="1" applyFont="1" applyFill="1" applyBorder="1" applyAlignment="1" applyProtection="1">
      <alignment horizontal="center" vertical="center"/>
      <protection locked="0" hidden="1"/>
    </xf>
    <xf numFmtId="184" fontId="57" fillId="0" borderId="1" xfId="3" applyNumberFormat="1" applyFont="1" applyBorder="1" applyAlignment="1" applyProtection="1">
      <alignment horizontal="center" vertical="center"/>
      <protection hidden="1"/>
    </xf>
    <xf numFmtId="184" fontId="57" fillId="0" borderId="5" xfId="3" applyNumberFormat="1" applyFont="1" applyBorder="1" applyAlignment="1" applyProtection="1">
      <alignment horizontal="center" vertical="center"/>
      <protection hidden="1"/>
    </xf>
    <xf numFmtId="0" fontId="57" fillId="0" borderId="1" xfId="0" applyFont="1" applyBorder="1" applyAlignment="1" applyProtection="1">
      <alignment horizontal="center" vertical="center"/>
      <protection hidden="1"/>
    </xf>
    <xf numFmtId="0" fontId="57" fillId="0" borderId="5" xfId="0" applyFont="1" applyBorder="1" applyAlignment="1" applyProtection="1">
      <alignment horizontal="center" vertical="center"/>
      <protection hidden="1"/>
    </xf>
    <xf numFmtId="0" fontId="54" fillId="0" borderId="27" xfId="0" applyFont="1" applyFill="1" applyBorder="1" applyAlignment="1" applyProtection="1">
      <alignment horizontal="center" vertical="center"/>
      <protection hidden="1"/>
    </xf>
    <xf numFmtId="0" fontId="54" fillId="0" borderId="0" xfId="0" applyFont="1" applyFill="1" applyBorder="1" applyAlignment="1" applyProtection="1">
      <alignment horizontal="center" vertical="center"/>
      <protection hidden="1"/>
    </xf>
    <xf numFmtId="0" fontId="57" fillId="2" borderId="6" xfId="0" applyFont="1" applyFill="1" applyBorder="1" applyAlignment="1" applyProtection="1">
      <alignment horizontal="center" vertical="center"/>
      <protection hidden="1"/>
    </xf>
    <xf numFmtId="0" fontId="57" fillId="2" borderId="7" xfId="0" applyFont="1" applyFill="1" applyBorder="1" applyAlignment="1" applyProtection="1">
      <alignment horizontal="center" vertical="center"/>
      <protection hidden="1"/>
    </xf>
    <xf numFmtId="0" fontId="57" fillId="3" borderId="1" xfId="0" applyFont="1" applyFill="1" applyBorder="1" applyAlignment="1" applyProtection="1">
      <alignment horizontal="center" vertical="center" wrapText="1"/>
      <protection locked="0" hidden="1"/>
    </xf>
    <xf numFmtId="0" fontId="57" fillId="3" borderId="5" xfId="0" applyFont="1" applyFill="1" applyBorder="1" applyAlignment="1" applyProtection="1">
      <alignment horizontal="center" vertical="center" wrapText="1"/>
      <protection locked="0" hidden="1"/>
    </xf>
    <xf numFmtId="0" fontId="57" fillId="3" borderId="7" xfId="0" applyFont="1" applyFill="1" applyBorder="1" applyAlignment="1" applyProtection="1">
      <alignment horizontal="center" vertical="center" wrapText="1"/>
      <protection locked="0" hidden="1"/>
    </xf>
    <xf numFmtId="0" fontId="57" fillId="3" borderId="8" xfId="0" applyFont="1" applyFill="1" applyBorder="1" applyAlignment="1" applyProtection="1">
      <alignment horizontal="center" vertical="center" wrapText="1"/>
      <protection locked="0" hidden="1"/>
    </xf>
    <xf numFmtId="0" fontId="54" fillId="0" borderId="29" xfId="0" applyFont="1" applyFill="1" applyBorder="1" applyAlignment="1" applyProtection="1">
      <alignment horizontal="center" vertical="center" wrapText="1"/>
      <protection hidden="1"/>
    </xf>
    <xf numFmtId="0" fontId="54" fillId="0" borderId="30" xfId="0" applyFont="1" applyFill="1" applyBorder="1" applyAlignment="1" applyProtection="1">
      <alignment horizontal="center" vertical="center" wrapText="1"/>
      <protection hidden="1"/>
    </xf>
    <xf numFmtId="0" fontId="54" fillId="0" borderId="31" xfId="0" applyFont="1" applyFill="1" applyBorder="1" applyAlignment="1" applyProtection="1">
      <alignment horizontal="center" vertical="center" wrapText="1"/>
      <protection hidden="1"/>
    </xf>
    <xf numFmtId="0" fontId="54" fillId="0" borderId="44" xfId="0" applyFont="1" applyFill="1" applyBorder="1" applyAlignment="1" applyProtection="1">
      <alignment horizontal="center" vertical="center" wrapText="1"/>
      <protection hidden="1"/>
    </xf>
    <xf numFmtId="0" fontId="54" fillId="0" borderId="28" xfId="0" applyFont="1" applyFill="1" applyBorder="1" applyAlignment="1" applyProtection="1">
      <alignment horizontal="center" vertical="center" wrapText="1"/>
      <protection hidden="1"/>
    </xf>
    <xf numFmtId="0" fontId="54" fillId="0" borderId="54" xfId="0" applyFont="1" applyFill="1" applyBorder="1" applyAlignment="1" applyProtection="1">
      <alignment horizontal="center" vertical="center" wrapText="1"/>
      <protection hidden="1"/>
    </xf>
    <xf numFmtId="0" fontId="57" fillId="2" borderId="43" xfId="0" applyFont="1" applyFill="1" applyBorder="1" applyAlignment="1" applyProtection="1">
      <alignment horizontal="center" vertical="center"/>
      <protection hidden="1"/>
    </xf>
    <xf numFmtId="0" fontId="57" fillId="2" borderId="45" xfId="0" applyFont="1" applyFill="1" applyBorder="1" applyAlignment="1" applyProtection="1">
      <alignment horizontal="center" vertical="center"/>
      <protection hidden="1"/>
    </xf>
    <xf numFmtId="0" fontId="57" fillId="2" borderId="17" xfId="0" applyFont="1" applyFill="1" applyBorder="1" applyAlignment="1" applyProtection="1">
      <alignment horizontal="center" vertical="center"/>
      <protection hidden="1"/>
    </xf>
    <xf numFmtId="0" fontId="54" fillId="0" borderId="3" xfId="0" applyFont="1" applyBorder="1" applyAlignment="1" applyProtection="1">
      <alignment horizontal="center" vertical="center"/>
      <protection hidden="1"/>
    </xf>
    <xf numFmtId="0" fontId="54" fillId="0" borderId="6" xfId="0" applyFont="1" applyBorder="1" applyAlignment="1" applyProtection="1">
      <alignment horizontal="center" vertical="center"/>
      <protection hidden="1"/>
    </xf>
    <xf numFmtId="0" fontId="54" fillId="0" borderId="7" xfId="0" applyFont="1" applyBorder="1" applyAlignment="1" applyProtection="1">
      <alignment horizontal="center" vertical="center"/>
      <protection hidden="1"/>
    </xf>
    <xf numFmtId="183" fontId="57" fillId="2" borderId="7" xfId="0" applyNumberFormat="1" applyFont="1" applyFill="1" applyBorder="1" applyAlignment="1" applyProtection="1">
      <alignment horizontal="center" vertical="center"/>
      <protection hidden="1"/>
    </xf>
    <xf numFmtId="183" fontId="57" fillId="2" borderId="8" xfId="0" applyNumberFormat="1" applyFont="1" applyFill="1" applyBorder="1" applyAlignment="1" applyProtection="1">
      <alignment horizontal="center" vertical="center"/>
      <protection hidden="1"/>
    </xf>
    <xf numFmtId="0" fontId="54" fillId="3" borderId="51" xfId="0" applyFont="1" applyFill="1" applyBorder="1" applyAlignment="1" applyProtection="1">
      <alignment horizontal="center" vertical="center"/>
      <protection locked="0" hidden="1"/>
    </xf>
    <xf numFmtId="0" fontId="54" fillId="3" borderId="61" xfId="0" applyFont="1" applyFill="1" applyBorder="1" applyAlignment="1" applyProtection="1">
      <alignment horizontal="center" vertical="center"/>
      <protection locked="0" hidden="1"/>
    </xf>
    <xf numFmtId="0" fontId="54" fillId="3" borderId="24" xfId="0" applyFont="1" applyFill="1" applyBorder="1" applyAlignment="1" applyProtection="1">
      <alignment horizontal="center" vertical="center"/>
      <protection locked="0" hidden="1"/>
    </xf>
    <xf numFmtId="184" fontId="57" fillId="0" borderId="1" xfId="0" applyNumberFormat="1" applyFont="1" applyBorder="1" applyAlignment="1" applyProtection="1">
      <alignment horizontal="center" vertical="center"/>
      <protection hidden="1"/>
    </xf>
    <xf numFmtId="184" fontId="57" fillId="0" borderId="5" xfId="0" applyNumberFormat="1" applyFont="1" applyBorder="1" applyAlignment="1" applyProtection="1">
      <alignment horizontal="center" vertical="center"/>
      <protection hidden="1"/>
    </xf>
    <xf numFmtId="183" fontId="57" fillId="0" borderId="1" xfId="0" applyNumberFormat="1" applyFont="1" applyFill="1" applyBorder="1" applyAlignment="1" applyProtection="1">
      <alignment horizontal="center" vertical="center"/>
      <protection hidden="1"/>
    </xf>
    <xf numFmtId="183" fontId="57" fillId="0" borderId="5" xfId="0" applyNumberFormat="1" applyFont="1" applyFill="1" applyBorder="1" applyAlignment="1" applyProtection="1">
      <alignment horizontal="center" vertical="center"/>
      <protection hidden="1"/>
    </xf>
    <xf numFmtId="185" fontId="54" fillId="0" borderId="7" xfId="0" applyNumberFormat="1" applyFont="1" applyFill="1" applyBorder="1" applyAlignment="1" applyProtection="1">
      <alignment horizontal="center" vertical="center"/>
      <protection hidden="1"/>
    </xf>
    <xf numFmtId="185" fontId="54" fillId="0" borderId="8" xfId="0" applyNumberFormat="1" applyFont="1" applyFill="1" applyBorder="1" applyAlignment="1" applyProtection="1">
      <alignment horizontal="center" vertical="center"/>
      <protection hidden="1"/>
    </xf>
    <xf numFmtId="0" fontId="0" fillId="0" borderId="18" xfId="0" applyBorder="1" applyProtection="1">
      <protection hidden="1"/>
    </xf>
    <xf numFmtId="183" fontId="57" fillId="0" borderId="0" xfId="0" applyNumberFormat="1" applyFont="1" applyFill="1" applyBorder="1" applyAlignment="1" applyProtection="1">
      <alignment horizontal="center" vertical="center"/>
      <protection hidden="1"/>
    </xf>
    <xf numFmtId="0" fontId="54" fillId="0" borderId="0" xfId="0" applyFont="1" applyBorder="1" applyAlignment="1" applyProtection="1">
      <alignment horizontal="center" vertical="center"/>
      <protection hidden="1"/>
    </xf>
    <xf numFmtId="0" fontId="58" fillId="0" borderId="0" xfId="0" applyFont="1" applyBorder="1" applyAlignment="1" applyProtection="1">
      <alignment horizontal="center" vertical="center" wrapText="1"/>
      <protection hidden="1"/>
    </xf>
    <xf numFmtId="0" fontId="54" fillId="0" borderId="6" xfId="0" applyFont="1" applyBorder="1" applyAlignment="1" applyProtection="1">
      <alignment horizontal="center" vertical="center" wrapText="1"/>
      <protection hidden="1"/>
    </xf>
    <xf numFmtId="0" fontId="54" fillId="0" borderId="7" xfId="0" applyFont="1" applyBorder="1" applyAlignment="1" applyProtection="1">
      <alignment horizontal="center" vertical="center" wrapText="1"/>
      <protection hidden="1"/>
    </xf>
    <xf numFmtId="0" fontId="54" fillId="0" borderId="8" xfId="0" applyFont="1" applyBorder="1" applyAlignment="1" applyProtection="1">
      <alignment horizontal="center" vertical="center" wrapText="1"/>
      <protection hidden="1"/>
    </xf>
    <xf numFmtId="0" fontId="24" fillId="2" borderId="0" xfId="0" applyFont="1" applyFill="1" applyBorder="1" applyAlignment="1" applyProtection="1">
      <alignment horizontal="center"/>
      <protection hidden="1"/>
    </xf>
    <xf numFmtId="0" fontId="59" fillId="0" borderId="0" xfId="0" applyFont="1" applyAlignment="1" applyProtection="1">
      <alignment horizontal="distributed" vertical="center"/>
      <protection hidden="1"/>
    </xf>
    <xf numFmtId="0" fontId="58" fillId="0" borderId="0" xfId="0" applyFont="1" applyFill="1" applyBorder="1" applyAlignment="1" applyProtection="1">
      <alignment horizontal="left" vertical="center" wrapText="1"/>
      <protection hidden="1"/>
    </xf>
    <xf numFmtId="0" fontId="58" fillId="0" borderId="0" xfId="0" applyFont="1" applyBorder="1" applyAlignment="1" applyProtection="1">
      <alignment horizontal="left" vertical="center" wrapText="1"/>
      <protection hidden="1"/>
    </xf>
    <xf numFmtId="0" fontId="24" fillId="2" borderId="6" xfId="0" applyFont="1" applyFill="1" applyBorder="1" applyAlignment="1" applyProtection="1">
      <alignment horizontal="center"/>
      <protection hidden="1"/>
    </xf>
    <xf numFmtId="0" fontId="24" fillId="2" borderId="7" xfId="0" applyFont="1" applyFill="1" applyBorder="1" applyAlignment="1" applyProtection="1">
      <alignment horizontal="center"/>
      <protection hidden="1"/>
    </xf>
    <xf numFmtId="0" fontId="10" fillId="0" borderId="29" xfId="0" applyFont="1" applyFill="1" applyBorder="1" applyAlignment="1" applyProtection="1">
      <alignment horizontal="center" vertical="center" wrapText="1"/>
      <protection hidden="1"/>
    </xf>
    <xf numFmtId="0" fontId="10" fillId="0" borderId="30" xfId="0" applyFont="1" applyFill="1" applyBorder="1" applyAlignment="1" applyProtection="1">
      <alignment horizontal="center" vertical="center" wrapText="1"/>
      <protection hidden="1"/>
    </xf>
    <xf numFmtId="0" fontId="10" fillId="0" borderId="31" xfId="0" applyFont="1" applyFill="1" applyBorder="1" applyAlignment="1" applyProtection="1">
      <alignment horizontal="center" vertical="center" wrapText="1"/>
      <protection hidden="1"/>
    </xf>
    <xf numFmtId="0" fontId="10" fillId="0" borderId="44" xfId="0" applyFont="1" applyFill="1" applyBorder="1" applyAlignment="1" applyProtection="1">
      <alignment horizontal="center" vertical="center" wrapText="1"/>
      <protection hidden="1"/>
    </xf>
    <xf numFmtId="0" fontId="10" fillId="0" borderId="28" xfId="0" applyFont="1" applyFill="1" applyBorder="1" applyAlignment="1" applyProtection="1">
      <alignment horizontal="center" vertical="center" wrapText="1"/>
      <protection hidden="1"/>
    </xf>
    <xf numFmtId="0" fontId="10" fillId="0" borderId="54" xfId="0" applyFont="1" applyFill="1" applyBorder="1" applyAlignment="1" applyProtection="1">
      <alignment horizontal="center" vertical="center" wrapText="1"/>
      <protection hidden="1"/>
    </xf>
    <xf numFmtId="0" fontId="0" fillId="9" borderId="62" xfId="0" applyFill="1" applyBorder="1" applyAlignment="1" applyProtection="1">
      <alignment horizontal="center"/>
      <protection hidden="1"/>
    </xf>
    <xf numFmtId="0" fontId="0" fillId="9" borderId="28" xfId="0" applyFill="1" applyBorder="1" applyAlignment="1" applyProtection="1">
      <alignment horizontal="center"/>
      <protection hidden="1"/>
    </xf>
    <xf numFmtId="0" fontId="47" fillId="0" borderId="34" xfId="0" applyFont="1" applyBorder="1" applyAlignment="1" applyProtection="1">
      <alignment horizontal="center" vertical="center"/>
      <protection hidden="1"/>
    </xf>
    <xf numFmtId="0" fontId="10" fillId="0" borderId="0" xfId="10" applyFont="1" applyFill="1" applyAlignment="1" applyProtection="1">
      <alignment horizontal="center" vertical="center"/>
      <protection hidden="1"/>
    </xf>
    <xf numFmtId="0" fontId="28" fillId="2" borderId="7" xfId="0" applyNumberFormat="1" applyFont="1" applyFill="1" applyBorder="1" applyAlignment="1" applyProtection="1">
      <alignment horizontal="center"/>
      <protection hidden="1"/>
    </xf>
    <xf numFmtId="0" fontId="28" fillId="2" borderId="8" xfId="0" applyNumberFormat="1" applyFont="1" applyFill="1" applyBorder="1" applyAlignment="1" applyProtection="1">
      <alignment horizontal="center"/>
      <protection hidden="1"/>
    </xf>
    <xf numFmtId="0" fontId="28" fillId="2" borderId="7" xfId="0" applyFont="1" applyFill="1" applyBorder="1" applyAlignment="1" applyProtection="1">
      <alignment horizontal="center"/>
      <protection hidden="1"/>
    </xf>
    <xf numFmtId="0" fontId="48" fillId="0" borderId="0" xfId="0" applyFont="1" applyFill="1" applyBorder="1" applyAlignment="1" applyProtection="1">
      <alignment horizontal="left" wrapText="1"/>
      <protection hidden="1"/>
    </xf>
    <xf numFmtId="0" fontId="24" fillId="0" borderId="0" xfId="0" applyFont="1" applyFill="1" applyBorder="1" applyAlignment="1" applyProtection="1">
      <alignment horizontal="center"/>
      <protection hidden="1"/>
    </xf>
    <xf numFmtId="0" fontId="28" fillId="0" borderId="21" xfId="0" applyFont="1" applyFill="1" applyBorder="1" applyAlignment="1" applyProtection="1">
      <alignment horizontal="center" vertical="top" wrapText="1"/>
      <protection hidden="1"/>
    </xf>
    <xf numFmtId="0" fontId="28" fillId="0" borderId="11" xfId="0" applyFont="1" applyFill="1" applyBorder="1" applyAlignment="1" applyProtection="1">
      <alignment horizontal="center" vertical="top" wrapText="1"/>
      <protection hidden="1"/>
    </xf>
    <xf numFmtId="0" fontId="28" fillId="0" borderId="20" xfId="0" applyFont="1" applyFill="1" applyBorder="1" applyAlignment="1" applyProtection="1">
      <alignment horizontal="center" vertical="center"/>
      <protection hidden="1"/>
    </xf>
    <xf numFmtId="0" fontId="28" fillId="0" borderId="45" xfId="0" applyFont="1" applyFill="1" applyBorder="1" applyAlignment="1" applyProtection="1">
      <alignment horizontal="center" vertical="center"/>
      <protection hidden="1"/>
    </xf>
    <xf numFmtId="0" fontId="28" fillId="0" borderId="17" xfId="0" applyFont="1" applyFill="1" applyBorder="1" applyAlignment="1" applyProtection="1">
      <alignment horizontal="center" vertical="center"/>
      <protection hidden="1"/>
    </xf>
    <xf numFmtId="0" fontId="24" fillId="0" borderId="20" xfId="0" applyFont="1" applyBorder="1" applyAlignment="1" applyProtection="1">
      <alignment horizontal="center" vertical="center"/>
      <protection hidden="1"/>
    </xf>
    <xf numFmtId="0" fontId="24" fillId="0" borderId="45" xfId="0" applyFont="1" applyBorder="1" applyAlignment="1" applyProtection="1">
      <alignment horizontal="center" vertical="center"/>
      <protection hidden="1"/>
    </xf>
    <xf numFmtId="0" fontId="24" fillId="0" borderId="17" xfId="0" applyFont="1" applyBorder="1" applyAlignment="1" applyProtection="1">
      <alignment horizontal="center" vertical="center"/>
      <protection hidden="1"/>
    </xf>
    <xf numFmtId="10" fontId="24" fillId="2" borderId="1" xfId="0" applyNumberFormat="1" applyFont="1" applyFill="1" applyBorder="1" applyAlignment="1" applyProtection="1">
      <alignment horizontal="center"/>
      <protection hidden="1"/>
    </xf>
    <xf numFmtId="183" fontId="24" fillId="6" borderId="9" xfId="0" applyNumberFormat="1" applyFont="1" applyFill="1" applyBorder="1" applyAlignment="1" applyProtection="1">
      <alignment horizontal="center" vertical="center"/>
      <protection hidden="1"/>
    </xf>
    <xf numFmtId="183" fontId="24" fillId="6" borderId="26" xfId="0" applyNumberFormat="1" applyFont="1" applyFill="1" applyBorder="1" applyAlignment="1" applyProtection="1">
      <alignment horizontal="center" vertical="center"/>
      <protection hidden="1"/>
    </xf>
    <xf numFmtId="183" fontId="24" fillId="6" borderId="19" xfId="0" applyNumberFormat="1" applyFont="1" applyFill="1" applyBorder="1" applyAlignment="1" applyProtection="1">
      <alignment horizontal="center" vertical="center"/>
      <protection hidden="1"/>
    </xf>
    <xf numFmtId="0" fontId="24" fillId="2" borderId="4" xfId="0" applyFont="1" applyFill="1" applyBorder="1" applyAlignment="1" applyProtection="1">
      <alignment horizontal="center"/>
      <protection hidden="1"/>
    </xf>
    <xf numFmtId="0" fontId="24" fillId="2" borderId="1" xfId="0" applyFont="1" applyFill="1" applyBorder="1" applyAlignment="1" applyProtection="1">
      <alignment horizontal="center"/>
      <protection hidden="1"/>
    </xf>
    <xf numFmtId="183" fontId="28" fillId="2" borderId="1" xfId="0" applyNumberFormat="1" applyFont="1" applyFill="1" applyBorder="1" applyAlignment="1" applyProtection="1">
      <alignment horizontal="center"/>
      <protection hidden="1"/>
    </xf>
    <xf numFmtId="183" fontId="28" fillId="2" borderId="5" xfId="0" applyNumberFormat="1" applyFont="1" applyFill="1" applyBorder="1" applyAlignment="1" applyProtection="1">
      <alignment horizontal="center"/>
      <protection hidden="1"/>
    </xf>
    <xf numFmtId="0" fontId="28" fillId="2" borderId="1" xfId="0" applyFont="1" applyFill="1" applyBorder="1" applyAlignment="1" applyProtection="1">
      <alignment horizontal="center"/>
      <protection hidden="1"/>
    </xf>
    <xf numFmtId="0" fontId="28" fillId="2" borderId="5" xfId="0" applyFont="1" applyFill="1" applyBorder="1" applyAlignment="1" applyProtection="1">
      <alignment horizontal="center"/>
      <protection hidden="1"/>
    </xf>
    <xf numFmtId="0" fontId="28" fillId="2" borderId="1" xfId="0" applyNumberFormat="1" applyFont="1" applyFill="1" applyBorder="1" applyAlignment="1" applyProtection="1">
      <alignment horizontal="center"/>
      <protection hidden="1"/>
    </xf>
    <xf numFmtId="0" fontId="28" fillId="2" borderId="5" xfId="0" applyNumberFormat="1" applyFont="1" applyFill="1" applyBorder="1" applyAlignment="1" applyProtection="1">
      <alignment horizontal="center"/>
      <protection hidden="1"/>
    </xf>
    <xf numFmtId="0" fontId="49" fillId="2" borderId="0" xfId="0" applyFont="1" applyFill="1" applyAlignment="1" applyProtection="1">
      <alignment horizontal="center"/>
      <protection hidden="1"/>
    </xf>
    <xf numFmtId="0" fontId="10" fillId="2" borderId="0" xfId="10" applyFont="1" applyFill="1" applyAlignment="1" applyProtection="1">
      <alignment horizontal="center" vertical="center"/>
      <protection hidden="1"/>
    </xf>
    <xf numFmtId="183" fontId="28" fillId="2" borderId="0" xfId="0" applyNumberFormat="1" applyFont="1" applyFill="1" applyBorder="1" applyAlignment="1" applyProtection="1">
      <alignment horizontal="center"/>
      <protection hidden="1"/>
    </xf>
    <xf numFmtId="0" fontId="26" fillId="0" borderId="0" xfId="0" applyFont="1" applyBorder="1" applyAlignment="1" applyProtection="1">
      <alignment horizontal="distributed" vertical="center"/>
      <protection hidden="1"/>
    </xf>
    <xf numFmtId="0" fontId="21" fillId="0" borderId="0" xfId="0" applyFont="1" applyBorder="1" applyAlignment="1" applyProtection="1">
      <alignment horizontal="left" vertical="distributed" wrapText="1"/>
      <protection hidden="1"/>
    </xf>
    <xf numFmtId="0" fontId="0" fillId="0" borderId="0" xfId="0" applyAlignment="1" applyProtection="1">
      <alignment horizontal="left" vertical="distributed" wrapText="1"/>
      <protection hidden="1"/>
    </xf>
    <xf numFmtId="0" fontId="24" fillId="0" borderId="2" xfId="0" applyFont="1" applyBorder="1" applyAlignment="1" applyProtection="1">
      <alignment horizontal="center" vertical="center"/>
      <protection hidden="1"/>
    </xf>
    <xf numFmtId="0" fontId="24" fillId="0" borderId="3" xfId="0" applyFont="1" applyBorder="1" applyAlignment="1" applyProtection="1">
      <alignment horizontal="center" vertical="center"/>
      <protection hidden="1"/>
    </xf>
    <xf numFmtId="0" fontId="24" fillId="0" borderId="3" xfId="0" applyFont="1" applyFill="1" applyBorder="1" applyAlignment="1" applyProtection="1">
      <alignment horizontal="center" vertical="center" wrapText="1"/>
      <protection hidden="1"/>
    </xf>
    <xf numFmtId="0" fontId="51" fillId="0" borderId="5" xfId="0" applyFont="1" applyFill="1" applyBorder="1" applyProtection="1">
      <protection hidden="1"/>
    </xf>
    <xf numFmtId="0" fontId="0" fillId="0" borderId="0" xfId="0" applyFill="1" applyAlignment="1" applyProtection="1">
      <alignment horizontal="center" vertical="center" wrapText="1"/>
      <protection hidden="1"/>
    </xf>
    <xf numFmtId="0" fontId="0" fillId="0" borderId="0" xfId="0" applyFill="1" applyAlignment="1" applyProtection="1">
      <alignment horizontal="center" vertical="center"/>
      <protection hidden="1"/>
    </xf>
    <xf numFmtId="0" fontId="24" fillId="0" borderId="2" xfId="0" applyFont="1" applyBorder="1" applyAlignment="1" applyProtection="1">
      <alignment horizontal="center" vertical="center" wrapText="1"/>
      <protection hidden="1"/>
    </xf>
    <xf numFmtId="0" fontId="24" fillId="0" borderId="4" xfId="0" applyFont="1" applyBorder="1" applyAlignment="1" applyProtection="1">
      <alignment horizontal="center" vertical="center" wrapText="1"/>
      <protection hidden="1"/>
    </xf>
    <xf numFmtId="0" fontId="24" fillId="0" borderId="18" xfId="0" applyFont="1" applyBorder="1" applyAlignment="1" applyProtection="1">
      <alignment horizontal="center" vertical="center" wrapText="1"/>
      <protection hidden="1"/>
    </xf>
    <xf numFmtId="0" fontId="24" fillId="0" borderId="1" xfId="0" applyFont="1" applyBorder="1" applyAlignment="1" applyProtection="1">
      <alignment horizontal="center" vertical="center" wrapText="1"/>
      <protection hidden="1"/>
    </xf>
    <xf numFmtId="0" fontId="24" fillId="0" borderId="5" xfId="0" applyFont="1" applyBorder="1" applyAlignment="1" applyProtection="1">
      <alignment horizontal="center" vertical="center"/>
      <protection hidden="1"/>
    </xf>
    <xf numFmtId="0" fontId="28" fillId="0" borderId="2" xfId="0" applyFont="1" applyFill="1" applyBorder="1" applyAlignment="1" applyProtection="1">
      <alignment horizontal="center" vertical="center"/>
      <protection hidden="1"/>
    </xf>
    <xf numFmtId="0" fontId="28" fillId="0" borderId="18" xfId="0" applyFont="1" applyFill="1" applyBorder="1" applyAlignment="1" applyProtection="1">
      <alignment horizontal="center" vertical="center"/>
      <protection hidden="1"/>
    </xf>
    <xf numFmtId="0" fontId="28" fillId="0" borderId="3" xfId="0" applyFont="1" applyFill="1" applyBorder="1" applyAlignment="1" applyProtection="1">
      <alignment horizontal="center" vertical="center"/>
      <protection hidden="1"/>
    </xf>
    <xf numFmtId="0" fontId="28" fillId="0" borderId="18" xfId="0" applyFont="1" applyBorder="1" applyAlignment="1" applyProtection="1">
      <alignment vertical="center"/>
      <protection hidden="1"/>
    </xf>
    <xf numFmtId="0" fontId="28" fillId="0" borderId="3" xfId="0" applyFont="1" applyBorder="1" applyAlignment="1" applyProtection="1">
      <alignment vertical="center"/>
      <protection hidden="1"/>
    </xf>
    <xf numFmtId="183" fontId="28" fillId="6" borderId="59" xfId="0" applyNumberFormat="1" applyFont="1" applyFill="1" applyBorder="1" applyAlignment="1" applyProtection="1">
      <alignment horizontal="center" vertical="center" wrapText="1"/>
      <protection hidden="1"/>
    </xf>
    <xf numFmtId="183" fontId="28" fillId="6" borderId="41" xfId="0" applyNumberFormat="1" applyFont="1" applyFill="1" applyBorder="1" applyAlignment="1" applyProtection="1">
      <alignment horizontal="center" vertical="center" wrapText="1"/>
      <protection hidden="1"/>
    </xf>
    <xf numFmtId="183" fontId="28" fillId="6" borderId="42" xfId="0" applyNumberFormat="1" applyFont="1" applyFill="1" applyBorder="1" applyAlignment="1" applyProtection="1">
      <alignment horizontal="center" vertical="center" wrapText="1"/>
      <protection hidden="1"/>
    </xf>
    <xf numFmtId="0" fontId="24" fillId="0" borderId="40" xfId="0" applyFont="1" applyFill="1" applyBorder="1" applyAlignment="1" applyProtection="1">
      <alignment horizontal="distributed" vertical="center"/>
      <protection hidden="1"/>
    </xf>
    <xf numFmtId="0" fontId="24" fillId="0" borderId="41" xfId="0" applyFont="1" applyFill="1" applyBorder="1" applyAlignment="1" applyProtection="1">
      <alignment horizontal="distributed" vertical="center"/>
      <protection hidden="1"/>
    </xf>
    <xf numFmtId="0" fontId="24" fillId="0" borderId="60" xfId="0" applyFont="1" applyFill="1" applyBorder="1" applyAlignment="1" applyProtection="1">
      <alignment horizontal="distributed" vertical="center"/>
      <protection hidden="1"/>
    </xf>
    <xf numFmtId="0" fontId="10" fillId="0" borderId="30" xfId="0" applyFont="1" applyBorder="1" applyAlignment="1" applyProtection="1">
      <alignment horizontal="center" vertical="center" wrapText="1"/>
      <protection hidden="1"/>
    </xf>
    <xf numFmtId="0" fontId="10" fillId="0" borderId="0" xfId="0" applyFont="1" applyAlignment="1" applyProtection="1">
      <alignment horizontal="center" vertical="center" wrapText="1"/>
      <protection hidden="1"/>
    </xf>
    <xf numFmtId="0" fontId="28" fillId="0" borderId="40" xfId="0" applyFont="1" applyFill="1" applyBorder="1" applyAlignment="1" applyProtection="1">
      <alignment horizontal="center"/>
      <protection hidden="1"/>
    </xf>
    <xf numFmtId="0" fontId="28" fillId="0" borderId="41" xfId="0" applyFont="1" applyFill="1" applyBorder="1" applyAlignment="1" applyProtection="1">
      <alignment horizontal="center"/>
      <protection hidden="1"/>
    </xf>
    <xf numFmtId="0" fontId="28" fillId="0" borderId="42" xfId="0" applyFont="1" applyFill="1" applyBorder="1" applyAlignment="1" applyProtection="1">
      <alignment horizontal="center"/>
      <protection hidden="1"/>
    </xf>
    <xf numFmtId="0" fontId="10" fillId="0" borderId="30" xfId="0" applyFont="1" applyFill="1" applyBorder="1" applyAlignment="1" applyProtection="1">
      <alignment horizontal="center" vertical="center"/>
      <protection hidden="1"/>
    </xf>
    <xf numFmtId="0" fontId="10" fillId="0" borderId="31" xfId="0" applyFont="1" applyFill="1" applyBorder="1" applyAlignment="1" applyProtection="1">
      <alignment horizontal="center" vertical="center"/>
      <protection hidden="1"/>
    </xf>
    <xf numFmtId="0" fontId="10" fillId="0" borderId="27" xfId="0" applyFont="1" applyFill="1" applyBorder="1" applyAlignment="1" applyProtection="1">
      <alignment horizontal="center" vertical="center"/>
      <protection hidden="1"/>
    </xf>
    <xf numFmtId="0" fontId="10" fillId="0" borderId="0" xfId="0" applyFont="1" applyFill="1" applyBorder="1" applyAlignment="1" applyProtection="1">
      <alignment horizontal="center" vertical="center"/>
      <protection hidden="1"/>
    </xf>
    <xf numFmtId="0" fontId="10" fillId="0" borderId="32" xfId="0" applyFont="1" applyFill="1" applyBorder="1" applyAlignment="1" applyProtection="1">
      <alignment horizontal="center" vertical="center"/>
      <protection hidden="1"/>
    </xf>
    <xf numFmtId="0" fontId="47" fillId="0" borderId="0" xfId="0" applyFont="1" applyAlignment="1" applyProtection="1">
      <alignment horizontal="center" vertical="center"/>
      <protection hidden="1"/>
    </xf>
    <xf numFmtId="183" fontId="24" fillId="0" borderId="23" xfId="0" applyNumberFormat="1" applyFont="1" applyFill="1" applyBorder="1" applyAlignment="1" applyProtection="1">
      <alignment horizontal="center"/>
      <protection hidden="1"/>
    </xf>
    <xf numFmtId="183" fontId="24" fillId="0" borderId="24" xfId="0" applyNumberFormat="1" applyFont="1" applyFill="1" applyBorder="1" applyAlignment="1" applyProtection="1">
      <alignment horizontal="center"/>
      <protection hidden="1"/>
    </xf>
    <xf numFmtId="0" fontId="24" fillId="0" borderId="38" xfId="0" applyFont="1" applyFill="1" applyBorder="1" applyAlignment="1" applyProtection="1">
      <alignment horizontal="center" vertical="center" wrapText="1"/>
      <protection hidden="1"/>
    </xf>
    <xf numFmtId="0" fontId="51" fillId="0" borderId="36" xfId="0" applyFont="1" applyFill="1" applyBorder="1" applyProtection="1">
      <protection hidden="1"/>
    </xf>
    <xf numFmtId="0" fontId="48" fillId="0" borderId="30" xfId="0" applyFont="1" applyFill="1" applyBorder="1" applyAlignment="1" applyProtection="1">
      <alignment horizontal="left" wrapText="1"/>
      <protection hidden="1"/>
    </xf>
    <xf numFmtId="185" fontId="24" fillId="0" borderId="23" xfId="0" applyNumberFormat="1" applyFont="1" applyBorder="1" applyAlignment="1" applyProtection="1">
      <alignment horizontal="center"/>
      <protection hidden="1"/>
    </xf>
    <xf numFmtId="185" fontId="24" fillId="0" borderId="24" xfId="0" applyNumberFormat="1" applyFont="1" applyBorder="1" applyAlignment="1" applyProtection="1">
      <alignment horizontal="center"/>
      <protection hidden="1"/>
    </xf>
    <xf numFmtId="0" fontId="24" fillId="0" borderId="40" xfId="0" applyFont="1" applyFill="1" applyBorder="1" applyAlignment="1" applyProtection="1">
      <alignment horizontal="center"/>
      <protection hidden="1"/>
    </xf>
    <xf numFmtId="0" fontId="24" fillId="0" borderId="41" xfId="0" applyFont="1" applyFill="1" applyBorder="1" applyAlignment="1" applyProtection="1">
      <alignment horizontal="center"/>
      <protection hidden="1"/>
    </xf>
    <xf numFmtId="0" fontId="26" fillId="0" borderId="0" xfId="0" applyFont="1" applyAlignment="1" applyProtection="1">
      <alignment horizontal="distributed" vertical="center"/>
      <protection hidden="1"/>
    </xf>
    <xf numFmtId="0" fontId="28" fillId="0" borderId="10" xfId="0" applyFont="1" applyFill="1" applyBorder="1" applyAlignment="1" applyProtection="1">
      <alignment horizontal="center" vertical="center"/>
      <protection hidden="1"/>
    </xf>
    <xf numFmtId="0" fontId="28" fillId="0" borderId="13" xfId="0" applyFont="1" applyBorder="1" applyAlignment="1" applyProtection="1">
      <alignment vertical="center"/>
      <protection hidden="1"/>
    </xf>
    <xf numFmtId="0" fontId="24" fillId="0" borderId="25" xfId="0" applyFont="1" applyBorder="1" applyAlignment="1" applyProtection="1">
      <alignment horizontal="center" vertical="center" wrapText="1"/>
      <protection hidden="1"/>
    </xf>
    <xf numFmtId="0" fontId="24" fillId="0" borderId="16" xfId="0" applyFont="1" applyBorder="1" applyAlignment="1" applyProtection="1">
      <alignment horizontal="center" vertical="center" wrapText="1"/>
      <protection hidden="1"/>
    </xf>
    <xf numFmtId="0" fontId="24" fillId="0" borderId="14" xfId="0" applyFont="1" applyBorder="1" applyAlignment="1" applyProtection="1">
      <alignment horizontal="center" vertical="center" wrapText="1"/>
      <protection hidden="1"/>
    </xf>
    <xf numFmtId="0" fontId="24" fillId="0" borderId="11" xfId="0" applyFont="1" applyBorder="1" applyAlignment="1" applyProtection="1">
      <alignment horizontal="center" vertical="center" wrapText="1"/>
      <protection hidden="1"/>
    </xf>
    <xf numFmtId="0" fontId="24" fillId="0" borderId="15" xfId="0" applyFont="1" applyBorder="1" applyAlignment="1" applyProtection="1">
      <alignment horizontal="center" vertical="center"/>
      <protection hidden="1"/>
    </xf>
    <xf numFmtId="0" fontId="24" fillId="0" borderId="12" xfId="0" applyFont="1" applyBorder="1" applyAlignment="1" applyProtection="1">
      <alignment horizontal="center" vertical="center"/>
      <protection hidden="1"/>
    </xf>
    <xf numFmtId="0" fontId="28" fillId="0" borderId="9" xfId="0" applyFont="1" applyFill="1" applyBorder="1" applyAlignment="1" applyProtection="1">
      <alignment horizontal="center" vertical="center"/>
      <protection hidden="1"/>
    </xf>
    <xf numFmtId="0" fontId="28" fillId="0" borderId="26" xfId="0" applyFont="1" applyFill="1" applyBorder="1" applyAlignment="1" applyProtection="1">
      <alignment horizontal="center" vertical="center"/>
      <protection hidden="1"/>
    </xf>
    <xf numFmtId="0" fontId="28" fillId="0" borderId="19" xfId="0" applyFont="1" applyFill="1" applyBorder="1" applyAlignment="1" applyProtection="1">
      <alignment horizontal="center" vertical="center"/>
      <protection hidden="1"/>
    </xf>
    <xf numFmtId="0" fontId="24" fillId="0" borderId="9" xfId="0" applyFont="1" applyBorder="1" applyAlignment="1" applyProtection="1">
      <alignment horizontal="center" vertical="center"/>
      <protection hidden="1"/>
    </xf>
    <xf numFmtId="0" fontId="24" fillId="0" borderId="19" xfId="0" applyFont="1" applyBorder="1" applyAlignment="1" applyProtection="1">
      <alignment horizontal="center" vertical="center"/>
      <protection hidden="1"/>
    </xf>
    <xf numFmtId="183" fontId="21" fillId="0" borderId="0" xfId="0" applyNumberFormat="1" applyFont="1" applyBorder="1" applyAlignment="1" applyProtection="1">
      <alignment horizontal="center"/>
      <protection hidden="1"/>
    </xf>
    <xf numFmtId="0" fontId="24" fillId="0" borderId="6" xfId="0" applyFont="1" applyFill="1" applyBorder="1" applyAlignment="1" applyProtection="1">
      <alignment horizontal="center"/>
      <protection hidden="1"/>
    </xf>
    <xf numFmtId="0" fontId="24" fillId="0" borderId="7" xfId="0" applyFont="1" applyFill="1" applyBorder="1" applyAlignment="1" applyProtection="1">
      <alignment horizontal="center"/>
      <protection hidden="1"/>
    </xf>
    <xf numFmtId="0" fontId="24" fillId="0" borderId="23" xfId="0" applyFont="1" applyFill="1" applyBorder="1" applyAlignment="1" applyProtection="1">
      <alignment horizontal="center"/>
      <protection hidden="1"/>
    </xf>
    <xf numFmtId="0" fontId="24" fillId="0" borderId="4" xfId="0" applyFont="1" applyFill="1" applyBorder="1" applyAlignment="1" applyProtection="1">
      <alignment horizontal="center"/>
      <protection hidden="1"/>
    </xf>
    <xf numFmtId="0" fontId="24" fillId="0" borderId="1" xfId="0" applyFont="1" applyFill="1" applyBorder="1" applyAlignment="1" applyProtection="1">
      <alignment horizontal="center"/>
      <protection hidden="1"/>
    </xf>
    <xf numFmtId="0" fontId="24" fillId="0" borderId="20" xfId="0" applyFont="1" applyFill="1" applyBorder="1" applyAlignment="1" applyProtection="1">
      <alignment horizontal="center"/>
      <protection hidden="1"/>
    </xf>
    <xf numFmtId="0" fontId="24" fillId="0" borderId="2" xfId="0" applyFont="1" applyFill="1" applyBorder="1" applyAlignment="1" applyProtection="1">
      <alignment horizontal="center"/>
      <protection hidden="1"/>
    </xf>
    <xf numFmtId="0" fontId="24" fillId="0" borderId="18" xfId="0" applyFont="1" applyFill="1" applyBorder="1" applyAlignment="1" applyProtection="1">
      <alignment horizontal="center"/>
      <protection hidden="1"/>
    </xf>
    <xf numFmtId="0" fontId="24" fillId="0" borderId="13" xfId="0" applyFont="1" applyFill="1" applyBorder="1" applyAlignment="1" applyProtection="1">
      <alignment horizontal="center"/>
      <protection hidden="1"/>
    </xf>
    <xf numFmtId="185" fontId="28" fillId="0" borderId="13" xfId="0" applyNumberFormat="1" applyFont="1" applyFill="1" applyBorder="1" applyAlignment="1" applyProtection="1">
      <alignment horizontal="center"/>
      <protection hidden="1"/>
    </xf>
    <xf numFmtId="185" fontId="28" fillId="0" borderId="19" xfId="0" applyNumberFormat="1" applyFont="1" applyFill="1" applyBorder="1" applyAlignment="1" applyProtection="1">
      <alignment horizontal="center"/>
      <protection hidden="1"/>
    </xf>
    <xf numFmtId="183" fontId="24" fillId="0" borderId="20" xfId="0" applyNumberFormat="1" applyFont="1" applyFill="1" applyBorder="1" applyAlignment="1" applyProtection="1">
      <alignment horizontal="center"/>
      <protection hidden="1"/>
    </xf>
    <xf numFmtId="183" fontId="24" fillId="0" borderId="22" xfId="0" applyNumberFormat="1" applyFont="1" applyFill="1" applyBorder="1" applyAlignment="1" applyProtection="1">
      <alignment horizontal="center"/>
      <protection hidden="1"/>
    </xf>
    <xf numFmtId="184" fontId="28" fillId="0" borderId="20" xfId="0" applyNumberFormat="1" applyFont="1" applyFill="1" applyBorder="1" applyAlignment="1" applyProtection="1">
      <alignment horizontal="center"/>
      <protection hidden="1"/>
    </xf>
    <xf numFmtId="184" fontId="28" fillId="0" borderId="22" xfId="0" applyNumberFormat="1" applyFont="1" applyFill="1" applyBorder="1" applyAlignment="1" applyProtection="1">
      <alignment horizontal="center"/>
      <protection hidden="1"/>
    </xf>
    <xf numFmtId="0" fontId="24" fillId="0" borderId="34" xfId="0" applyFont="1" applyFill="1" applyBorder="1" applyAlignment="1" applyProtection="1">
      <alignment horizontal="center"/>
      <protection hidden="1"/>
    </xf>
    <xf numFmtId="0" fontId="0" fillId="9" borderId="48" xfId="0" applyFill="1" applyBorder="1" applyAlignment="1" applyProtection="1">
      <alignment horizontal="center"/>
      <protection hidden="1"/>
    </xf>
    <xf numFmtId="0" fontId="0" fillId="9" borderId="0" xfId="0" applyFill="1" applyBorder="1" applyAlignment="1" applyProtection="1">
      <alignment horizontal="center"/>
      <protection hidden="1"/>
    </xf>
    <xf numFmtId="0" fontId="28" fillId="0" borderId="1" xfId="0" applyFont="1" applyFill="1" applyBorder="1" applyAlignment="1" applyProtection="1">
      <alignment horizontal="center" vertical="top" wrapText="1"/>
      <protection hidden="1"/>
    </xf>
    <xf numFmtId="0" fontId="24" fillId="0" borderId="46" xfId="0" applyFont="1" applyBorder="1" applyAlignment="1" applyProtection="1">
      <alignment horizontal="center" vertical="center"/>
      <protection hidden="1"/>
    </xf>
    <xf numFmtId="0" fontId="24" fillId="0" borderId="49" xfId="0" applyFont="1" applyBorder="1" applyAlignment="1" applyProtection="1">
      <alignment horizontal="center" vertical="center"/>
      <protection hidden="1"/>
    </xf>
    <xf numFmtId="0" fontId="24" fillId="0" borderId="47" xfId="0" applyFont="1" applyBorder="1" applyAlignment="1" applyProtection="1">
      <alignment horizontal="center" vertical="center"/>
      <protection hidden="1"/>
    </xf>
    <xf numFmtId="0" fontId="60" fillId="2" borderId="0" xfId="10" applyFont="1" applyFill="1" applyAlignment="1" applyProtection="1">
      <alignment horizontal="center" vertical="center"/>
      <protection hidden="1"/>
    </xf>
    <xf numFmtId="0" fontId="61" fillId="2" borderId="0" xfId="0" applyFont="1" applyFill="1" applyAlignment="1" applyProtection="1">
      <alignment horizontal="center"/>
      <protection hidden="1"/>
    </xf>
    <xf numFmtId="183" fontId="28" fillId="0" borderId="13" xfId="0" applyNumberFormat="1" applyFont="1" applyFill="1" applyBorder="1" applyAlignment="1" applyProtection="1">
      <alignment horizontal="center"/>
      <protection hidden="1"/>
    </xf>
    <xf numFmtId="183" fontId="28" fillId="0" borderId="19" xfId="0" applyNumberFormat="1" applyFont="1" applyFill="1" applyBorder="1" applyAlignment="1" applyProtection="1">
      <alignment horizontal="center"/>
      <protection hidden="1"/>
    </xf>
    <xf numFmtId="184" fontId="28" fillId="0" borderId="20" xfId="3" applyNumberFormat="1" applyFont="1" applyFill="1" applyBorder="1" applyAlignment="1" applyProtection="1">
      <alignment horizontal="center"/>
      <protection hidden="1"/>
    </xf>
    <xf numFmtId="184" fontId="28" fillId="0" borderId="22" xfId="3" applyNumberFormat="1" applyFont="1" applyFill="1" applyBorder="1" applyAlignment="1" applyProtection="1">
      <alignment horizontal="center"/>
      <protection hidden="1"/>
    </xf>
    <xf numFmtId="183" fontId="28" fillId="0" borderId="20" xfId="0" applyNumberFormat="1" applyFont="1" applyBorder="1" applyAlignment="1" applyProtection="1">
      <alignment horizontal="center"/>
      <protection hidden="1"/>
    </xf>
    <xf numFmtId="183" fontId="28" fillId="0" borderId="22" xfId="0" applyNumberFormat="1" applyFont="1" applyBorder="1" applyAlignment="1" applyProtection="1">
      <alignment horizontal="center"/>
      <protection hidden="1"/>
    </xf>
    <xf numFmtId="0" fontId="24" fillId="0" borderId="0" xfId="0" applyFont="1" applyFill="1" applyBorder="1" applyAlignment="1" applyProtection="1">
      <alignment horizontal="center" wrapText="1"/>
      <protection hidden="1"/>
    </xf>
    <xf numFmtId="0" fontId="0" fillId="0" borderId="36" xfId="0" applyFill="1" applyBorder="1" applyProtection="1">
      <protection hidden="1"/>
    </xf>
    <xf numFmtId="0" fontId="21" fillId="0" borderId="0" xfId="0" applyFont="1" applyFill="1" applyBorder="1" applyAlignment="1" applyProtection="1">
      <alignment horizontal="left" vertical="center" wrapText="1"/>
      <protection hidden="1"/>
    </xf>
    <xf numFmtId="0" fontId="21" fillId="0" borderId="0" xfId="0" applyFont="1" applyFill="1" applyBorder="1" applyAlignment="1" applyProtection="1">
      <alignment horizontal="left" vertical="center"/>
      <protection hidden="1"/>
    </xf>
    <xf numFmtId="0" fontId="10" fillId="0" borderId="0" xfId="0" applyFont="1" applyAlignment="1" applyProtection="1">
      <alignment horizontal="center" vertical="center"/>
      <protection hidden="1"/>
    </xf>
    <xf numFmtId="0" fontId="47" fillId="0" borderId="0" xfId="0" applyFont="1" applyAlignment="1" applyProtection="1">
      <alignment horizontal="center"/>
      <protection hidden="1"/>
    </xf>
    <xf numFmtId="184" fontId="28" fillId="0" borderId="20" xfId="3" applyNumberFormat="1" applyFont="1" applyBorder="1" applyAlignment="1" applyProtection="1">
      <alignment horizontal="center"/>
      <protection hidden="1"/>
    </xf>
    <xf numFmtId="184" fontId="28" fillId="0" borderId="22" xfId="3" applyNumberFormat="1" applyFont="1" applyBorder="1" applyAlignment="1" applyProtection="1">
      <alignment horizontal="center"/>
      <protection hidden="1"/>
    </xf>
    <xf numFmtId="185" fontId="24" fillId="0" borderId="23" xfId="0" applyNumberFormat="1" applyFont="1" applyFill="1" applyBorder="1" applyAlignment="1" applyProtection="1">
      <alignment horizontal="center"/>
      <protection hidden="1"/>
    </xf>
    <xf numFmtId="185" fontId="24" fillId="0" borderId="24" xfId="0" applyNumberFormat="1" applyFont="1" applyFill="1" applyBorder="1" applyAlignment="1" applyProtection="1">
      <alignment horizontal="center"/>
      <protection hidden="1"/>
    </xf>
    <xf numFmtId="0" fontId="36" fillId="0" borderId="28" xfId="10" applyFont="1" applyFill="1" applyBorder="1" applyAlignment="1" applyProtection="1">
      <alignment horizontal="left" vertical="center"/>
      <protection hidden="1"/>
    </xf>
    <xf numFmtId="38" fontId="19" fillId="9" borderId="0" xfId="0" applyNumberFormat="1" applyFont="1" applyFill="1" applyBorder="1" applyAlignment="1">
      <alignment horizontal="center" vertical="top"/>
    </xf>
  </cellXfs>
  <cellStyles count="15">
    <cellStyle name="_x000a_386grabber=v" xfId="4"/>
    <cellStyle name="Normal_1Q01 Revised" xfId="5"/>
    <cellStyle name="一般" xfId="0" builtinId="0"/>
    <cellStyle name="一般 2" xfId="2"/>
    <cellStyle name="一般 3" xfId="8"/>
    <cellStyle name="一般 3 2" xfId="12"/>
    <cellStyle name="一般 4" xfId="10"/>
    <cellStyle name="一般 4 2" xfId="14"/>
    <cellStyle name="千分位 2" xfId="9"/>
    <cellStyle name="千分位 2 2" xfId="13"/>
    <cellStyle name="千分位 3" xfId="11"/>
    <cellStyle name="百分比" xfId="3" builtinId="5"/>
    <cellStyle name="百分比 2" xfId="6"/>
    <cellStyle name="貨幣[0]_ALF(price)" xfId="7"/>
    <cellStyle name="逗號" xfId="1" builtinId="3"/>
  </cellStyles>
  <dxfs count="40">
    <dxf>
      <font>
        <color theme="0"/>
      </font>
      <fill>
        <patternFill>
          <fgColor theme="0"/>
        </patternFill>
      </fill>
    </dxf>
    <dxf>
      <font>
        <strike/>
        <condense val="0"/>
        <extend val="0"/>
        <color indexed="28"/>
      </font>
    </dxf>
    <dxf>
      <font>
        <color theme="0"/>
      </font>
      <fill>
        <patternFill>
          <fgColor theme="0"/>
        </patternFill>
      </fill>
    </dxf>
    <dxf>
      <font>
        <strike/>
        <condense val="0"/>
        <extend val="0"/>
        <color indexed="28"/>
      </font>
    </dxf>
    <dxf>
      <font>
        <color theme="0"/>
      </font>
      <fill>
        <patternFill>
          <fgColor theme="0"/>
        </patternFill>
      </fill>
    </dxf>
    <dxf>
      <font>
        <strike/>
        <condense val="0"/>
        <extend val="0"/>
        <color indexed="28"/>
      </font>
    </dxf>
    <dxf>
      <font>
        <b/>
        <i val="0"/>
        <color theme="0"/>
      </font>
      <fill>
        <patternFill>
          <bgColor rgb="FFFF0000"/>
        </patternFill>
      </fill>
    </dxf>
    <dxf>
      <font>
        <color theme="0"/>
      </font>
      <fill>
        <patternFill patternType="none">
          <bgColor auto="1"/>
        </patternFill>
      </fill>
      <border>
        <left/>
        <right/>
        <top/>
        <bottom/>
        <vertical/>
        <horizontal/>
      </border>
    </dxf>
    <dxf>
      <font>
        <color theme="0"/>
      </font>
      <fill>
        <patternFill patternType="none">
          <bgColor auto="1"/>
        </patternFill>
      </fill>
      <border>
        <left/>
        <right/>
        <top/>
        <bottom/>
        <vertical/>
        <horizontal/>
      </border>
    </dxf>
    <dxf>
      <font>
        <color theme="0"/>
      </font>
      <fill>
        <patternFill patternType="none">
          <bgColor auto="1"/>
        </patternFill>
      </fill>
      <border>
        <right/>
        <top/>
        <bottom/>
        <vertical/>
        <horizontal/>
      </border>
    </dxf>
    <dxf>
      <font>
        <color theme="0"/>
      </font>
      <fill>
        <patternFill>
          <bgColor theme="0"/>
        </patternFill>
      </fill>
    </dxf>
    <dxf>
      <font>
        <color theme="0"/>
      </font>
      <fill>
        <patternFill>
          <fgColor theme="0"/>
        </patternFill>
      </fill>
    </dxf>
    <dxf>
      <font>
        <color theme="0"/>
      </font>
    </dxf>
    <dxf>
      <font>
        <color theme="0"/>
      </font>
      <fill>
        <patternFill>
          <bgColor theme="0"/>
        </patternFill>
      </fill>
    </dxf>
    <dxf>
      <font>
        <color theme="0"/>
      </font>
      <fill>
        <patternFill>
          <fgColor theme="0"/>
        </patternFill>
      </fill>
    </dxf>
    <dxf>
      <font>
        <b/>
        <i val="0"/>
        <color theme="0"/>
      </font>
      <fill>
        <patternFill>
          <bgColor rgb="FFFF0000"/>
        </patternFill>
      </fill>
    </dxf>
    <dxf>
      <font>
        <color theme="0"/>
      </font>
      <fill>
        <patternFill patternType="none">
          <bgColor auto="1"/>
        </patternFill>
      </fill>
      <border>
        <left/>
        <right/>
        <top/>
        <bottom/>
        <vertical/>
        <horizontal/>
      </border>
    </dxf>
    <dxf>
      <font>
        <color theme="0"/>
      </font>
      <fill>
        <patternFill patternType="none">
          <bgColor auto="1"/>
        </patternFill>
      </fill>
      <border>
        <left/>
        <right/>
        <top/>
        <bottom/>
        <vertical/>
        <horizontal/>
      </border>
    </dxf>
    <dxf>
      <font>
        <color theme="0"/>
      </font>
      <fill>
        <patternFill patternType="none">
          <bgColor auto="1"/>
        </patternFill>
      </fill>
      <border>
        <right/>
        <top/>
        <bottom/>
        <vertical/>
        <horizontal/>
      </border>
    </dxf>
    <dxf>
      <font>
        <color theme="0"/>
      </font>
    </dxf>
    <dxf>
      <font>
        <color theme="0"/>
      </font>
      <fill>
        <patternFill>
          <bgColor theme="0"/>
        </patternFill>
      </fill>
    </dxf>
    <dxf>
      <font>
        <color theme="0"/>
      </font>
      <fill>
        <patternFill>
          <fgColor theme="0"/>
        </patternFill>
      </fill>
    </dxf>
    <dxf>
      <font>
        <color theme="0"/>
      </font>
      <fill>
        <patternFill patternType="none">
          <bgColor auto="1"/>
        </patternFill>
      </fill>
      <border>
        <left/>
        <right/>
        <top/>
        <bottom/>
        <vertical/>
        <horizontal/>
      </border>
    </dxf>
    <dxf>
      <font>
        <color theme="0"/>
      </font>
      <fill>
        <patternFill patternType="none">
          <bgColor auto="1"/>
        </patternFill>
      </fill>
      <border>
        <right/>
        <top/>
        <bottom/>
        <vertical/>
        <horizontal/>
      </border>
    </dxf>
    <dxf>
      <font>
        <color theme="0"/>
      </font>
    </dxf>
    <dxf>
      <font>
        <color theme="0"/>
      </font>
      <fill>
        <patternFill>
          <bgColor theme="0"/>
        </patternFill>
      </fill>
    </dxf>
    <dxf>
      <font>
        <color theme="0"/>
      </font>
      <fill>
        <patternFill>
          <fgColor theme="0"/>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bottom/>
      </border>
    </dxf>
    <dxf>
      <font>
        <color theme="0"/>
      </font>
      <fill>
        <patternFill>
          <bgColor theme="0"/>
        </patternFill>
      </fill>
      <border>
        <left/>
        <right/>
        <top/>
        <bottom/>
        <vertical/>
        <horizontal/>
      </border>
    </dxf>
    <dxf>
      <font>
        <color theme="0"/>
      </font>
      <fill>
        <patternFill>
          <bgColor theme="0"/>
        </patternFill>
      </fill>
      <border>
        <left/>
        <right/>
        <top/>
        <bottom/>
      </border>
    </dxf>
    <dxf>
      <font>
        <color theme="0"/>
      </font>
      <fill>
        <patternFill>
          <bgColor theme="0"/>
        </patternFill>
      </fill>
      <border>
        <left/>
        <right/>
        <top/>
        <bottom/>
        <vertical/>
        <horizontal/>
      </border>
    </dxf>
    <dxf>
      <font>
        <color theme="0"/>
      </font>
      <fill>
        <patternFill>
          <bgColor theme="0"/>
        </patternFill>
      </fill>
    </dxf>
    <dxf>
      <font>
        <color theme="0"/>
      </font>
      <fill>
        <patternFill>
          <fgColor theme="0"/>
        </patternFill>
      </fill>
    </dxf>
    <dxf>
      <font>
        <color theme="0"/>
      </font>
      <fill>
        <patternFill patternType="none">
          <bgColor auto="1"/>
        </patternFill>
      </fill>
      <border>
        <left/>
        <right/>
        <top/>
        <bottom/>
        <vertical/>
        <horizontal/>
      </border>
    </dxf>
    <dxf>
      <font>
        <color theme="0"/>
      </font>
      <border>
        <right/>
        <top/>
        <bottom/>
        <vertical/>
        <horizontal/>
      </border>
    </dxf>
    <dxf>
      <font>
        <color theme="0"/>
      </font>
      <fill>
        <patternFill>
          <bgColor theme="0"/>
        </patternFill>
      </fill>
    </dxf>
    <dxf>
      <font>
        <color theme="0"/>
      </font>
      <fill>
        <patternFill>
          <fgColor theme="0"/>
        </patternFill>
      </fill>
    </dxf>
    <dxf>
      <font>
        <color theme="0"/>
      </font>
    </dxf>
  </dxfs>
  <tableStyles count="0" defaultTableStyle="TableStyleMedium9" defaultPivotStyle="PivotStyleLight16"/>
  <colors>
    <mruColors>
      <color rgb="FFFFFF99"/>
      <color rgb="FFCCECFF"/>
      <color rgb="FF66CCFF"/>
      <color rgb="FF99CCFF"/>
      <color rgb="FF33CCFF"/>
      <color rgb="FF00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externalLink" Target="externalLinks/externalLink1.xml"/><Relationship Id="rId24" Type="http://schemas.openxmlformats.org/officeDocument/2006/relationships/theme" Target="theme/theme1.xml"/><Relationship Id="rId25" Type="http://schemas.openxmlformats.org/officeDocument/2006/relationships/styles" Target="styles.xml"/><Relationship Id="rId26" Type="http://schemas.openxmlformats.org/officeDocument/2006/relationships/sharedStrings" Target="sharedStrings.xml"/><Relationship Id="rId27"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149959</xdr:colOff>
      <xdr:row>2</xdr:row>
      <xdr:rowOff>28575</xdr:rowOff>
    </xdr:from>
    <xdr:to>
      <xdr:col>32</xdr:col>
      <xdr:colOff>650064</xdr:colOff>
      <xdr:row>2</xdr:row>
      <xdr:rowOff>314325</xdr:rowOff>
    </xdr:to>
    <xdr:pic>
      <xdr:nvPicPr>
        <xdr:cNvPr id="2" name="圖片 1" descr="宏泰logo.png"/>
        <xdr:cNvPicPr>
          <a:picLocks noChangeAspect="1"/>
        </xdr:cNvPicPr>
      </xdr:nvPicPr>
      <xdr:blipFill>
        <a:blip xmlns:r="http://schemas.openxmlformats.org/officeDocument/2006/relationships" r:embed="rId1" cstate="print"/>
        <a:stretch>
          <a:fillRect/>
        </a:stretch>
      </xdr:blipFill>
      <xdr:spPr>
        <a:xfrm>
          <a:off x="12151459" y="28575"/>
          <a:ext cx="1614530" cy="285750"/>
        </a:xfrm>
        <a:prstGeom prst="rect">
          <a:avLst/>
        </a:prstGeom>
      </xdr:spPr>
    </xdr:pic>
    <xdr:clientData/>
  </xdr:twoCellAnchor>
  <xdr:twoCellAnchor>
    <xdr:from>
      <xdr:col>40</xdr:col>
      <xdr:colOff>170090</xdr:colOff>
      <xdr:row>5</xdr:row>
      <xdr:rowOff>181429</xdr:rowOff>
    </xdr:from>
    <xdr:to>
      <xdr:col>42</xdr:col>
      <xdr:colOff>591912</xdr:colOff>
      <xdr:row>14</xdr:row>
      <xdr:rowOff>113393</xdr:rowOff>
    </xdr:to>
    <xdr:sp macro="" textlink="">
      <xdr:nvSpPr>
        <xdr:cNvPr id="4" name="矩形圖說文字 3"/>
        <xdr:cNvSpPr/>
      </xdr:nvSpPr>
      <xdr:spPr bwMode="auto">
        <a:xfrm>
          <a:off x="17011650" y="733879"/>
          <a:ext cx="0" cy="741589"/>
        </a:xfrm>
        <a:prstGeom prst="wedgeRectCallout">
          <a:avLst>
            <a:gd name="adj1" fmla="val -21774"/>
            <a:gd name="adj2" fmla="val 61240"/>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400">
              <a:latin typeface="微軟正黑體" pitchFamily="34" charset="-120"/>
              <a:ea typeface="微軟正黑體" pitchFamily="34" charset="-120"/>
            </a:rPr>
            <a:t>105.3.22  </a:t>
          </a:r>
          <a:r>
            <a:rPr lang="zh-TW" altLang="en-US" sz="1400">
              <a:latin typeface="微軟正黑體" pitchFamily="34" charset="-120"/>
              <a:ea typeface="微軟正黑體" pitchFamily="34" charset="-120"/>
            </a:rPr>
            <a:t>修改小於</a:t>
          </a:r>
          <a:r>
            <a:rPr lang="en-US" altLang="zh-TW" sz="1400">
              <a:latin typeface="微軟正黑體" pitchFamily="34" charset="-120"/>
              <a:ea typeface="微軟正黑體" pitchFamily="34" charset="-120"/>
            </a:rPr>
            <a:t>15</a:t>
          </a:r>
          <a:r>
            <a:rPr lang="zh-TW" altLang="en-US" sz="1400">
              <a:latin typeface="微軟正黑體" pitchFamily="34" charset="-120"/>
              <a:ea typeface="微軟正黑體" pitchFamily="34" charset="-120"/>
            </a:rPr>
            <a:t>歲</a:t>
          </a:r>
          <a:endParaRPr lang="en-US" altLang="zh-TW" sz="1400">
            <a:latin typeface="微軟正黑體" pitchFamily="34" charset="-120"/>
            <a:ea typeface="微軟正黑體" pitchFamily="34" charset="-120"/>
          </a:endParaRPr>
        </a:p>
        <a:p>
          <a:pPr algn="ctr"/>
          <a:r>
            <a:rPr lang="en-US" altLang="zh-TW" sz="1400">
              <a:latin typeface="微軟正黑體" pitchFamily="34" charset="-120"/>
              <a:ea typeface="微軟正黑體" pitchFamily="34" charset="-120"/>
            </a:rPr>
            <a:t>AO</a:t>
          </a:r>
          <a:r>
            <a:rPr lang="zh-TW" altLang="en-US" sz="1400">
              <a:latin typeface="微軟正黑體" pitchFamily="34" charset="-120"/>
              <a:ea typeface="微軟正黑體" pitchFamily="34" charset="-120"/>
            </a:rPr>
            <a:t>、</a:t>
          </a:r>
          <a:r>
            <a:rPr lang="en-US" altLang="zh-TW" sz="1400">
              <a:latin typeface="微軟正黑體" pitchFamily="34" charset="-120"/>
              <a:ea typeface="微軟正黑體" pitchFamily="34" charset="-120"/>
            </a:rPr>
            <a:t>AP</a:t>
          </a:r>
          <a:r>
            <a:rPr lang="zh-TW" altLang="en-US" sz="1400">
              <a:latin typeface="微軟正黑體" pitchFamily="34" charset="-120"/>
              <a:ea typeface="微軟正黑體" pitchFamily="34" charset="-120"/>
            </a:rPr>
            <a:t>、</a:t>
          </a:r>
          <a:r>
            <a:rPr lang="en-US" altLang="zh-TW" sz="1400">
              <a:latin typeface="微軟正黑體" pitchFamily="34" charset="-120"/>
              <a:ea typeface="微軟正黑體" pitchFamily="34" charset="-120"/>
            </a:rPr>
            <a:t>AQ</a:t>
          </a:r>
        </a:p>
      </xdr:txBody>
    </xdr:sp>
    <xdr:clientData/>
  </xdr:twoCellAnchor>
  <xdr:twoCellAnchor>
    <xdr:from>
      <xdr:col>42</xdr:col>
      <xdr:colOff>718910</xdr:colOff>
      <xdr:row>6</xdr:row>
      <xdr:rowOff>72572</xdr:rowOff>
    </xdr:from>
    <xdr:to>
      <xdr:col>45</xdr:col>
      <xdr:colOff>463097</xdr:colOff>
      <xdr:row>10</xdr:row>
      <xdr:rowOff>102508</xdr:rowOff>
    </xdr:to>
    <xdr:sp macro="" textlink="">
      <xdr:nvSpPr>
        <xdr:cNvPr id="5" name="矩形圖說文字 4"/>
        <xdr:cNvSpPr/>
      </xdr:nvSpPr>
      <xdr:spPr bwMode="auto">
        <a:xfrm>
          <a:off x="17011650" y="825047"/>
          <a:ext cx="0" cy="429986"/>
        </a:xfrm>
        <a:prstGeom prst="wedgeRectCallout">
          <a:avLst>
            <a:gd name="adj1" fmla="val 17230"/>
            <a:gd name="adj2" fmla="val 168050"/>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400">
              <a:latin typeface="微軟正黑體" pitchFamily="34" charset="-120"/>
              <a:ea typeface="微軟正黑體" pitchFamily="34" charset="-120"/>
            </a:rPr>
            <a:t>105.3.22  </a:t>
          </a:r>
          <a:r>
            <a:rPr lang="zh-TW" altLang="en-US" sz="1400">
              <a:latin typeface="微軟正黑體" pitchFamily="34" charset="-120"/>
              <a:ea typeface="微軟正黑體" pitchFamily="34" charset="-120"/>
            </a:rPr>
            <a:t>修改</a:t>
          </a:r>
          <a:r>
            <a:rPr lang="en-US" altLang="zh-TW" sz="1400">
              <a:latin typeface="微軟正黑體" pitchFamily="34" charset="-120"/>
              <a:ea typeface="微軟正黑體" pitchFamily="34" charset="-120"/>
            </a:rPr>
            <a:t>&gt;=15</a:t>
          </a:r>
          <a:r>
            <a:rPr lang="zh-TW" altLang="en-US" sz="1400">
              <a:latin typeface="微軟正黑體" pitchFamily="34" charset="-120"/>
              <a:ea typeface="微軟正黑體" pitchFamily="34" charset="-120"/>
            </a:rPr>
            <a:t>歲 </a:t>
          </a:r>
          <a:r>
            <a:rPr lang="en-US" altLang="zh-TW" sz="1400">
              <a:latin typeface="微軟正黑體" pitchFamily="34" charset="-120"/>
              <a:ea typeface="微軟正黑體" pitchFamily="34" charset="-120"/>
            </a:rPr>
            <a:t>(AS)</a:t>
          </a:r>
        </a:p>
      </xdr:txBody>
    </xdr:sp>
    <xdr:clientData/>
  </xdr:twoCellAnchor>
  <xdr:twoCellAnchor>
    <xdr:from>
      <xdr:col>46</xdr:col>
      <xdr:colOff>129267</xdr:colOff>
      <xdr:row>7</xdr:row>
      <xdr:rowOff>31751</xdr:rowOff>
    </xdr:from>
    <xdr:to>
      <xdr:col>49</xdr:col>
      <xdr:colOff>54881</xdr:colOff>
      <xdr:row>14</xdr:row>
      <xdr:rowOff>88900</xdr:rowOff>
    </xdr:to>
    <xdr:sp macro="" textlink="">
      <xdr:nvSpPr>
        <xdr:cNvPr id="6" name="矩形圖說文字 5"/>
        <xdr:cNvSpPr/>
      </xdr:nvSpPr>
      <xdr:spPr bwMode="auto">
        <a:xfrm>
          <a:off x="17011650" y="984251"/>
          <a:ext cx="0" cy="466724"/>
        </a:xfrm>
        <a:prstGeom prst="wedgeRectCallout">
          <a:avLst>
            <a:gd name="adj1" fmla="val -24894"/>
            <a:gd name="adj2" fmla="val 79986"/>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400">
              <a:latin typeface="微軟正黑體" pitchFamily="34" charset="-120"/>
              <a:ea typeface="微軟正黑體" pitchFamily="34" charset="-120"/>
            </a:rPr>
            <a:t>105.3.22  </a:t>
          </a:r>
          <a:r>
            <a:rPr lang="zh-TW" altLang="en-US" sz="1400">
              <a:latin typeface="微軟正黑體" pitchFamily="34" charset="-120"/>
              <a:ea typeface="微軟正黑體" pitchFamily="34" charset="-120"/>
            </a:rPr>
            <a:t>修改</a:t>
          </a:r>
          <a:r>
            <a:rPr lang="en-US" altLang="zh-TW" sz="1400">
              <a:latin typeface="微軟正黑體" pitchFamily="34" charset="-120"/>
              <a:ea typeface="微軟正黑體" pitchFamily="34" charset="-120"/>
            </a:rPr>
            <a:t>&lt;15</a:t>
          </a:r>
          <a:r>
            <a:rPr lang="zh-TW" altLang="en-US" sz="1400">
              <a:latin typeface="微軟正黑體" pitchFamily="34" charset="-120"/>
              <a:ea typeface="微軟正黑體" pitchFamily="34" charset="-120"/>
            </a:rPr>
            <a:t>歲 </a:t>
          </a:r>
          <a:r>
            <a:rPr lang="en-US" altLang="zh-TW" sz="1400">
              <a:latin typeface="微軟正黑體" pitchFamily="34" charset="-120"/>
              <a:ea typeface="微軟正黑體" pitchFamily="34" charset="-120"/>
            </a:rPr>
            <a:t>(</a:t>
          </a:r>
          <a:r>
            <a:rPr lang="zh-TW" altLang="en-US" sz="1400">
              <a:latin typeface="微軟正黑體" pitchFamily="34" charset="-120"/>
              <a:ea typeface="微軟正黑體" pitchFamily="34" charset="-120"/>
            </a:rPr>
            <a:t> </a:t>
          </a:r>
          <a:r>
            <a:rPr lang="en-US" altLang="zh-TW" sz="1400">
              <a:latin typeface="微軟正黑體" pitchFamily="34" charset="-120"/>
              <a:ea typeface="微軟正黑體" pitchFamily="34" charset="-120"/>
            </a:rPr>
            <a:t>AU</a:t>
          </a:r>
          <a:r>
            <a:rPr lang="zh-TW" altLang="en-US" sz="1400">
              <a:latin typeface="微軟正黑體" pitchFamily="34" charset="-120"/>
              <a:ea typeface="微軟正黑體" pitchFamily="34" charset="-120"/>
            </a:rPr>
            <a:t>、</a:t>
          </a:r>
          <a:r>
            <a:rPr lang="en-US" altLang="zh-TW" sz="1400">
              <a:latin typeface="微軟正黑體" pitchFamily="34" charset="-120"/>
              <a:ea typeface="微軟正黑體" pitchFamily="34" charset="-120"/>
            </a:rPr>
            <a:t>AV</a:t>
          </a:r>
          <a:r>
            <a:rPr lang="zh-TW" altLang="en-US" sz="1400">
              <a:latin typeface="微軟正黑體" pitchFamily="34" charset="-120"/>
              <a:ea typeface="微軟正黑體" pitchFamily="34" charset="-120"/>
            </a:rPr>
            <a:t> </a:t>
          </a:r>
          <a:r>
            <a:rPr lang="en-US" altLang="zh-TW" sz="1400">
              <a:latin typeface="微軟正黑體" pitchFamily="34" charset="-120"/>
              <a:ea typeface="微軟正黑體" pitchFamily="34" charset="-120"/>
            </a:rPr>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149959</xdr:colOff>
      <xdr:row>2</xdr:row>
      <xdr:rowOff>28575</xdr:rowOff>
    </xdr:from>
    <xdr:to>
      <xdr:col>32</xdr:col>
      <xdr:colOff>821514</xdr:colOff>
      <xdr:row>2</xdr:row>
      <xdr:rowOff>314325</xdr:rowOff>
    </xdr:to>
    <xdr:pic>
      <xdr:nvPicPr>
        <xdr:cNvPr id="2" name="圖片 1" descr="宏泰logo.png"/>
        <xdr:cNvPicPr>
          <a:picLocks noChangeAspect="1"/>
        </xdr:cNvPicPr>
      </xdr:nvPicPr>
      <xdr:blipFill>
        <a:blip xmlns:r="http://schemas.openxmlformats.org/officeDocument/2006/relationships" r:embed="rId1" cstate="print"/>
        <a:stretch>
          <a:fillRect/>
        </a:stretch>
      </xdr:blipFill>
      <xdr:spPr>
        <a:xfrm>
          <a:off x="12127647" y="28575"/>
          <a:ext cx="1612148" cy="285750"/>
        </a:xfrm>
        <a:prstGeom prst="rect">
          <a:avLst/>
        </a:prstGeom>
      </xdr:spPr>
    </xdr:pic>
    <xdr:clientData/>
  </xdr:twoCellAnchor>
  <xdr:twoCellAnchor>
    <xdr:from>
      <xdr:col>40</xdr:col>
      <xdr:colOff>170090</xdr:colOff>
      <xdr:row>5</xdr:row>
      <xdr:rowOff>181429</xdr:rowOff>
    </xdr:from>
    <xdr:to>
      <xdr:col>42</xdr:col>
      <xdr:colOff>591912</xdr:colOff>
      <xdr:row>9</xdr:row>
      <xdr:rowOff>113393</xdr:rowOff>
    </xdr:to>
    <xdr:sp macro="" textlink="">
      <xdr:nvSpPr>
        <xdr:cNvPr id="7" name="矩形圖說文字 6"/>
        <xdr:cNvSpPr/>
      </xdr:nvSpPr>
      <xdr:spPr bwMode="auto">
        <a:xfrm>
          <a:off x="17281072" y="737054"/>
          <a:ext cx="2417536" cy="748393"/>
        </a:xfrm>
        <a:prstGeom prst="wedgeRectCallout">
          <a:avLst>
            <a:gd name="adj1" fmla="val -21774"/>
            <a:gd name="adj2" fmla="val 61240"/>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400">
              <a:latin typeface="微軟正黑體" pitchFamily="34" charset="-120"/>
              <a:ea typeface="微軟正黑體" pitchFamily="34" charset="-120"/>
            </a:rPr>
            <a:t>105.3.22  </a:t>
          </a:r>
          <a:r>
            <a:rPr lang="zh-TW" altLang="en-US" sz="1400">
              <a:latin typeface="微軟正黑體" pitchFamily="34" charset="-120"/>
              <a:ea typeface="微軟正黑體" pitchFamily="34" charset="-120"/>
            </a:rPr>
            <a:t>修改小於</a:t>
          </a:r>
          <a:r>
            <a:rPr lang="en-US" altLang="zh-TW" sz="1400">
              <a:latin typeface="微軟正黑體" pitchFamily="34" charset="-120"/>
              <a:ea typeface="微軟正黑體" pitchFamily="34" charset="-120"/>
            </a:rPr>
            <a:t>15</a:t>
          </a:r>
          <a:r>
            <a:rPr lang="zh-TW" altLang="en-US" sz="1400">
              <a:latin typeface="微軟正黑體" pitchFamily="34" charset="-120"/>
              <a:ea typeface="微軟正黑體" pitchFamily="34" charset="-120"/>
            </a:rPr>
            <a:t>歲</a:t>
          </a:r>
          <a:endParaRPr lang="en-US" altLang="zh-TW" sz="1400">
            <a:latin typeface="微軟正黑體" pitchFamily="34" charset="-120"/>
            <a:ea typeface="微軟正黑體" pitchFamily="34" charset="-120"/>
          </a:endParaRPr>
        </a:p>
        <a:p>
          <a:pPr algn="ctr"/>
          <a:r>
            <a:rPr lang="en-US" altLang="zh-TW" sz="1400">
              <a:latin typeface="微軟正黑體" pitchFamily="34" charset="-120"/>
              <a:ea typeface="微軟正黑體" pitchFamily="34" charset="-120"/>
            </a:rPr>
            <a:t>AO</a:t>
          </a:r>
          <a:r>
            <a:rPr lang="zh-TW" altLang="en-US" sz="1400">
              <a:latin typeface="微軟正黑體" pitchFamily="34" charset="-120"/>
              <a:ea typeface="微軟正黑體" pitchFamily="34" charset="-120"/>
            </a:rPr>
            <a:t>、</a:t>
          </a:r>
          <a:r>
            <a:rPr lang="en-US" altLang="zh-TW" sz="1400">
              <a:latin typeface="微軟正黑體" pitchFamily="34" charset="-120"/>
              <a:ea typeface="微軟正黑體" pitchFamily="34" charset="-120"/>
            </a:rPr>
            <a:t>AP</a:t>
          </a:r>
          <a:r>
            <a:rPr lang="zh-TW" altLang="en-US" sz="1400">
              <a:latin typeface="微軟正黑體" pitchFamily="34" charset="-120"/>
              <a:ea typeface="微軟正黑體" pitchFamily="34" charset="-120"/>
            </a:rPr>
            <a:t>、</a:t>
          </a:r>
          <a:r>
            <a:rPr lang="en-US" altLang="zh-TW" sz="1400">
              <a:latin typeface="微軟正黑體" pitchFamily="34" charset="-120"/>
              <a:ea typeface="微軟正黑體" pitchFamily="34" charset="-120"/>
            </a:rPr>
            <a:t>AQ</a:t>
          </a:r>
        </a:p>
      </xdr:txBody>
    </xdr:sp>
    <xdr:clientData/>
  </xdr:twoCellAnchor>
  <xdr:twoCellAnchor>
    <xdr:from>
      <xdr:col>42</xdr:col>
      <xdr:colOff>718910</xdr:colOff>
      <xdr:row>6</xdr:row>
      <xdr:rowOff>72572</xdr:rowOff>
    </xdr:from>
    <xdr:to>
      <xdr:col>45</xdr:col>
      <xdr:colOff>463097</xdr:colOff>
      <xdr:row>8</xdr:row>
      <xdr:rowOff>102508</xdr:rowOff>
    </xdr:to>
    <xdr:sp macro="" textlink="">
      <xdr:nvSpPr>
        <xdr:cNvPr id="8" name="矩形圖說文字 7"/>
        <xdr:cNvSpPr/>
      </xdr:nvSpPr>
      <xdr:spPr bwMode="auto">
        <a:xfrm>
          <a:off x="19825606" y="832304"/>
          <a:ext cx="2737759" cy="438150"/>
        </a:xfrm>
        <a:prstGeom prst="wedgeRectCallout">
          <a:avLst>
            <a:gd name="adj1" fmla="val 17230"/>
            <a:gd name="adj2" fmla="val 168050"/>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400">
              <a:latin typeface="微軟正黑體" pitchFamily="34" charset="-120"/>
              <a:ea typeface="微軟正黑體" pitchFamily="34" charset="-120"/>
            </a:rPr>
            <a:t>105.3.22  </a:t>
          </a:r>
          <a:r>
            <a:rPr lang="zh-TW" altLang="en-US" sz="1400">
              <a:latin typeface="微軟正黑體" pitchFamily="34" charset="-120"/>
              <a:ea typeface="微軟正黑體" pitchFamily="34" charset="-120"/>
            </a:rPr>
            <a:t>修改</a:t>
          </a:r>
          <a:r>
            <a:rPr lang="en-US" altLang="zh-TW" sz="1400">
              <a:latin typeface="微軟正黑體" pitchFamily="34" charset="-120"/>
              <a:ea typeface="微軟正黑體" pitchFamily="34" charset="-120"/>
            </a:rPr>
            <a:t>&gt;=15</a:t>
          </a:r>
          <a:r>
            <a:rPr lang="zh-TW" altLang="en-US" sz="1400">
              <a:latin typeface="微軟正黑體" pitchFamily="34" charset="-120"/>
              <a:ea typeface="微軟正黑體" pitchFamily="34" charset="-120"/>
            </a:rPr>
            <a:t>歲 </a:t>
          </a:r>
          <a:r>
            <a:rPr lang="en-US" altLang="zh-TW" sz="1400">
              <a:latin typeface="微軟正黑體" pitchFamily="34" charset="-120"/>
              <a:ea typeface="微軟正黑體" pitchFamily="34" charset="-120"/>
            </a:rPr>
            <a:t>(AS)</a:t>
          </a:r>
        </a:p>
      </xdr:txBody>
    </xdr:sp>
    <xdr:clientData/>
  </xdr:twoCellAnchor>
  <xdr:twoCellAnchor>
    <xdr:from>
      <xdr:col>46</xdr:col>
      <xdr:colOff>129267</xdr:colOff>
      <xdr:row>7</xdr:row>
      <xdr:rowOff>31751</xdr:rowOff>
    </xdr:from>
    <xdr:to>
      <xdr:col>49</xdr:col>
      <xdr:colOff>54881</xdr:colOff>
      <xdr:row>9</xdr:row>
      <xdr:rowOff>88900</xdr:rowOff>
    </xdr:to>
    <xdr:sp macro="" textlink="">
      <xdr:nvSpPr>
        <xdr:cNvPr id="9" name="矩形圖說文字 8"/>
        <xdr:cNvSpPr/>
      </xdr:nvSpPr>
      <xdr:spPr bwMode="auto">
        <a:xfrm>
          <a:off x="23227392" y="995590"/>
          <a:ext cx="2737757" cy="465364"/>
        </a:xfrm>
        <a:prstGeom prst="wedgeRectCallout">
          <a:avLst>
            <a:gd name="adj1" fmla="val -24894"/>
            <a:gd name="adj2" fmla="val 79986"/>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400">
              <a:latin typeface="微軟正黑體" pitchFamily="34" charset="-120"/>
              <a:ea typeface="微軟正黑體" pitchFamily="34" charset="-120"/>
            </a:rPr>
            <a:t>105.3.22  </a:t>
          </a:r>
          <a:r>
            <a:rPr lang="zh-TW" altLang="en-US" sz="1400">
              <a:latin typeface="微軟正黑體" pitchFamily="34" charset="-120"/>
              <a:ea typeface="微軟正黑體" pitchFamily="34" charset="-120"/>
            </a:rPr>
            <a:t>修改</a:t>
          </a:r>
          <a:r>
            <a:rPr lang="en-US" altLang="zh-TW" sz="1400">
              <a:latin typeface="微軟正黑體" pitchFamily="34" charset="-120"/>
              <a:ea typeface="微軟正黑體" pitchFamily="34" charset="-120"/>
            </a:rPr>
            <a:t>&lt;15</a:t>
          </a:r>
          <a:r>
            <a:rPr lang="zh-TW" altLang="en-US" sz="1400">
              <a:latin typeface="微軟正黑體" pitchFamily="34" charset="-120"/>
              <a:ea typeface="微軟正黑體" pitchFamily="34" charset="-120"/>
            </a:rPr>
            <a:t>歲 </a:t>
          </a:r>
          <a:r>
            <a:rPr lang="en-US" altLang="zh-TW" sz="1400">
              <a:latin typeface="微軟正黑體" pitchFamily="34" charset="-120"/>
              <a:ea typeface="微軟正黑體" pitchFamily="34" charset="-120"/>
            </a:rPr>
            <a:t>(</a:t>
          </a:r>
          <a:r>
            <a:rPr lang="zh-TW" altLang="en-US" sz="1400">
              <a:latin typeface="微軟正黑體" pitchFamily="34" charset="-120"/>
              <a:ea typeface="微軟正黑體" pitchFamily="34" charset="-120"/>
            </a:rPr>
            <a:t> </a:t>
          </a:r>
          <a:r>
            <a:rPr lang="en-US" altLang="zh-TW" sz="1400">
              <a:latin typeface="微軟正黑體" pitchFamily="34" charset="-120"/>
              <a:ea typeface="微軟正黑體" pitchFamily="34" charset="-120"/>
            </a:rPr>
            <a:t>AU</a:t>
          </a:r>
          <a:r>
            <a:rPr lang="zh-TW" altLang="en-US" sz="1400">
              <a:latin typeface="微軟正黑體" pitchFamily="34" charset="-120"/>
              <a:ea typeface="微軟正黑體" pitchFamily="34" charset="-120"/>
            </a:rPr>
            <a:t>、</a:t>
          </a:r>
          <a:r>
            <a:rPr lang="en-US" altLang="zh-TW" sz="1400">
              <a:latin typeface="微軟正黑體" pitchFamily="34" charset="-120"/>
              <a:ea typeface="微軟正黑體" pitchFamily="34" charset="-120"/>
            </a:rPr>
            <a:t>AV</a:t>
          </a:r>
          <a:r>
            <a:rPr lang="zh-TW" altLang="en-US" sz="1400">
              <a:latin typeface="微軟正黑體" pitchFamily="34" charset="-120"/>
              <a:ea typeface="微軟正黑體" pitchFamily="34" charset="-120"/>
            </a:rPr>
            <a:t> </a:t>
          </a:r>
          <a:r>
            <a:rPr lang="en-US" altLang="zh-TW" sz="1400">
              <a:latin typeface="微軟正黑體" pitchFamily="34" charset="-120"/>
              <a:ea typeface="微軟正黑體" pitchFamily="34" charset="-120"/>
            </a:rPr>
            <a:t>)</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219724</xdr:colOff>
      <xdr:row>2</xdr:row>
      <xdr:rowOff>28575</xdr:rowOff>
    </xdr:from>
    <xdr:to>
      <xdr:col>32</xdr:col>
      <xdr:colOff>898062</xdr:colOff>
      <xdr:row>2</xdr:row>
      <xdr:rowOff>314325</xdr:rowOff>
    </xdr:to>
    <xdr:pic>
      <xdr:nvPicPr>
        <xdr:cNvPr id="2" name="圖片 1" descr="宏泰logo.png"/>
        <xdr:cNvPicPr>
          <a:picLocks noChangeAspect="1"/>
        </xdr:cNvPicPr>
      </xdr:nvPicPr>
      <xdr:blipFill>
        <a:blip xmlns:r="http://schemas.openxmlformats.org/officeDocument/2006/relationships" r:embed="rId1" cstate="print"/>
        <a:stretch>
          <a:fillRect/>
        </a:stretch>
      </xdr:blipFill>
      <xdr:spPr>
        <a:xfrm>
          <a:off x="12221224" y="28575"/>
          <a:ext cx="1621313" cy="285750"/>
        </a:xfrm>
        <a:prstGeom prst="rect">
          <a:avLst/>
        </a:prstGeom>
      </xdr:spPr>
    </xdr:pic>
    <xdr:clientData/>
  </xdr:twoCellAnchor>
  <xdr:twoCellAnchor>
    <xdr:from>
      <xdr:col>40</xdr:col>
      <xdr:colOff>299358</xdr:colOff>
      <xdr:row>5</xdr:row>
      <xdr:rowOff>176893</xdr:rowOff>
    </xdr:from>
    <xdr:to>
      <xdr:col>42</xdr:col>
      <xdr:colOff>703037</xdr:colOff>
      <xdr:row>9</xdr:row>
      <xdr:rowOff>108858</xdr:rowOff>
    </xdr:to>
    <xdr:sp macro="" textlink="">
      <xdr:nvSpPr>
        <xdr:cNvPr id="4" name="矩形圖說文字 3"/>
        <xdr:cNvSpPr/>
      </xdr:nvSpPr>
      <xdr:spPr bwMode="auto">
        <a:xfrm>
          <a:off x="16897350" y="729343"/>
          <a:ext cx="0" cy="732065"/>
        </a:xfrm>
        <a:prstGeom prst="wedgeRectCallout">
          <a:avLst>
            <a:gd name="adj1" fmla="val -21774"/>
            <a:gd name="adj2" fmla="val 61240"/>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400">
              <a:latin typeface="微軟正黑體" pitchFamily="34" charset="-120"/>
              <a:ea typeface="微軟正黑體" pitchFamily="34" charset="-120"/>
            </a:rPr>
            <a:t>105.3.22  </a:t>
          </a:r>
          <a:r>
            <a:rPr lang="zh-TW" altLang="en-US" sz="1400">
              <a:latin typeface="微軟正黑體" pitchFamily="34" charset="-120"/>
              <a:ea typeface="微軟正黑體" pitchFamily="34" charset="-120"/>
            </a:rPr>
            <a:t>修改小於</a:t>
          </a:r>
          <a:r>
            <a:rPr lang="en-US" altLang="zh-TW" sz="1400">
              <a:latin typeface="微軟正黑體" pitchFamily="34" charset="-120"/>
              <a:ea typeface="微軟正黑體" pitchFamily="34" charset="-120"/>
            </a:rPr>
            <a:t>15</a:t>
          </a:r>
          <a:r>
            <a:rPr lang="zh-TW" altLang="en-US" sz="1400">
              <a:latin typeface="微軟正黑體" pitchFamily="34" charset="-120"/>
              <a:ea typeface="微軟正黑體" pitchFamily="34" charset="-120"/>
            </a:rPr>
            <a:t>歲</a:t>
          </a:r>
          <a:endParaRPr lang="en-US" altLang="zh-TW" sz="1400">
            <a:latin typeface="微軟正黑體" pitchFamily="34" charset="-120"/>
            <a:ea typeface="微軟正黑體" pitchFamily="34" charset="-120"/>
          </a:endParaRPr>
        </a:p>
        <a:p>
          <a:pPr algn="ctr"/>
          <a:r>
            <a:rPr lang="en-US" altLang="zh-TW" sz="1400">
              <a:latin typeface="微軟正黑體" pitchFamily="34" charset="-120"/>
              <a:ea typeface="微軟正黑體" pitchFamily="34" charset="-120"/>
            </a:rPr>
            <a:t>AO</a:t>
          </a:r>
          <a:r>
            <a:rPr lang="zh-TW" altLang="en-US" sz="1400">
              <a:latin typeface="微軟正黑體" pitchFamily="34" charset="-120"/>
              <a:ea typeface="微軟正黑體" pitchFamily="34" charset="-120"/>
            </a:rPr>
            <a:t>、</a:t>
          </a:r>
          <a:r>
            <a:rPr lang="en-US" altLang="zh-TW" sz="1400">
              <a:latin typeface="微軟正黑體" pitchFamily="34" charset="-120"/>
              <a:ea typeface="微軟正黑體" pitchFamily="34" charset="-120"/>
            </a:rPr>
            <a:t>AP</a:t>
          </a:r>
          <a:r>
            <a:rPr lang="zh-TW" altLang="en-US" sz="1400">
              <a:latin typeface="微軟正黑體" pitchFamily="34" charset="-120"/>
              <a:ea typeface="微軟正黑體" pitchFamily="34" charset="-120"/>
            </a:rPr>
            <a:t>、</a:t>
          </a:r>
          <a:r>
            <a:rPr lang="en-US" altLang="zh-TW" sz="1400">
              <a:latin typeface="微軟正黑體" pitchFamily="34" charset="-120"/>
              <a:ea typeface="微軟正黑體" pitchFamily="34" charset="-120"/>
            </a:rPr>
            <a:t>AQ</a:t>
          </a:r>
        </a:p>
      </xdr:txBody>
    </xdr:sp>
    <xdr:clientData/>
  </xdr:twoCellAnchor>
  <xdr:twoCellAnchor>
    <xdr:from>
      <xdr:col>42</xdr:col>
      <xdr:colOff>830035</xdr:colOff>
      <xdr:row>6</xdr:row>
      <xdr:rowOff>68036</xdr:rowOff>
    </xdr:from>
    <xdr:to>
      <xdr:col>45</xdr:col>
      <xdr:colOff>547008</xdr:colOff>
      <xdr:row>8</xdr:row>
      <xdr:rowOff>97972</xdr:rowOff>
    </xdr:to>
    <xdr:sp macro="" textlink="">
      <xdr:nvSpPr>
        <xdr:cNvPr id="5" name="矩形圖說文字 4"/>
        <xdr:cNvSpPr/>
      </xdr:nvSpPr>
      <xdr:spPr bwMode="auto">
        <a:xfrm>
          <a:off x="16897350" y="820511"/>
          <a:ext cx="0" cy="429986"/>
        </a:xfrm>
        <a:prstGeom prst="wedgeRectCallout">
          <a:avLst>
            <a:gd name="adj1" fmla="val 17230"/>
            <a:gd name="adj2" fmla="val 168050"/>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400">
              <a:latin typeface="微軟正黑體" pitchFamily="34" charset="-120"/>
              <a:ea typeface="微軟正黑體" pitchFamily="34" charset="-120"/>
            </a:rPr>
            <a:t>105.3.22  </a:t>
          </a:r>
          <a:r>
            <a:rPr lang="zh-TW" altLang="en-US" sz="1400">
              <a:latin typeface="微軟正黑體" pitchFamily="34" charset="-120"/>
              <a:ea typeface="微軟正黑體" pitchFamily="34" charset="-120"/>
            </a:rPr>
            <a:t>修改</a:t>
          </a:r>
          <a:r>
            <a:rPr lang="en-US" altLang="zh-TW" sz="1400">
              <a:latin typeface="微軟正黑體" pitchFamily="34" charset="-120"/>
              <a:ea typeface="微軟正黑體" pitchFamily="34" charset="-120"/>
            </a:rPr>
            <a:t>&gt;=15</a:t>
          </a:r>
          <a:r>
            <a:rPr lang="zh-TW" altLang="en-US" sz="1400">
              <a:latin typeface="微軟正黑體" pitchFamily="34" charset="-120"/>
              <a:ea typeface="微軟正黑體" pitchFamily="34" charset="-120"/>
            </a:rPr>
            <a:t>歲 </a:t>
          </a:r>
          <a:r>
            <a:rPr lang="en-US" altLang="zh-TW" sz="1400">
              <a:latin typeface="微軟正黑體" pitchFamily="34" charset="-120"/>
              <a:ea typeface="微軟正黑體" pitchFamily="34" charset="-120"/>
            </a:rPr>
            <a:t>(AS)</a:t>
          </a:r>
        </a:p>
      </xdr:txBody>
    </xdr:sp>
    <xdr:clientData/>
  </xdr:twoCellAnchor>
  <xdr:twoCellAnchor>
    <xdr:from>
      <xdr:col>46</xdr:col>
      <xdr:colOff>204106</xdr:colOff>
      <xdr:row>7</xdr:row>
      <xdr:rowOff>27215</xdr:rowOff>
    </xdr:from>
    <xdr:to>
      <xdr:col>48</xdr:col>
      <xdr:colOff>928006</xdr:colOff>
      <xdr:row>9</xdr:row>
      <xdr:rowOff>84365</xdr:rowOff>
    </xdr:to>
    <xdr:sp macro="" textlink="">
      <xdr:nvSpPr>
        <xdr:cNvPr id="6" name="矩形圖說文字 5"/>
        <xdr:cNvSpPr/>
      </xdr:nvSpPr>
      <xdr:spPr bwMode="auto">
        <a:xfrm>
          <a:off x="16897350" y="979715"/>
          <a:ext cx="0" cy="457200"/>
        </a:xfrm>
        <a:prstGeom prst="wedgeRectCallout">
          <a:avLst>
            <a:gd name="adj1" fmla="val -24894"/>
            <a:gd name="adj2" fmla="val 79986"/>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400">
              <a:latin typeface="微軟正黑體" pitchFamily="34" charset="-120"/>
              <a:ea typeface="微軟正黑體" pitchFamily="34" charset="-120"/>
            </a:rPr>
            <a:t>105.3.22  </a:t>
          </a:r>
          <a:r>
            <a:rPr lang="zh-TW" altLang="en-US" sz="1400">
              <a:latin typeface="微軟正黑體" pitchFamily="34" charset="-120"/>
              <a:ea typeface="微軟正黑體" pitchFamily="34" charset="-120"/>
            </a:rPr>
            <a:t>修改</a:t>
          </a:r>
          <a:r>
            <a:rPr lang="en-US" altLang="zh-TW" sz="1400">
              <a:latin typeface="微軟正黑體" pitchFamily="34" charset="-120"/>
              <a:ea typeface="微軟正黑體" pitchFamily="34" charset="-120"/>
            </a:rPr>
            <a:t>&lt;15</a:t>
          </a:r>
          <a:r>
            <a:rPr lang="zh-TW" altLang="en-US" sz="1400">
              <a:latin typeface="微軟正黑體" pitchFamily="34" charset="-120"/>
              <a:ea typeface="微軟正黑體" pitchFamily="34" charset="-120"/>
            </a:rPr>
            <a:t>歲 </a:t>
          </a:r>
          <a:r>
            <a:rPr lang="en-US" altLang="zh-TW" sz="1400">
              <a:latin typeface="微軟正黑體" pitchFamily="34" charset="-120"/>
              <a:ea typeface="微軟正黑體" pitchFamily="34" charset="-120"/>
            </a:rPr>
            <a:t>(</a:t>
          </a:r>
          <a:r>
            <a:rPr lang="zh-TW" altLang="en-US" sz="1400">
              <a:latin typeface="微軟正黑體" pitchFamily="34" charset="-120"/>
              <a:ea typeface="微軟正黑體" pitchFamily="34" charset="-120"/>
            </a:rPr>
            <a:t> </a:t>
          </a:r>
          <a:r>
            <a:rPr lang="en-US" altLang="zh-TW" sz="1400">
              <a:latin typeface="微軟正黑體" pitchFamily="34" charset="-120"/>
              <a:ea typeface="微軟正黑體" pitchFamily="34" charset="-120"/>
            </a:rPr>
            <a:t>AU</a:t>
          </a:r>
          <a:r>
            <a:rPr lang="zh-TW" altLang="en-US" sz="1400">
              <a:latin typeface="微軟正黑體" pitchFamily="34" charset="-120"/>
              <a:ea typeface="微軟正黑體" pitchFamily="34" charset="-120"/>
            </a:rPr>
            <a:t>、</a:t>
          </a:r>
          <a:r>
            <a:rPr lang="en-US" altLang="zh-TW" sz="1400">
              <a:latin typeface="微軟正黑體" pitchFamily="34" charset="-120"/>
              <a:ea typeface="微軟正黑體" pitchFamily="34" charset="-120"/>
            </a:rPr>
            <a:t>AV</a:t>
          </a:r>
          <a:r>
            <a:rPr lang="zh-TW" altLang="en-US" sz="1400">
              <a:latin typeface="微軟正黑體" pitchFamily="34" charset="-120"/>
              <a:ea typeface="微軟正黑體" pitchFamily="34" charset="-120"/>
            </a:rPr>
            <a:t> </a:t>
          </a:r>
          <a:r>
            <a:rPr lang="en-US" altLang="zh-TW" sz="1400">
              <a:latin typeface="微軟正黑體" pitchFamily="34" charset="-120"/>
              <a:ea typeface="微軟正黑體" pitchFamily="34" charset="-120"/>
            </a:rPr>
            <a: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28574</xdr:colOff>
      <xdr:row>0</xdr:row>
      <xdr:rowOff>990600</xdr:rowOff>
    </xdr:from>
    <xdr:to>
      <xdr:col>9</xdr:col>
      <xdr:colOff>1562099</xdr:colOff>
      <xdr:row>1</xdr:row>
      <xdr:rowOff>142874</xdr:rowOff>
    </xdr:to>
    <xdr:sp macro="" textlink="">
      <xdr:nvSpPr>
        <xdr:cNvPr id="2" name="矩形圖說文字 1"/>
        <xdr:cNvSpPr/>
      </xdr:nvSpPr>
      <xdr:spPr bwMode="auto">
        <a:xfrm>
          <a:off x="7543799" y="990600"/>
          <a:ext cx="1533525" cy="409574"/>
        </a:xfrm>
        <a:prstGeom prst="wedgeRectCallout">
          <a:avLst>
            <a:gd name="adj1" fmla="val -17341"/>
            <a:gd name="adj2" fmla="val 67528"/>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100"/>
            <a:t>105.3.22  </a:t>
          </a:r>
          <a:r>
            <a:rPr lang="zh-TW" altLang="en-US" sz="1100"/>
            <a:t>修改</a:t>
          </a:r>
          <a:r>
            <a:rPr lang="en-US" altLang="zh-TW" sz="1100"/>
            <a:t>1</a:t>
          </a:r>
        </a:p>
        <a:p>
          <a:pPr algn="ctr"/>
          <a:r>
            <a:rPr lang="zh-TW" altLang="en-US" sz="1100"/>
            <a:t>拆兩筆與系統一致</a:t>
          </a:r>
        </a:p>
      </xdr:txBody>
    </xdr:sp>
    <xdr:clientData/>
  </xdr:twoCellAnchor>
  <xdr:twoCellAnchor>
    <xdr:from>
      <xdr:col>10</xdr:col>
      <xdr:colOff>1514475</xdr:colOff>
      <xdr:row>12</xdr:row>
      <xdr:rowOff>123825</xdr:rowOff>
    </xdr:from>
    <xdr:to>
      <xdr:col>12</xdr:col>
      <xdr:colOff>238125</xdr:colOff>
      <xdr:row>14</xdr:row>
      <xdr:rowOff>28575</xdr:rowOff>
    </xdr:to>
    <xdr:sp macro="" textlink="">
      <xdr:nvSpPr>
        <xdr:cNvPr id="3" name="矩形圖說文字 2"/>
        <xdr:cNvSpPr/>
      </xdr:nvSpPr>
      <xdr:spPr bwMode="auto">
        <a:xfrm>
          <a:off x="10715625" y="1800225"/>
          <a:ext cx="1619250" cy="323850"/>
        </a:xfrm>
        <a:prstGeom prst="wedgeRectCallout">
          <a:avLst>
            <a:gd name="adj1" fmla="val -25277"/>
            <a:gd name="adj2" fmla="val -91637"/>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100"/>
            <a:t>105.3.22  </a:t>
          </a:r>
          <a:r>
            <a:rPr lang="zh-TW" altLang="en-US" sz="1100"/>
            <a:t>修改取位修改</a:t>
          </a:r>
          <a:endParaRPr lang="en-US" altLang="zh-TW" sz="1100"/>
        </a:p>
      </xdr:txBody>
    </xdr:sp>
    <xdr:clientData/>
  </xdr:twoCellAnchor>
  <xdr:twoCellAnchor>
    <xdr:from>
      <xdr:col>12</xdr:col>
      <xdr:colOff>466724</xdr:colOff>
      <xdr:row>12</xdr:row>
      <xdr:rowOff>76200</xdr:rowOff>
    </xdr:from>
    <xdr:to>
      <xdr:col>19</xdr:col>
      <xdr:colOff>104774</xdr:colOff>
      <xdr:row>14</xdr:row>
      <xdr:rowOff>76200</xdr:rowOff>
    </xdr:to>
    <xdr:sp macro="" textlink="">
      <xdr:nvSpPr>
        <xdr:cNvPr id="4" name="矩形圖說文字 3"/>
        <xdr:cNvSpPr/>
      </xdr:nvSpPr>
      <xdr:spPr bwMode="auto">
        <a:xfrm>
          <a:off x="12563474" y="1752600"/>
          <a:ext cx="1495425" cy="419100"/>
        </a:xfrm>
        <a:prstGeom prst="wedgeRectCallout">
          <a:avLst>
            <a:gd name="adj1" fmla="val 20337"/>
            <a:gd name="adj2" fmla="val -66671"/>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100"/>
            <a:t>105.3.22  </a:t>
          </a:r>
          <a:r>
            <a:rPr lang="zh-TW" altLang="en-US" sz="1100"/>
            <a:t>修改</a:t>
          </a:r>
          <a:r>
            <a:rPr lang="en-US" altLang="zh-TW" sz="1100"/>
            <a:t>2</a:t>
          </a:r>
        </a:p>
        <a:p>
          <a:pPr algn="ctr"/>
          <a:r>
            <a:rPr lang="zh-TW" altLang="en-US" sz="1100"/>
            <a:t>拆兩筆與系統一致</a:t>
          </a:r>
        </a:p>
      </xdr:txBody>
    </xdr:sp>
    <xdr:clientData/>
  </xdr:twoCellAnchor>
  <xdr:twoCellAnchor>
    <xdr:from>
      <xdr:col>10</xdr:col>
      <xdr:colOff>1533524</xdr:colOff>
      <xdr:row>14</xdr:row>
      <xdr:rowOff>304800</xdr:rowOff>
    </xdr:from>
    <xdr:to>
      <xdr:col>12</xdr:col>
      <xdr:colOff>161925</xdr:colOff>
      <xdr:row>15</xdr:row>
      <xdr:rowOff>152399</xdr:rowOff>
    </xdr:to>
    <xdr:sp macro="" textlink="">
      <xdr:nvSpPr>
        <xdr:cNvPr id="5" name="矩形圖說文字 4"/>
        <xdr:cNvSpPr/>
      </xdr:nvSpPr>
      <xdr:spPr bwMode="auto">
        <a:xfrm>
          <a:off x="10734674" y="2400300"/>
          <a:ext cx="1524001" cy="266699"/>
        </a:xfrm>
        <a:prstGeom prst="wedgeRectCallout">
          <a:avLst>
            <a:gd name="adj1" fmla="val -21856"/>
            <a:gd name="adj2" fmla="val 78787"/>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100"/>
            <a:t>105.3.22  </a:t>
          </a:r>
          <a:r>
            <a:rPr lang="zh-TW" altLang="en-US" sz="1100"/>
            <a:t>修改取位修改</a:t>
          </a:r>
          <a:endParaRPr lang="en-US" altLang="zh-TW" sz="1100"/>
        </a:p>
      </xdr:txBody>
    </xdr:sp>
    <xdr:clientData/>
  </xdr:twoCellAnchor>
  <xdr:twoCellAnchor>
    <xdr:from>
      <xdr:col>19</xdr:col>
      <xdr:colOff>19050</xdr:colOff>
      <xdr:row>14</xdr:row>
      <xdr:rowOff>285749</xdr:rowOff>
    </xdr:from>
    <xdr:to>
      <xdr:col>20</xdr:col>
      <xdr:colOff>619125</xdr:colOff>
      <xdr:row>15</xdr:row>
      <xdr:rowOff>123824</xdr:rowOff>
    </xdr:to>
    <xdr:sp macro="" textlink="">
      <xdr:nvSpPr>
        <xdr:cNvPr id="6" name="矩形圖說文字 5"/>
        <xdr:cNvSpPr/>
      </xdr:nvSpPr>
      <xdr:spPr bwMode="auto">
        <a:xfrm>
          <a:off x="13973175" y="2381249"/>
          <a:ext cx="1590675" cy="257175"/>
        </a:xfrm>
        <a:prstGeom prst="wedgeRectCallout">
          <a:avLst>
            <a:gd name="adj1" fmla="val -21943"/>
            <a:gd name="adj2" fmla="val 81349"/>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100"/>
            <a:t>105.3.22  </a:t>
          </a:r>
          <a:r>
            <a:rPr lang="zh-TW" altLang="en-US" sz="1100"/>
            <a:t>修改小於</a:t>
          </a:r>
          <a:r>
            <a:rPr lang="en-US" altLang="zh-TW" sz="1100"/>
            <a:t>15</a:t>
          </a:r>
          <a:r>
            <a:rPr lang="zh-TW" altLang="en-US" sz="1100"/>
            <a:t>歲</a:t>
          </a:r>
          <a:endParaRPr lang="en-US" altLang="zh-TW" sz="1100"/>
        </a:p>
      </xdr:txBody>
    </xdr:sp>
    <xdr:clientData/>
  </xdr:twoCellAnchor>
  <xdr:twoCellAnchor>
    <xdr:from>
      <xdr:col>10</xdr:col>
      <xdr:colOff>226219</xdr:colOff>
      <xdr:row>0</xdr:row>
      <xdr:rowOff>1035843</xdr:rowOff>
    </xdr:from>
    <xdr:to>
      <xdr:col>10</xdr:col>
      <xdr:colOff>1343025</xdr:colOff>
      <xdr:row>1</xdr:row>
      <xdr:rowOff>123825</xdr:rowOff>
    </xdr:to>
    <xdr:sp macro="" textlink="">
      <xdr:nvSpPr>
        <xdr:cNvPr id="7" name="矩形圖說文字 6"/>
        <xdr:cNvSpPr/>
      </xdr:nvSpPr>
      <xdr:spPr bwMode="auto">
        <a:xfrm>
          <a:off x="9427369" y="1035843"/>
          <a:ext cx="1116806" cy="345282"/>
        </a:xfrm>
        <a:prstGeom prst="wedgeRectCallout">
          <a:avLst>
            <a:gd name="adj1" fmla="val -15735"/>
            <a:gd name="adj2" fmla="val 75155"/>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r>
            <a:rPr lang="en-US" altLang="zh-TW" sz="1100">
              <a:solidFill>
                <a:schemeClr val="dk1"/>
              </a:solidFill>
              <a:latin typeface="+mn-lt"/>
              <a:ea typeface="+mn-ea"/>
              <a:cs typeface="+mn-cs"/>
            </a:rPr>
            <a:t>105.3.24</a:t>
          </a:r>
          <a:r>
            <a:rPr lang="zh-TW" altLang="en-US" sz="1100">
              <a:solidFill>
                <a:schemeClr val="dk1"/>
              </a:solidFill>
              <a:latin typeface="+mn-lt"/>
              <a:ea typeface="+mn-ea"/>
              <a:cs typeface="+mn-cs"/>
            </a:rPr>
            <a:t>新增條件</a:t>
          </a:r>
          <a:r>
            <a:rPr lang="en-US" altLang="zh-TW" sz="1100">
              <a:solidFill>
                <a:schemeClr val="dk1"/>
              </a:solidFill>
              <a:latin typeface="+mn-lt"/>
              <a:ea typeface="+mn-ea"/>
              <a:cs typeface="+mn-cs"/>
            </a:rPr>
            <a:t>  </a:t>
          </a:r>
        </a:p>
      </xdr:txBody>
    </xdr:sp>
    <xdr:clientData/>
  </xdr:twoCellAnchor>
  <xdr:twoCellAnchor>
    <xdr:from>
      <xdr:col>20</xdr:col>
      <xdr:colOff>714375</xdr:colOff>
      <xdr:row>14</xdr:row>
      <xdr:rowOff>285750</xdr:rowOff>
    </xdr:from>
    <xdr:to>
      <xdr:col>22</xdr:col>
      <xdr:colOff>390525</xdr:colOff>
      <xdr:row>15</xdr:row>
      <xdr:rowOff>133350</xdr:rowOff>
    </xdr:to>
    <xdr:sp macro="" textlink="">
      <xdr:nvSpPr>
        <xdr:cNvPr id="8" name="矩形圖說文字 7"/>
        <xdr:cNvSpPr/>
      </xdr:nvSpPr>
      <xdr:spPr bwMode="auto">
        <a:xfrm>
          <a:off x="15659100" y="2381250"/>
          <a:ext cx="1590675" cy="266700"/>
        </a:xfrm>
        <a:prstGeom prst="wedgeRectCallout">
          <a:avLst>
            <a:gd name="adj1" fmla="val -21943"/>
            <a:gd name="adj2" fmla="val 81349"/>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100"/>
            <a:t>105.11.24  ISI</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114300</xdr:colOff>
      <xdr:row>14</xdr:row>
      <xdr:rowOff>85725</xdr:rowOff>
    </xdr:from>
    <xdr:to>
      <xdr:col>9</xdr:col>
      <xdr:colOff>209550</xdr:colOff>
      <xdr:row>15</xdr:row>
      <xdr:rowOff>152400</xdr:rowOff>
    </xdr:to>
    <xdr:sp macro="" textlink="">
      <xdr:nvSpPr>
        <xdr:cNvPr id="7" name="矩形圖說文字 6"/>
        <xdr:cNvSpPr/>
      </xdr:nvSpPr>
      <xdr:spPr bwMode="auto">
        <a:xfrm>
          <a:off x="7038975" y="4076700"/>
          <a:ext cx="1181100" cy="495300"/>
        </a:xfrm>
        <a:prstGeom prst="wedgeRectCallout">
          <a:avLst>
            <a:gd name="adj1" fmla="val -18180"/>
            <a:gd name="adj2" fmla="val 67925"/>
          </a:avLst>
        </a:prstGeom>
        <a:solidFill>
          <a:schemeClr val="tx2">
            <a:lumMod val="20000"/>
            <a:lumOff val="80000"/>
          </a:schemeClr>
        </a:solidFill>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eaLnBrk="1" fontAlgn="auto" latinLnBrk="0" hangingPunct="1"/>
          <a:r>
            <a:rPr lang="en-US" altLang="zh-TW" sz="1100"/>
            <a:t>105.3.22  </a:t>
          </a:r>
          <a:r>
            <a:rPr lang="zh-TW" altLang="en-US" sz="1100"/>
            <a:t>修改判斷</a:t>
          </a:r>
          <a:endParaRPr lang="en-US" altLang="zh-TW" sz="1100"/>
        </a:p>
        <a:p>
          <a:pPr eaLnBrk="1" fontAlgn="auto" latinLnBrk="0" hangingPunct="1"/>
          <a:r>
            <a:rPr lang="zh-TW" altLang="zh-TW" sz="1100" b="1">
              <a:solidFill>
                <a:srgbClr val="FF0000"/>
              </a:solidFill>
              <a:latin typeface="+mn-lt"/>
              <a:ea typeface="+mn-ea"/>
              <a:cs typeface="+mn-cs"/>
            </a:rPr>
            <a:t>與繳清不同</a:t>
          </a:r>
          <a:endParaRPr lang="en-US" altLang="zh-TW" sz="1100" b="1">
            <a:solidFill>
              <a:srgbClr val="FF0000"/>
            </a:solidFill>
            <a:latin typeface="+mn-lt"/>
            <a:ea typeface="+mn-ea"/>
            <a:cs typeface="+mn-cs"/>
          </a:endParaRPr>
        </a:p>
      </xdr:txBody>
    </xdr:sp>
    <xdr:clientData/>
  </xdr:twoCellAnchor>
  <xdr:twoCellAnchor>
    <xdr:from>
      <xdr:col>7</xdr:col>
      <xdr:colOff>0</xdr:colOff>
      <xdr:row>9</xdr:row>
      <xdr:rowOff>133350</xdr:rowOff>
    </xdr:from>
    <xdr:to>
      <xdr:col>8</xdr:col>
      <xdr:colOff>476250</xdr:colOff>
      <xdr:row>11</xdr:row>
      <xdr:rowOff>142875</xdr:rowOff>
    </xdr:to>
    <xdr:sp macro="" textlink="">
      <xdr:nvSpPr>
        <xdr:cNvPr id="9" name="矩形圖說文字 8"/>
        <xdr:cNvSpPr/>
      </xdr:nvSpPr>
      <xdr:spPr bwMode="auto">
        <a:xfrm>
          <a:off x="5619750" y="3067050"/>
          <a:ext cx="1571625" cy="428625"/>
        </a:xfrm>
        <a:prstGeom prst="wedgeRectCallout">
          <a:avLst>
            <a:gd name="adj1" fmla="val -18750"/>
            <a:gd name="adj2" fmla="val 69831"/>
          </a:avLst>
        </a:prstGeom>
        <a:solidFill>
          <a:schemeClr val="tx2">
            <a:lumMod val="20000"/>
            <a:lumOff val="80000"/>
          </a:schemeClr>
        </a:solidFill>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100"/>
            <a:t>105.3.31  </a:t>
          </a:r>
          <a:r>
            <a:rPr lang="zh-TW" altLang="en-US" sz="1100"/>
            <a:t>修改</a:t>
          </a:r>
          <a:r>
            <a:rPr lang="en-US" altLang="zh-TW" sz="1100"/>
            <a:t>1</a:t>
          </a:r>
        </a:p>
        <a:p>
          <a:pPr marL="0" marR="0" indent="0" algn="ctr" defTabSz="914400" eaLnBrk="1" fontAlgn="auto" latinLnBrk="0" hangingPunct="1">
            <a:lnSpc>
              <a:spcPct val="100000"/>
            </a:lnSpc>
            <a:spcBef>
              <a:spcPts val="0"/>
            </a:spcBef>
            <a:spcAft>
              <a:spcPts val="0"/>
            </a:spcAft>
            <a:buClrTx/>
            <a:buSzTx/>
            <a:buFontTx/>
            <a:buNone/>
            <a:tabLst/>
            <a:defRPr/>
          </a:pPr>
          <a:r>
            <a:rPr lang="zh-TW" altLang="en-US" sz="1100"/>
            <a:t>新增判斷</a:t>
          </a:r>
          <a:r>
            <a:rPr lang="zh-TW" altLang="zh-TW" sz="1100" b="1">
              <a:solidFill>
                <a:srgbClr val="FF0000"/>
              </a:solidFill>
              <a:latin typeface="+mn-lt"/>
              <a:ea typeface="+mn-ea"/>
              <a:cs typeface="+mn-cs"/>
            </a:rPr>
            <a:t>與繳清不同</a:t>
          </a:r>
          <a:endParaRPr lang="en-US" altLang="zh-TW" sz="1100" b="1">
            <a:solidFill>
              <a:srgbClr val="FF0000"/>
            </a:solidFill>
            <a:latin typeface="+mn-lt"/>
            <a:ea typeface="+mn-ea"/>
            <a:cs typeface="+mn-cs"/>
          </a:endParaRPr>
        </a:p>
      </xdr:txBody>
    </xdr:sp>
    <xdr:clientData/>
  </xdr:twoCellAnchor>
  <xdr:twoCellAnchor>
    <xdr:from>
      <xdr:col>9</xdr:col>
      <xdr:colOff>76200</xdr:colOff>
      <xdr:row>0</xdr:row>
      <xdr:rowOff>1028700</xdr:rowOff>
    </xdr:from>
    <xdr:to>
      <xdr:col>9</xdr:col>
      <xdr:colOff>1609725</xdr:colOff>
      <xdr:row>1</xdr:row>
      <xdr:rowOff>180974</xdr:rowOff>
    </xdr:to>
    <xdr:sp macro="" textlink="">
      <xdr:nvSpPr>
        <xdr:cNvPr id="10" name="矩形圖說文字 9"/>
        <xdr:cNvSpPr/>
      </xdr:nvSpPr>
      <xdr:spPr bwMode="auto">
        <a:xfrm>
          <a:off x="7877175" y="1028700"/>
          <a:ext cx="1533525" cy="409574"/>
        </a:xfrm>
        <a:prstGeom prst="wedgeRectCallout">
          <a:avLst>
            <a:gd name="adj1" fmla="val -17341"/>
            <a:gd name="adj2" fmla="val 67528"/>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100"/>
            <a:t>105.3.22  </a:t>
          </a:r>
          <a:r>
            <a:rPr lang="zh-TW" altLang="en-US" sz="1100"/>
            <a:t>修改</a:t>
          </a:r>
          <a:r>
            <a:rPr lang="en-US" altLang="zh-TW" sz="1100"/>
            <a:t>1</a:t>
          </a:r>
        </a:p>
        <a:p>
          <a:pPr algn="ctr"/>
          <a:r>
            <a:rPr lang="zh-TW" altLang="en-US" sz="1100"/>
            <a:t>拆兩筆與系統一致</a:t>
          </a:r>
        </a:p>
      </xdr:txBody>
    </xdr:sp>
    <xdr:clientData/>
  </xdr:twoCellAnchor>
  <xdr:twoCellAnchor>
    <xdr:from>
      <xdr:col>10</xdr:col>
      <xdr:colOff>1562101</xdr:colOff>
      <xdr:row>3</xdr:row>
      <xdr:rowOff>161925</xdr:rowOff>
    </xdr:from>
    <xdr:to>
      <xdr:col>12</xdr:col>
      <xdr:colOff>285751</xdr:colOff>
      <xdr:row>5</xdr:row>
      <xdr:rowOff>66675</xdr:rowOff>
    </xdr:to>
    <xdr:sp macro="" textlink="">
      <xdr:nvSpPr>
        <xdr:cNvPr id="11" name="矩形圖說文字 10"/>
        <xdr:cNvSpPr/>
      </xdr:nvSpPr>
      <xdr:spPr bwMode="auto">
        <a:xfrm>
          <a:off x="11049001" y="1838325"/>
          <a:ext cx="1619250" cy="323850"/>
        </a:xfrm>
        <a:prstGeom prst="wedgeRectCallout">
          <a:avLst>
            <a:gd name="adj1" fmla="val -25277"/>
            <a:gd name="adj2" fmla="val -91637"/>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100"/>
            <a:t>105.3.22  </a:t>
          </a:r>
          <a:r>
            <a:rPr lang="zh-TW" altLang="en-US" sz="1100"/>
            <a:t>修改取位修改</a:t>
          </a:r>
          <a:endParaRPr lang="en-US" altLang="zh-TW" sz="1100"/>
        </a:p>
      </xdr:txBody>
    </xdr:sp>
    <xdr:clientData/>
  </xdr:twoCellAnchor>
  <xdr:twoCellAnchor>
    <xdr:from>
      <xdr:col>12</xdr:col>
      <xdr:colOff>514350</xdr:colOff>
      <xdr:row>3</xdr:row>
      <xdr:rowOff>114300</xdr:rowOff>
    </xdr:from>
    <xdr:to>
      <xdr:col>19</xdr:col>
      <xdr:colOff>152400</xdr:colOff>
      <xdr:row>5</xdr:row>
      <xdr:rowOff>114300</xdr:rowOff>
    </xdr:to>
    <xdr:sp macro="" textlink="">
      <xdr:nvSpPr>
        <xdr:cNvPr id="12" name="矩形圖說文字 11"/>
        <xdr:cNvSpPr/>
      </xdr:nvSpPr>
      <xdr:spPr bwMode="auto">
        <a:xfrm>
          <a:off x="12896850" y="1790700"/>
          <a:ext cx="1495425" cy="419100"/>
        </a:xfrm>
        <a:prstGeom prst="wedgeRectCallout">
          <a:avLst>
            <a:gd name="adj1" fmla="val 20337"/>
            <a:gd name="adj2" fmla="val -66671"/>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100"/>
            <a:t>105.3.22  </a:t>
          </a:r>
          <a:r>
            <a:rPr lang="zh-TW" altLang="en-US" sz="1100"/>
            <a:t>修改</a:t>
          </a:r>
          <a:r>
            <a:rPr lang="en-US" altLang="zh-TW" sz="1100"/>
            <a:t>2</a:t>
          </a:r>
        </a:p>
        <a:p>
          <a:pPr algn="ctr"/>
          <a:r>
            <a:rPr lang="zh-TW" altLang="en-US" sz="1100"/>
            <a:t>拆兩筆與系統一致</a:t>
          </a:r>
        </a:p>
      </xdr:txBody>
    </xdr:sp>
    <xdr:clientData/>
  </xdr:twoCellAnchor>
  <xdr:twoCellAnchor>
    <xdr:from>
      <xdr:col>10</xdr:col>
      <xdr:colOff>169070</xdr:colOff>
      <xdr:row>0</xdr:row>
      <xdr:rowOff>981075</xdr:rowOff>
    </xdr:from>
    <xdr:to>
      <xdr:col>10</xdr:col>
      <xdr:colOff>1504950</xdr:colOff>
      <xdr:row>1</xdr:row>
      <xdr:rowOff>142875</xdr:rowOff>
    </xdr:to>
    <xdr:sp macro="" textlink="">
      <xdr:nvSpPr>
        <xdr:cNvPr id="13" name="矩形圖說文字 12"/>
        <xdr:cNvSpPr/>
      </xdr:nvSpPr>
      <xdr:spPr bwMode="auto">
        <a:xfrm>
          <a:off x="9655970" y="981075"/>
          <a:ext cx="1335880" cy="419100"/>
        </a:xfrm>
        <a:prstGeom prst="wedgeRectCallout">
          <a:avLst>
            <a:gd name="adj1" fmla="val -15735"/>
            <a:gd name="adj2" fmla="val 75155"/>
          </a:avLst>
        </a:prstGeom>
        <a:solidFill>
          <a:schemeClr val="tx2">
            <a:lumMod val="20000"/>
            <a:lumOff val="80000"/>
          </a:schemeClr>
        </a:solidFill>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r>
            <a:rPr lang="en-US" altLang="zh-TW" sz="1100">
              <a:solidFill>
                <a:schemeClr val="dk1"/>
              </a:solidFill>
              <a:latin typeface="+mn-lt"/>
              <a:ea typeface="+mn-ea"/>
              <a:cs typeface="+mn-cs"/>
            </a:rPr>
            <a:t>105.3.24</a:t>
          </a:r>
          <a:r>
            <a:rPr lang="zh-TW" altLang="en-US" sz="1100">
              <a:solidFill>
                <a:schemeClr val="dk1"/>
              </a:solidFill>
              <a:latin typeface="+mn-lt"/>
              <a:ea typeface="+mn-ea"/>
              <a:cs typeface="+mn-cs"/>
            </a:rPr>
            <a:t>新增條件</a:t>
          </a:r>
          <a:endParaRPr lang="en-US" altLang="zh-TW" sz="1100">
            <a:solidFill>
              <a:schemeClr val="dk1"/>
            </a:solidFill>
            <a:latin typeface="+mn-lt"/>
            <a:ea typeface="+mn-ea"/>
            <a:cs typeface="+mn-cs"/>
          </a:endParaRPr>
        </a:p>
        <a:p>
          <a:r>
            <a:rPr lang="zh-TW" altLang="en-US" sz="1100">
              <a:solidFill>
                <a:schemeClr val="dk1"/>
              </a:solidFill>
              <a:latin typeface="+mn-lt"/>
              <a:ea typeface="+mn-ea"/>
              <a:cs typeface="+mn-cs"/>
            </a:rPr>
            <a:t> </a:t>
          </a:r>
          <a:r>
            <a:rPr lang="en-US" altLang="zh-TW" sz="1100">
              <a:solidFill>
                <a:schemeClr val="dk1"/>
              </a:solidFill>
              <a:latin typeface="+mn-lt"/>
              <a:ea typeface="+mn-ea"/>
              <a:cs typeface="+mn-cs"/>
            </a:rPr>
            <a:t>H13</a:t>
          </a:r>
          <a:r>
            <a:rPr lang="zh-TW" altLang="en-US" sz="1100">
              <a:solidFill>
                <a:schemeClr val="dk1"/>
              </a:solidFill>
              <a:latin typeface="+mn-lt"/>
              <a:ea typeface="+mn-ea"/>
              <a:cs typeface="+mn-cs"/>
            </a:rPr>
            <a:t> </a:t>
          </a:r>
          <a:r>
            <a:rPr lang="en-US" altLang="zh-TW" sz="1100">
              <a:solidFill>
                <a:schemeClr val="dk1"/>
              </a:solidFill>
              <a:latin typeface="+mn-lt"/>
              <a:ea typeface="+mn-ea"/>
              <a:cs typeface="+mn-cs"/>
            </a:rPr>
            <a:t>&gt;</a:t>
          </a:r>
          <a:r>
            <a:rPr lang="zh-TW" altLang="en-US" sz="1100">
              <a:solidFill>
                <a:schemeClr val="dk1"/>
              </a:solidFill>
              <a:latin typeface="+mn-lt"/>
              <a:ea typeface="+mn-ea"/>
              <a:cs typeface="+mn-cs"/>
            </a:rPr>
            <a:t> </a:t>
          </a:r>
          <a:r>
            <a:rPr lang="en-US" altLang="zh-TW" sz="1100">
              <a:solidFill>
                <a:schemeClr val="dk1"/>
              </a:solidFill>
              <a:latin typeface="+mn-lt"/>
              <a:ea typeface="+mn-ea"/>
              <a:cs typeface="+mn-cs"/>
            </a:rPr>
            <a:t>6  </a:t>
          </a:r>
          <a:r>
            <a:rPr lang="zh-TW" altLang="en-US" sz="1100" b="1">
              <a:solidFill>
                <a:srgbClr val="FF0000"/>
              </a:solidFill>
              <a:latin typeface="+mn-lt"/>
              <a:ea typeface="+mn-ea"/>
              <a:cs typeface="+mn-cs"/>
            </a:rPr>
            <a:t>與繳清不同</a:t>
          </a:r>
          <a:endParaRPr lang="en-US" altLang="zh-TW" sz="1100" b="1">
            <a:solidFill>
              <a:srgbClr val="FF0000"/>
            </a:solidFill>
            <a:latin typeface="+mn-lt"/>
            <a:ea typeface="+mn-ea"/>
            <a:cs typeface="+mn-cs"/>
          </a:endParaRPr>
        </a:p>
      </xdr:txBody>
    </xdr:sp>
    <xdr:clientData/>
  </xdr:twoCellAnchor>
  <xdr:twoCellAnchor>
    <xdr:from>
      <xdr:col>10</xdr:col>
      <xdr:colOff>1495425</xdr:colOff>
      <xdr:row>14</xdr:row>
      <xdr:rowOff>200025</xdr:rowOff>
    </xdr:from>
    <xdr:to>
      <xdr:col>12</xdr:col>
      <xdr:colOff>123826</xdr:colOff>
      <xdr:row>15</xdr:row>
      <xdr:rowOff>152400</xdr:rowOff>
    </xdr:to>
    <xdr:sp macro="" textlink="">
      <xdr:nvSpPr>
        <xdr:cNvPr id="14" name="矩形圖說文字 13"/>
        <xdr:cNvSpPr/>
      </xdr:nvSpPr>
      <xdr:spPr bwMode="auto">
        <a:xfrm>
          <a:off x="10982325" y="4191000"/>
          <a:ext cx="1524001" cy="371475"/>
        </a:xfrm>
        <a:prstGeom prst="wedgeRectCallout">
          <a:avLst>
            <a:gd name="adj1" fmla="val -21856"/>
            <a:gd name="adj2" fmla="val 78787"/>
          </a:avLst>
        </a:prstGeom>
        <a:solidFill>
          <a:schemeClr val="tx2">
            <a:lumMod val="20000"/>
            <a:lumOff val="80000"/>
          </a:schemeClr>
        </a:solidFill>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100"/>
            <a:t>105.3.22  </a:t>
          </a:r>
          <a:r>
            <a:rPr lang="zh-TW" altLang="en-US" sz="1100"/>
            <a:t>修改取位</a:t>
          </a:r>
          <a:endParaRPr lang="en-US" altLang="zh-TW" sz="1100"/>
        </a:p>
        <a:p>
          <a:pPr algn="ctr"/>
          <a:r>
            <a:rPr lang="zh-TW" altLang="en-US" sz="1100" b="1">
              <a:solidFill>
                <a:srgbClr val="FF0000"/>
              </a:solidFill>
            </a:rPr>
            <a:t>與繳清不同</a:t>
          </a:r>
          <a:endParaRPr lang="en-US" altLang="zh-TW" sz="1100" b="1">
            <a:solidFill>
              <a:srgbClr val="FF0000"/>
            </a:solidFill>
          </a:endParaRPr>
        </a:p>
      </xdr:txBody>
    </xdr:sp>
    <xdr:clientData/>
  </xdr:twoCellAnchor>
  <xdr:twoCellAnchor>
    <xdr:from>
      <xdr:col>12</xdr:col>
      <xdr:colOff>1838326</xdr:colOff>
      <xdr:row>14</xdr:row>
      <xdr:rowOff>285750</xdr:rowOff>
    </xdr:from>
    <xdr:to>
      <xdr:col>20</xdr:col>
      <xdr:colOff>581026</xdr:colOff>
      <xdr:row>15</xdr:row>
      <xdr:rowOff>123825</xdr:rowOff>
    </xdr:to>
    <xdr:sp macro="" textlink="">
      <xdr:nvSpPr>
        <xdr:cNvPr id="15" name="矩形圖說文字 14"/>
        <xdr:cNvSpPr/>
      </xdr:nvSpPr>
      <xdr:spPr bwMode="auto">
        <a:xfrm>
          <a:off x="14220826" y="4276725"/>
          <a:ext cx="1590675" cy="257175"/>
        </a:xfrm>
        <a:prstGeom prst="wedgeRectCallout">
          <a:avLst>
            <a:gd name="adj1" fmla="val -21943"/>
            <a:gd name="adj2" fmla="val 81349"/>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100"/>
            <a:t>105.3.22  </a:t>
          </a:r>
          <a:r>
            <a:rPr lang="zh-TW" altLang="en-US" sz="1100"/>
            <a:t>修改小於</a:t>
          </a:r>
          <a:r>
            <a:rPr lang="en-US" altLang="zh-TW" sz="1100"/>
            <a:t>15</a:t>
          </a:r>
          <a:r>
            <a:rPr lang="zh-TW" altLang="en-US" sz="1100"/>
            <a:t>歲</a:t>
          </a:r>
          <a:endParaRPr lang="en-US" altLang="zh-TW" sz="1100"/>
        </a:p>
      </xdr:txBody>
    </xdr:sp>
    <xdr:clientData/>
  </xdr:twoCellAnchor>
  <xdr:twoCellAnchor>
    <xdr:from>
      <xdr:col>20</xdr:col>
      <xdr:colOff>752475</xdr:colOff>
      <xdr:row>14</xdr:row>
      <xdr:rowOff>209550</xdr:rowOff>
    </xdr:from>
    <xdr:to>
      <xdr:col>22</xdr:col>
      <xdr:colOff>428625</xdr:colOff>
      <xdr:row>15</xdr:row>
      <xdr:rowOff>47625</xdr:rowOff>
    </xdr:to>
    <xdr:sp macro="" textlink="">
      <xdr:nvSpPr>
        <xdr:cNvPr id="16" name="矩形圖說文字 15"/>
        <xdr:cNvSpPr/>
      </xdr:nvSpPr>
      <xdr:spPr bwMode="auto">
        <a:xfrm>
          <a:off x="16192500" y="4200525"/>
          <a:ext cx="1590675" cy="266700"/>
        </a:xfrm>
        <a:prstGeom prst="wedgeRectCallout">
          <a:avLst>
            <a:gd name="adj1" fmla="val -21943"/>
            <a:gd name="adj2" fmla="val 81349"/>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100"/>
            <a:t>105.11.24  ISI</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171450</xdr:colOff>
      <xdr:row>0</xdr:row>
      <xdr:rowOff>1000125</xdr:rowOff>
    </xdr:from>
    <xdr:to>
      <xdr:col>10</xdr:col>
      <xdr:colOff>19050</xdr:colOff>
      <xdr:row>1</xdr:row>
      <xdr:rowOff>152399</xdr:rowOff>
    </xdr:to>
    <xdr:sp macro="" textlink="">
      <xdr:nvSpPr>
        <xdr:cNvPr id="2" name="矩形圖說文字 1"/>
        <xdr:cNvSpPr/>
      </xdr:nvSpPr>
      <xdr:spPr bwMode="auto">
        <a:xfrm>
          <a:off x="7686675" y="1000125"/>
          <a:ext cx="1533525" cy="409574"/>
        </a:xfrm>
        <a:prstGeom prst="wedgeRectCallout">
          <a:avLst>
            <a:gd name="adj1" fmla="val -17341"/>
            <a:gd name="adj2" fmla="val 67528"/>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100"/>
            <a:t>105.3.22  </a:t>
          </a:r>
          <a:r>
            <a:rPr lang="zh-TW" altLang="en-US" sz="1100"/>
            <a:t>修改</a:t>
          </a:r>
          <a:r>
            <a:rPr lang="en-US" altLang="zh-TW" sz="1100"/>
            <a:t>1</a:t>
          </a:r>
        </a:p>
        <a:p>
          <a:pPr algn="ctr"/>
          <a:r>
            <a:rPr lang="zh-TW" altLang="en-US" sz="1100"/>
            <a:t>拆兩筆與系統一致</a:t>
          </a:r>
        </a:p>
      </xdr:txBody>
    </xdr:sp>
    <xdr:clientData/>
  </xdr:twoCellAnchor>
  <xdr:twoCellAnchor>
    <xdr:from>
      <xdr:col>11</xdr:col>
      <xdr:colOff>85726</xdr:colOff>
      <xdr:row>12</xdr:row>
      <xdr:rowOff>133350</xdr:rowOff>
    </xdr:from>
    <xdr:to>
      <xdr:col>12</xdr:col>
      <xdr:colOff>381001</xdr:colOff>
      <xdr:row>14</xdr:row>
      <xdr:rowOff>38100</xdr:rowOff>
    </xdr:to>
    <xdr:sp macro="" textlink="">
      <xdr:nvSpPr>
        <xdr:cNvPr id="3" name="矩形圖說文字 2"/>
        <xdr:cNvSpPr/>
      </xdr:nvSpPr>
      <xdr:spPr bwMode="auto">
        <a:xfrm>
          <a:off x="10858501" y="1809750"/>
          <a:ext cx="1619250" cy="323850"/>
        </a:xfrm>
        <a:prstGeom prst="wedgeRectCallout">
          <a:avLst>
            <a:gd name="adj1" fmla="val -25277"/>
            <a:gd name="adj2" fmla="val -91637"/>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100"/>
            <a:t>105.3.22  </a:t>
          </a:r>
          <a:r>
            <a:rPr lang="zh-TW" altLang="en-US" sz="1100"/>
            <a:t>修改取位修改</a:t>
          </a:r>
          <a:endParaRPr lang="en-US" altLang="zh-TW" sz="1100"/>
        </a:p>
      </xdr:txBody>
    </xdr:sp>
    <xdr:clientData/>
  </xdr:twoCellAnchor>
  <xdr:twoCellAnchor>
    <xdr:from>
      <xdr:col>12</xdr:col>
      <xdr:colOff>609600</xdr:colOff>
      <xdr:row>12</xdr:row>
      <xdr:rowOff>85725</xdr:rowOff>
    </xdr:from>
    <xdr:to>
      <xdr:col>19</xdr:col>
      <xdr:colOff>247650</xdr:colOff>
      <xdr:row>14</xdr:row>
      <xdr:rowOff>85725</xdr:rowOff>
    </xdr:to>
    <xdr:sp macro="" textlink="">
      <xdr:nvSpPr>
        <xdr:cNvPr id="4" name="矩形圖說文字 3"/>
        <xdr:cNvSpPr/>
      </xdr:nvSpPr>
      <xdr:spPr bwMode="auto">
        <a:xfrm>
          <a:off x="12706350" y="1762125"/>
          <a:ext cx="1495425" cy="419100"/>
        </a:xfrm>
        <a:prstGeom prst="wedgeRectCallout">
          <a:avLst>
            <a:gd name="adj1" fmla="val 20337"/>
            <a:gd name="adj2" fmla="val -66671"/>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100"/>
            <a:t>105.3.22  </a:t>
          </a:r>
          <a:r>
            <a:rPr lang="zh-TW" altLang="en-US" sz="1100"/>
            <a:t>修改</a:t>
          </a:r>
          <a:r>
            <a:rPr lang="en-US" altLang="zh-TW" sz="1100"/>
            <a:t>2</a:t>
          </a:r>
        </a:p>
        <a:p>
          <a:pPr algn="ctr"/>
          <a:r>
            <a:rPr lang="zh-TW" altLang="en-US" sz="1100"/>
            <a:t>拆兩筆與系統一致</a:t>
          </a:r>
        </a:p>
      </xdr:txBody>
    </xdr:sp>
    <xdr:clientData/>
  </xdr:twoCellAnchor>
  <xdr:twoCellAnchor>
    <xdr:from>
      <xdr:col>11</xdr:col>
      <xdr:colOff>104775</xdr:colOff>
      <xdr:row>14</xdr:row>
      <xdr:rowOff>314325</xdr:rowOff>
    </xdr:from>
    <xdr:to>
      <xdr:col>12</xdr:col>
      <xdr:colOff>304801</xdr:colOff>
      <xdr:row>15</xdr:row>
      <xdr:rowOff>161924</xdr:rowOff>
    </xdr:to>
    <xdr:sp macro="" textlink="">
      <xdr:nvSpPr>
        <xdr:cNvPr id="5" name="矩形圖說文字 4"/>
        <xdr:cNvSpPr/>
      </xdr:nvSpPr>
      <xdr:spPr bwMode="auto">
        <a:xfrm>
          <a:off x="10877550" y="2409825"/>
          <a:ext cx="1524001" cy="266699"/>
        </a:xfrm>
        <a:prstGeom prst="wedgeRectCallout">
          <a:avLst>
            <a:gd name="adj1" fmla="val -21856"/>
            <a:gd name="adj2" fmla="val 78787"/>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100"/>
            <a:t>105.3.22  </a:t>
          </a:r>
          <a:r>
            <a:rPr lang="zh-TW" altLang="en-US" sz="1100"/>
            <a:t>修改取位修改</a:t>
          </a:r>
          <a:endParaRPr lang="en-US" altLang="zh-TW" sz="1100"/>
        </a:p>
      </xdr:txBody>
    </xdr:sp>
    <xdr:clientData/>
  </xdr:twoCellAnchor>
  <xdr:twoCellAnchor>
    <xdr:from>
      <xdr:col>19</xdr:col>
      <xdr:colOff>161926</xdr:colOff>
      <xdr:row>14</xdr:row>
      <xdr:rowOff>295274</xdr:rowOff>
    </xdr:from>
    <xdr:to>
      <xdr:col>20</xdr:col>
      <xdr:colOff>762001</xdr:colOff>
      <xdr:row>15</xdr:row>
      <xdr:rowOff>133349</xdr:rowOff>
    </xdr:to>
    <xdr:sp macro="" textlink="">
      <xdr:nvSpPr>
        <xdr:cNvPr id="6" name="矩形圖說文字 5"/>
        <xdr:cNvSpPr/>
      </xdr:nvSpPr>
      <xdr:spPr bwMode="auto">
        <a:xfrm>
          <a:off x="14116051" y="2390774"/>
          <a:ext cx="1590675" cy="257175"/>
        </a:xfrm>
        <a:prstGeom prst="wedgeRectCallout">
          <a:avLst>
            <a:gd name="adj1" fmla="val -21943"/>
            <a:gd name="adj2" fmla="val 81349"/>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100"/>
            <a:t>105.3.22  </a:t>
          </a:r>
          <a:r>
            <a:rPr lang="zh-TW" altLang="en-US" sz="1100"/>
            <a:t>修改小於</a:t>
          </a:r>
          <a:r>
            <a:rPr lang="en-US" altLang="zh-TW" sz="1100"/>
            <a:t>15</a:t>
          </a:r>
          <a:r>
            <a:rPr lang="zh-TW" altLang="en-US" sz="1100"/>
            <a:t>歲</a:t>
          </a:r>
          <a:endParaRPr lang="en-US" altLang="zh-TW" sz="1100"/>
        </a:p>
      </xdr:txBody>
    </xdr:sp>
    <xdr:clientData/>
  </xdr:twoCellAnchor>
  <xdr:twoCellAnchor>
    <xdr:from>
      <xdr:col>10</xdr:col>
      <xdr:colOff>369095</xdr:colOff>
      <xdr:row>0</xdr:row>
      <xdr:rowOff>1045368</xdr:rowOff>
    </xdr:from>
    <xdr:to>
      <xdr:col>10</xdr:col>
      <xdr:colOff>1485901</xdr:colOff>
      <xdr:row>1</xdr:row>
      <xdr:rowOff>133350</xdr:rowOff>
    </xdr:to>
    <xdr:sp macro="" textlink="">
      <xdr:nvSpPr>
        <xdr:cNvPr id="7" name="矩形圖說文字 6"/>
        <xdr:cNvSpPr/>
      </xdr:nvSpPr>
      <xdr:spPr bwMode="auto">
        <a:xfrm>
          <a:off x="9570245" y="1045368"/>
          <a:ext cx="1116806" cy="345282"/>
        </a:xfrm>
        <a:prstGeom prst="wedgeRectCallout">
          <a:avLst>
            <a:gd name="adj1" fmla="val -15735"/>
            <a:gd name="adj2" fmla="val 75155"/>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r>
            <a:rPr lang="en-US" altLang="zh-TW" sz="1100">
              <a:solidFill>
                <a:schemeClr val="dk1"/>
              </a:solidFill>
              <a:latin typeface="+mn-lt"/>
              <a:ea typeface="+mn-ea"/>
              <a:cs typeface="+mn-cs"/>
            </a:rPr>
            <a:t>105.3.24</a:t>
          </a:r>
          <a:r>
            <a:rPr lang="zh-TW" altLang="en-US" sz="1100">
              <a:solidFill>
                <a:schemeClr val="dk1"/>
              </a:solidFill>
              <a:latin typeface="+mn-lt"/>
              <a:ea typeface="+mn-ea"/>
              <a:cs typeface="+mn-cs"/>
            </a:rPr>
            <a:t>新增條件</a:t>
          </a:r>
          <a:r>
            <a:rPr lang="en-US" altLang="zh-TW" sz="1100">
              <a:solidFill>
                <a:schemeClr val="dk1"/>
              </a:solidFill>
              <a:latin typeface="+mn-lt"/>
              <a:ea typeface="+mn-ea"/>
              <a:cs typeface="+mn-cs"/>
            </a:rPr>
            <a: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209550</xdr:colOff>
      <xdr:row>14</xdr:row>
      <xdr:rowOff>85725</xdr:rowOff>
    </xdr:from>
    <xdr:to>
      <xdr:col>9</xdr:col>
      <xdr:colOff>304800</xdr:colOff>
      <xdr:row>15</xdr:row>
      <xdr:rowOff>161925</xdr:rowOff>
    </xdr:to>
    <xdr:sp macro="" textlink="">
      <xdr:nvSpPr>
        <xdr:cNvPr id="2" name="矩形圖說文字 1"/>
        <xdr:cNvSpPr/>
      </xdr:nvSpPr>
      <xdr:spPr bwMode="auto">
        <a:xfrm>
          <a:off x="7172325" y="4076700"/>
          <a:ext cx="1181100" cy="504825"/>
        </a:xfrm>
        <a:prstGeom prst="wedgeRectCallout">
          <a:avLst>
            <a:gd name="adj1" fmla="val -18180"/>
            <a:gd name="adj2" fmla="val 67925"/>
          </a:avLst>
        </a:prstGeom>
        <a:solidFill>
          <a:schemeClr val="tx2">
            <a:lumMod val="20000"/>
            <a:lumOff val="80000"/>
          </a:schemeClr>
        </a:solidFill>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eaLnBrk="1" fontAlgn="auto" latinLnBrk="0" hangingPunct="1"/>
          <a:r>
            <a:rPr lang="en-US" altLang="zh-TW" sz="1100"/>
            <a:t>105.3.22  </a:t>
          </a:r>
          <a:r>
            <a:rPr lang="zh-TW" altLang="en-US" sz="1100"/>
            <a:t>修改判斷</a:t>
          </a:r>
          <a:endParaRPr lang="en-US" altLang="zh-TW" sz="1100"/>
        </a:p>
        <a:p>
          <a:pPr eaLnBrk="1" fontAlgn="auto" latinLnBrk="0" hangingPunct="1"/>
          <a:r>
            <a:rPr lang="zh-TW" altLang="zh-TW" sz="1100" b="1">
              <a:solidFill>
                <a:srgbClr val="FF0000"/>
              </a:solidFill>
              <a:latin typeface="+mn-lt"/>
              <a:ea typeface="+mn-ea"/>
              <a:cs typeface="+mn-cs"/>
            </a:rPr>
            <a:t>與繳清不同</a:t>
          </a:r>
          <a:endParaRPr lang="en-US" altLang="zh-TW" sz="1100" b="1">
            <a:solidFill>
              <a:srgbClr val="FF0000"/>
            </a:solidFill>
            <a:latin typeface="+mn-lt"/>
            <a:ea typeface="+mn-ea"/>
            <a:cs typeface="+mn-cs"/>
          </a:endParaRPr>
        </a:p>
      </xdr:txBody>
    </xdr:sp>
    <xdr:clientData/>
  </xdr:twoCellAnchor>
  <xdr:twoCellAnchor>
    <xdr:from>
      <xdr:col>7</xdr:col>
      <xdr:colOff>95250</xdr:colOff>
      <xdr:row>9</xdr:row>
      <xdr:rowOff>133350</xdr:rowOff>
    </xdr:from>
    <xdr:to>
      <xdr:col>8</xdr:col>
      <xdr:colOff>571500</xdr:colOff>
      <xdr:row>11</xdr:row>
      <xdr:rowOff>142875</xdr:rowOff>
    </xdr:to>
    <xdr:sp macro="" textlink="">
      <xdr:nvSpPr>
        <xdr:cNvPr id="3" name="矩形圖說文字 2"/>
        <xdr:cNvSpPr/>
      </xdr:nvSpPr>
      <xdr:spPr bwMode="auto">
        <a:xfrm>
          <a:off x="5962650" y="3067050"/>
          <a:ext cx="1571625" cy="428625"/>
        </a:xfrm>
        <a:prstGeom prst="wedgeRectCallout">
          <a:avLst>
            <a:gd name="adj1" fmla="val -18750"/>
            <a:gd name="adj2" fmla="val 69831"/>
          </a:avLst>
        </a:prstGeom>
        <a:solidFill>
          <a:schemeClr val="tx2">
            <a:lumMod val="20000"/>
            <a:lumOff val="80000"/>
          </a:schemeClr>
        </a:solidFill>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100"/>
            <a:t>105.3.31  </a:t>
          </a:r>
          <a:r>
            <a:rPr lang="zh-TW" altLang="en-US" sz="1100"/>
            <a:t>修改</a:t>
          </a:r>
          <a:r>
            <a:rPr lang="en-US" altLang="zh-TW" sz="1100"/>
            <a:t>1</a:t>
          </a:r>
        </a:p>
        <a:p>
          <a:pPr marL="0" marR="0" indent="0" algn="ctr" defTabSz="914400" eaLnBrk="1" fontAlgn="auto" latinLnBrk="0" hangingPunct="1">
            <a:lnSpc>
              <a:spcPct val="100000"/>
            </a:lnSpc>
            <a:spcBef>
              <a:spcPts val="0"/>
            </a:spcBef>
            <a:spcAft>
              <a:spcPts val="0"/>
            </a:spcAft>
            <a:buClrTx/>
            <a:buSzTx/>
            <a:buFontTx/>
            <a:buNone/>
            <a:tabLst/>
            <a:defRPr/>
          </a:pPr>
          <a:r>
            <a:rPr lang="zh-TW" altLang="en-US" sz="1100"/>
            <a:t>新增判斷</a:t>
          </a:r>
          <a:r>
            <a:rPr lang="zh-TW" altLang="zh-TW" sz="1100" b="1">
              <a:solidFill>
                <a:srgbClr val="FF0000"/>
              </a:solidFill>
              <a:latin typeface="+mn-lt"/>
              <a:ea typeface="+mn-ea"/>
              <a:cs typeface="+mn-cs"/>
            </a:rPr>
            <a:t>與繳清不同</a:t>
          </a:r>
          <a:endParaRPr lang="en-US" altLang="zh-TW" sz="1100" b="1">
            <a:solidFill>
              <a:srgbClr val="FF0000"/>
            </a:solidFill>
            <a:latin typeface="+mn-lt"/>
            <a:ea typeface="+mn-ea"/>
            <a:cs typeface="+mn-cs"/>
          </a:endParaRPr>
        </a:p>
      </xdr:txBody>
    </xdr:sp>
    <xdr:clientData/>
  </xdr:twoCellAnchor>
  <xdr:twoCellAnchor>
    <xdr:from>
      <xdr:col>9</xdr:col>
      <xdr:colOff>171450</xdr:colOff>
      <xdr:row>0</xdr:row>
      <xdr:rowOff>1028700</xdr:rowOff>
    </xdr:from>
    <xdr:to>
      <xdr:col>10</xdr:col>
      <xdr:colOff>19050</xdr:colOff>
      <xdr:row>1</xdr:row>
      <xdr:rowOff>180974</xdr:rowOff>
    </xdr:to>
    <xdr:sp macro="" textlink="">
      <xdr:nvSpPr>
        <xdr:cNvPr id="4" name="矩形圖說文字 3"/>
        <xdr:cNvSpPr/>
      </xdr:nvSpPr>
      <xdr:spPr bwMode="auto">
        <a:xfrm>
          <a:off x="8220075" y="1028700"/>
          <a:ext cx="1533525" cy="409574"/>
        </a:xfrm>
        <a:prstGeom prst="wedgeRectCallout">
          <a:avLst>
            <a:gd name="adj1" fmla="val -17341"/>
            <a:gd name="adj2" fmla="val 67528"/>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100"/>
            <a:t>105.3.22  </a:t>
          </a:r>
          <a:r>
            <a:rPr lang="zh-TW" altLang="en-US" sz="1100"/>
            <a:t>修改</a:t>
          </a:r>
          <a:r>
            <a:rPr lang="en-US" altLang="zh-TW" sz="1100"/>
            <a:t>1</a:t>
          </a:r>
        </a:p>
        <a:p>
          <a:pPr algn="ctr"/>
          <a:r>
            <a:rPr lang="zh-TW" altLang="en-US" sz="1100"/>
            <a:t>拆兩筆與系統一致</a:t>
          </a:r>
        </a:p>
      </xdr:txBody>
    </xdr:sp>
    <xdr:clientData/>
  </xdr:twoCellAnchor>
  <xdr:twoCellAnchor>
    <xdr:from>
      <xdr:col>11</xdr:col>
      <xdr:colOff>85726</xdr:colOff>
      <xdr:row>3</xdr:row>
      <xdr:rowOff>161925</xdr:rowOff>
    </xdr:from>
    <xdr:to>
      <xdr:col>12</xdr:col>
      <xdr:colOff>381001</xdr:colOff>
      <xdr:row>5</xdr:row>
      <xdr:rowOff>66675</xdr:rowOff>
    </xdr:to>
    <xdr:sp macro="" textlink="">
      <xdr:nvSpPr>
        <xdr:cNvPr id="5" name="矩形圖說文字 4"/>
        <xdr:cNvSpPr/>
      </xdr:nvSpPr>
      <xdr:spPr bwMode="auto">
        <a:xfrm>
          <a:off x="11391901" y="1838325"/>
          <a:ext cx="1619250" cy="323850"/>
        </a:xfrm>
        <a:prstGeom prst="wedgeRectCallout">
          <a:avLst>
            <a:gd name="adj1" fmla="val -25277"/>
            <a:gd name="adj2" fmla="val -91637"/>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100"/>
            <a:t>105.3.22  </a:t>
          </a:r>
          <a:r>
            <a:rPr lang="zh-TW" altLang="en-US" sz="1100"/>
            <a:t>修改取位修改</a:t>
          </a:r>
          <a:endParaRPr lang="en-US" altLang="zh-TW" sz="1100"/>
        </a:p>
      </xdr:txBody>
    </xdr:sp>
    <xdr:clientData/>
  </xdr:twoCellAnchor>
  <xdr:twoCellAnchor>
    <xdr:from>
      <xdr:col>12</xdr:col>
      <xdr:colOff>609600</xdr:colOff>
      <xdr:row>3</xdr:row>
      <xdr:rowOff>114300</xdr:rowOff>
    </xdr:from>
    <xdr:to>
      <xdr:col>19</xdr:col>
      <xdr:colOff>247650</xdr:colOff>
      <xdr:row>5</xdr:row>
      <xdr:rowOff>114300</xdr:rowOff>
    </xdr:to>
    <xdr:sp macro="" textlink="">
      <xdr:nvSpPr>
        <xdr:cNvPr id="6" name="矩形圖說文字 5"/>
        <xdr:cNvSpPr/>
      </xdr:nvSpPr>
      <xdr:spPr bwMode="auto">
        <a:xfrm>
          <a:off x="13239750" y="1790700"/>
          <a:ext cx="1495425" cy="419100"/>
        </a:xfrm>
        <a:prstGeom prst="wedgeRectCallout">
          <a:avLst>
            <a:gd name="adj1" fmla="val 20337"/>
            <a:gd name="adj2" fmla="val -66671"/>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100"/>
            <a:t>105.3.22  </a:t>
          </a:r>
          <a:r>
            <a:rPr lang="zh-TW" altLang="en-US" sz="1100"/>
            <a:t>修改</a:t>
          </a:r>
          <a:r>
            <a:rPr lang="en-US" altLang="zh-TW" sz="1100"/>
            <a:t>2</a:t>
          </a:r>
        </a:p>
        <a:p>
          <a:pPr algn="ctr"/>
          <a:r>
            <a:rPr lang="zh-TW" altLang="en-US" sz="1100"/>
            <a:t>拆兩筆與系統一致</a:t>
          </a:r>
        </a:p>
      </xdr:txBody>
    </xdr:sp>
    <xdr:clientData/>
  </xdr:twoCellAnchor>
  <xdr:twoCellAnchor>
    <xdr:from>
      <xdr:col>10</xdr:col>
      <xdr:colOff>264320</xdr:colOff>
      <xdr:row>0</xdr:row>
      <xdr:rowOff>981075</xdr:rowOff>
    </xdr:from>
    <xdr:to>
      <xdr:col>11</xdr:col>
      <xdr:colOff>28575</xdr:colOff>
      <xdr:row>1</xdr:row>
      <xdr:rowOff>142875</xdr:rowOff>
    </xdr:to>
    <xdr:sp macro="" textlink="">
      <xdr:nvSpPr>
        <xdr:cNvPr id="7" name="矩形圖說文字 6"/>
        <xdr:cNvSpPr/>
      </xdr:nvSpPr>
      <xdr:spPr bwMode="auto">
        <a:xfrm>
          <a:off x="9998870" y="981075"/>
          <a:ext cx="1335880" cy="419100"/>
        </a:xfrm>
        <a:prstGeom prst="wedgeRectCallout">
          <a:avLst>
            <a:gd name="adj1" fmla="val -15735"/>
            <a:gd name="adj2" fmla="val 75155"/>
          </a:avLst>
        </a:prstGeom>
        <a:solidFill>
          <a:schemeClr val="tx2">
            <a:lumMod val="20000"/>
            <a:lumOff val="80000"/>
          </a:schemeClr>
        </a:solidFill>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r>
            <a:rPr lang="en-US" altLang="zh-TW" sz="1100">
              <a:solidFill>
                <a:schemeClr val="dk1"/>
              </a:solidFill>
              <a:latin typeface="+mn-lt"/>
              <a:ea typeface="+mn-ea"/>
              <a:cs typeface="+mn-cs"/>
            </a:rPr>
            <a:t>105.3.24</a:t>
          </a:r>
          <a:r>
            <a:rPr lang="zh-TW" altLang="en-US" sz="1100">
              <a:solidFill>
                <a:schemeClr val="dk1"/>
              </a:solidFill>
              <a:latin typeface="+mn-lt"/>
              <a:ea typeface="+mn-ea"/>
              <a:cs typeface="+mn-cs"/>
            </a:rPr>
            <a:t>新增條件</a:t>
          </a:r>
          <a:endParaRPr lang="en-US" altLang="zh-TW" sz="1100">
            <a:solidFill>
              <a:schemeClr val="dk1"/>
            </a:solidFill>
            <a:latin typeface="+mn-lt"/>
            <a:ea typeface="+mn-ea"/>
            <a:cs typeface="+mn-cs"/>
          </a:endParaRPr>
        </a:p>
        <a:p>
          <a:r>
            <a:rPr lang="zh-TW" altLang="en-US" sz="1100">
              <a:solidFill>
                <a:schemeClr val="dk1"/>
              </a:solidFill>
              <a:latin typeface="+mn-lt"/>
              <a:ea typeface="+mn-ea"/>
              <a:cs typeface="+mn-cs"/>
            </a:rPr>
            <a:t> </a:t>
          </a:r>
          <a:r>
            <a:rPr lang="en-US" altLang="zh-TW" sz="1100">
              <a:solidFill>
                <a:schemeClr val="dk1"/>
              </a:solidFill>
              <a:latin typeface="+mn-lt"/>
              <a:ea typeface="+mn-ea"/>
              <a:cs typeface="+mn-cs"/>
            </a:rPr>
            <a:t>H13</a:t>
          </a:r>
          <a:r>
            <a:rPr lang="zh-TW" altLang="en-US" sz="1100">
              <a:solidFill>
                <a:schemeClr val="dk1"/>
              </a:solidFill>
              <a:latin typeface="+mn-lt"/>
              <a:ea typeface="+mn-ea"/>
              <a:cs typeface="+mn-cs"/>
            </a:rPr>
            <a:t> </a:t>
          </a:r>
          <a:r>
            <a:rPr lang="en-US" altLang="zh-TW" sz="1100">
              <a:solidFill>
                <a:schemeClr val="dk1"/>
              </a:solidFill>
              <a:latin typeface="+mn-lt"/>
              <a:ea typeface="+mn-ea"/>
              <a:cs typeface="+mn-cs"/>
            </a:rPr>
            <a:t>&gt;</a:t>
          </a:r>
          <a:r>
            <a:rPr lang="zh-TW" altLang="en-US" sz="1100">
              <a:solidFill>
                <a:schemeClr val="dk1"/>
              </a:solidFill>
              <a:latin typeface="+mn-lt"/>
              <a:ea typeface="+mn-ea"/>
              <a:cs typeface="+mn-cs"/>
            </a:rPr>
            <a:t> </a:t>
          </a:r>
          <a:r>
            <a:rPr lang="en-US" altLang="zh-TW" sz="1100">
              <a:solidFill>
                <a:schemeClr val="dk1"/>
              </a:solidFill>
              <a:latin typeface="+mn-lt"/>
              <a:ea typeface="+mn-ea"/>
              <a:cs typeface="+mn-cs"/>
            </a:rPr>
            <a:t>6  </a:t>
          </a:r>
          <a:r>
            <a:rPr lang="zh-TW" altLang="en-US" sz="1100" b="1">
              <a:solidFill>
                <a:srgbClr val="FF0000"/>
              </a:solidFill>
              <a:latin typeface="+mn-lt"/>
              <a:ea typeface="+mn-ea"/>
              <a:cs typeface="+mn-cs"/>
            </a:rPr>
            <a:t>與繳清不同</a:t>
          </a:r>
          <a:endParaRPr lang="en-US" altLang="zh-TW" sz="1100" b="1">
            <a:solidFill>
              <a:srgbClr val="FF0000"/>
            </a:solidFill>
            <a:latin typeface="+mn-lt"/>
            <a:ea typeface="+mn-ea"/>
            <a:cs typeface="+mn-cs"/>
          </a:endParaRPr>
        </a:p>
      </xdr:txBody>
    </xdr:sp>
    <xdr:clientData/>
  </xdr:twoCellAnchor>
  <xdr:twoCellAnchor>
    <xdr:from>
      <xdr:col>11</xdr:col>
      <xdr:colOff>19050</xdr:colOff>
      <xdr:row>14</xdr:row>
      <xdr:rowOff>200025</xdr:rowOff>
    </xdr:from>
    <xdr:to>
      <xdr:col>12</xdr:col>
      <xdr:colOff>219076</xdr:colOff>
      <xdr:row>15</xdr:row>
      <xdr:rowOff>161925</xdr:rowOff>
    </xdr:to>
    <xdr:sp macro="" textlink="">
      <xdr:nvSpPr>
        <xdr:cNvPr id="8" name="矩形圖說文字 7"/>
        <xdr:cNvSpPr/>
      </xdr:nvSpPr>
      <xdr:spPr bwMode="auto">
        <a:xfrm>
          <a:off x="11325225" y="4191000"/>
          <a:ext cx="1524001" cy="390525"/>
        </a:xfrm>
        <a:prstGeom prst="wedgeRectCallout">
          <a:avLst>
            <a:gd name="adj1" fmla="val -21856"/>
            <a:gd name="adj2" fmla="val 78787"/>
          </a:avLst>
        </a:prstGeom>
        <a:solidFill>
          <a:schemeClr val="tx2">
            <a:lumMod val="20000"/>
            <a:lumOff val="80000"/>
          </a:schemeClr>
        </a:solidFill>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100"/>
            <a:t>105.3.22  </a:t>
          </a:r>
          <a:r>
            <a:rPr lang="zh-TW" altLang="en-US" sz="1100"/>
            <a:t>修改取位</a:t>
          </a:r>
          <a:endParaRPr lang="en-US" altLang="zh-TW" sz="1100"/>
        </a:p>
        <a:p>
          <a:pPr algn="ctr"/>
          <a:r>
            <a:rPr lang="zh-TW" altLang="en-US" sz="1100" b="1">
              <a:solidFill>
                <a:srgbClr val="FF0000"/>
              </a:solidFill>
            </a:rPr>
            <a:t>與繳清不同</a:t>
          </a:r>
          <a:endParaRPr lang="en-US" altLang="zh-TW" sz="1100" b="1">
            <a:solidFill>
              <a:srgbClr val="FF0000"/>
            </a:solidFill>
          </a:endParaRPr>
        </a:p>
      </xdr:txBody>
    </xdr:sp>
    <xdr:clientData/>
  </xdr:twoCellAnchor>
  <xdr:twoCellAnchor>
    <xdr:from>
      <xdr:col>19</xdr:col>
      <xdr:colOff>76201</xdr:colOff>
      <xdr:row>14</xdr:row>
      <xdr:rowOff>285750</xdr:rowOff>
    </xdr:from>
    <xdr:to>
      <xdr:col>20</xdr:col>
      <xdr:colOff>676276</xdr:colOff>
      <xdr:row>15</xdr:row>
      <xdr:rowOff>133350</xdr:rowOff>
    </xdr:to>
    <xdr:sp macro="" textlink="">
      <xdr:nvSpPr>
        <xdr:cNvPr id="9" name="矩形圖說文字 8"/>
        <xdr:cNvSpPr/>
      </xdr:nvSpPr>
      <xdr:spPr bwMode="auto">
        <a:xfrm>
          <a:off x="14563726" y="4276725"/>
          <a:ext cx="1590675" cy="276225"/>
        </a:xfrm>
        <a:prstGeom prst="wedgeRectCallout">
          <a:avLst>
            <a:gd name="adj1" fmla="val -21943"/>
            <a:gd name="adj2" fmla="val 81349"/>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lang="en-US" altLang="zh-TW" sz="1100"/>
            <a:t>105.3.22  </a:t>
          </a:r>
          <a:r>
            <a:rPr lang="zh-TW" altLang="en-US" sz="1100"/>
            <a:t>修改小於</a:t>
          </a:r>
          <a:r>
            <a:rPr lang="en-US" altLang="zh-TW" sz="1100"/>
            <a:t>15</a:t>
          </a:r>
          <a:r>
            <a:rPr lang="zh-TW" altLang="en-US" sz="1100"/>
            <a:t>歲</a:t>
          </a:r>
          <a:endParaRPr lang="en-US" altLang="zh-TW"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8651;&#23376;&#30332;&#25991;&#34389;&#29702;/&#24453;&#34389;&#29702;&#21312;/10527010056/ULD/&#37329;&#28415;&#24847;(ULD)&#24314;&#35696;&#26360;&#35430;&#31639;&#34920;2&#2925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資料輸入"/>
      <sheetName val="保險利益"/>
      <sheetName val="報表列印 "/>
      <sheetName val="PH"/>
      <sheetName val="qx"/>
      <sheetName val="Assumption"/>
    </sheetNames>
    <sheetDataSet>
      <sheetData sheetId="0" refreshError="1"/>
      <sheetData sheetId="1">
        <row r="7">
          <cell r="B7">
            <v>1</v>
          </cell>
        </row>
      </sheetData>
      <sheetData sheetId="2" refreshError="1"/>
      <sheetData sheetId="3"/>
      <sheetData sheetId="4">
        <row r="5">
          <cell r="A5">
            <v>0</v>
          </cell>
          <cell r="B5">
            <v>5.22E-4</v>
          </cell>
          <cell r="C5">
            <v>3.8900000000000002E-4</v>
          </cell>
          <cell r="D5">
            <v>4.6980000000000004E-4</v>
          </cell>
          <cell r="E5">
            <v>3.5010000000000005E-4</v>
          </cell>
          <cell r="F5">
            <v>0.39169999999999999</v>
          </cell>
          <cell r="G5">
            <v>4.7</v>
          </cell>
        </row>
        <row r="6">
          <cell r="A6">
            <v>1</v>
          </cell>
          <cell r="B6">
            <v>3.8400000000000001E-4</v>
          </cell>
          <cell r="C6">
            <v>3.0400000000000002E-4</v>
          </cell>
          <cell r="D6">
            <v>3.456E-4</v>
          </cell>
          <cell r="E6">
            <v>2.7360000000000004E-4</v>
          </cell>
          <cell r="F6">
            <v>0.2883</v>
          </cell>
          <cell r="G6">
            <v>3.5</v>
          </cell>
        </row>
        <row r="7">
          <cell r="A7">
            <v>2</v>
          </cell>
          <cell r="B7">
            <v>2.7700000000000001E-4</v>
          </cell>
          <cell r="C7">
            <v>2.1800000000000001E-4</v>
          </cell>
          <cell r="D7">
            <v>2.4930000000000004E-4</v>
          </cell>
          <cell r="E7">
            <v>1.9620000000000003E-4</v>
          </cell>
          <cell r="F7">
            <v>0.20749999999999999</v>
          </cell>
          <cell r="G7">
            <v>2.5</v>
          </cell>
        </row>
        <row r="8">
          <cell r="A8">
            <v>3</v>
          </cell>
          <cell r="B8">
            <v>2.1499999999999999E-4</v>
          </cell>
          <cell r="C8">
            <v>1.83E-4</v>
          </cell>
          <cell r="D8">
            <v>1.9349999999999999E-4</v>
          </cell>
          <cell r="E8">
            <v>1.6470000000000002E-4</v>
          </cell>
          <cell r="F8">
            <v>0.16170000000000001</v>
          </cell>
          <cell r="G8">
            <v>1.9</v>
          </cell>
        </row>
        <row r="9">
          <cell r="A9">
            <v>4</v>
          </cell>
          <cell r="B9">
            <v>1.8100000000000001E-4</v>
          </cell>
          <cell r="C9">
            <v>1.5799999999999999E-4</v>
          </cell>
          <cell r="D9">
            <v>1.629E-4</v>
          </cell>
          <cell r="E9">
            <v>1.4219999999999999E-4</v>
          </cell>
          <cell r="F9">
            <v>0.1358</v>
          </cell>
          <cell r="G9">
            <v>1.6</v>
          </cell>
        </row>
        <row r="10">
          <cell r="A10">
            <v>5</v>
          </cell>
          <cell r="B10">
            <v>1.66E-4</v>
          </cell>
          <cell r="C10">
            <v>1.3799999999999999E-4</v>
          </cell>
          <cell r="D10">
            <v>1.494E-4</v>
          </cell>
          <cell r="E10">
            <v>1.2420000000000001E-4</v>
          </cell>
          <cell r="F10">
            <v>0.1242</v>
          </cell>
          <cell r="G10">
            <v>1.5</v>
          </cell>
        </row>
        <row r="11">
          <cell r="A11">
            <v>6</v>
          </cell>
          <cell r="B11">
            <v>1.4899999999999999E-4</v>
          </cell>
          <cell r="C11">
            <v>1.21E-4</v>
          </cell>
          <cell r="D11">
            <v>1.3410000000000001E-4</v>
          </cell>
          <cell r="E11">
            <v>1.089E-4</v>
          </cell>
          <cell r="F11">
            <v>0.11169999999999999</v>
          </cell>
          <cell r="G11">
            <v>1.3</v>
          </cell>
        </row>
        <row r="12">
          <cell r="A12">
            <v>7</v>
          </cell>
          <cell r="B12">
            <v>1.3899999999999999E-4</v>
          </cell>
          <cell r="C12">
            <v>1.1E-4</v>
          </cell>
          <cell r="D12">
            <v>1.2510000000000001E-4</v>
          </cell>
          <cell r="E12">
            <v>9.9000000000000008E-5</v>
          </cell>
          <cell r="F12">
            <v>0.1042</v>
          </cell>
          <cell r="G12">
            <v>1.3</v>
          </cell>
        </row>
        <row r="13">
          <cell r="A13">
            <v>8</v>
          </cell>
          <cell r="B13">
            <v>1.34E-4</v>
          </cell>
          <cell r="C13">
            <v>1.03E-4</v>
          </cell>
          <cell r="D13">
            <v>1.206E-4</v>
          </cell>
          <cell r="E13">
            <v>9.2700000000000004E-5</v>
          </cell>
          <cell r="F13">
            <v>0.1008</v>
          </cell>
          <cell r="G13">
            <v>1.2</v>
          </cell>
        </row>
        <row r="14">
          <cell r="A14">
            <v>9</v>
          </cell>
          <cell r="B14">
            <v>1.3300000000000001E-4</v>
          </cell>
          <cell r="C14">
            <v>1.01E-4</v>
          </cell>
          <cell r="D14">
            <v>1.1970000000000001E-4</v>
          </cell>
          <cell r="E14">
            <v>9.09E-5</v>
          </cell>
          <cell r="F14">
            <v>0.1</v>
          </cell>
          <cell r="G14">
            <v>1.2</v>
          </cell>
        </row>
        <row r="15">
          <cell r="A15">
            <v>10</v>
          </cell>
          <cell r="B15">
            <v>1.2899999999999999E-4</v>
          </cell>
          <cell r="C15">
            <v>1.03E-4</v>
          </cell>
          <cell r="D15">
            <v>1.1609999999999999E-4</v>
          </cell>
          <cell r="E15">
            <v>9.2700000000000004E-5</v>
          </cell>
          <cell r="F15">
            <v>9.6699999999999994E-2</v>
          </cell>
          <cell r="G15">
            <v>1.2</v>
          </cell>
        </row>
        <row r="16">
          <cell r="A16">
            <v>11</v>
          </cell>
          <cell r="B16">
            <v>1.3100000000000001E-4</v>
          </cell>
          <cell r="C16">
            <v>1.1E-4</v>
          </cell>
          <cell r="D16">
            <v>1.1790000000000002E-4</v>
          </cell>
          <cell r="E16">
            <v>9.9000000000000008E-5</v>
          </cell>
          <cell r="F16">
            <v>9.8299999999999998E-2</v>
          </cell>
          <cell r="G16">
            <v>1.2</v>
          </cell>
        </row>
        <row r="17">
          <cell r="A17">
            <v>12</v>
          </cell>
          <cell r="B17">
            <v>1.5300000000000001E-4</v>
          </cell>
          <cell r="C17">
            <v>1.2300000000000001E-4</v>
          </cell>
          <cell r="D17">
            <v>1.3770000000000001E-4</v>
          </cell>
          <cell r="E17">
            <v>1.1070000000000001E-4</v>
          </cell>
          <cell r="F17">
            <v>0.115</v>
          </cell>
          <cell r="G17">
            <v>1.4</v>
          </cell>
        </row>
        <row r="18">
          <cell r="A18">
            <v>13</v>
          </cell>
          <cell r="B18">
            <v>1.9599999999999999E-4</v>
          </cell>
          <cell r="C18">
            <v>1.4100000000000001E-4</v>
          </cell>
          <cell r="D18">
            <v>1.7640000000000001E-4</v>
          </cell>
          <cell r="E18">
            <v>1.2690000000000002E-4</v>
          </cell>
          <cell r="F18">
            <v>0.1467</v>
          </cell>
          <cell r="G18">
            <v>1.8</v>
          </cell>
        </row>
        <row r="19">
          <cell r="A19">
            <v>14</v>
          </cell>
          <cell r="B19">
            <v>2.5500000000000002E-4</v>
          </cell>
          <cell r="C19">
            <v>1.5899999999999999E-4</v>
          </cell>
          <cell r="D19">
            <v>2.2950000000000002E-4</v>
          </cell>
          <cell r="E19">
            <v>1.4309999999999998E-4</v>
          </cell>
          <cell r="F19">
            <v>0.19170000000000001</v>
          </cell>
          <cell r="G19">
            <v>2.2999999999999998</v>
          </cell>
        </row>
        <row r="20">
          <cell r="A20">
            <v>15</v>
          </cell>
          <cell r="B20">
            <v>3.4400000000000001E-4</v>
          </cell>
          <cell r="C20">
            <v>1.8100000000000001E-4</v>
          </cell>
          <cell r="D20">
            <v>3.0960000000000004E-4</v>
          </cell>
          <cell r="E20">
            <v>1.629E-4</v>
          </cell>
          <cell r="F20">
            <v>0.25829999999999997</v>
          </cell>
          <cell r="G20">
            <v>3.1</v>
          </cell>
        </row>
        <row r="21">
          <cell r="A21">
            <v>16</v>
          </cell>
          <cell r="B21">
            <v>4.55E-4</v>
          </cell>
          <cell r="C21">
            <v>2.0599999999999999E-4</v>
          </cell>
          <cell r="D21">
            <v>4.0950000000000003E-4</v>
          </cell>
          <cell r="E21">
            <v>1.8540000000000001E-4</v>
          </cell>
          <cell r="F21">
            <v>0.3417</v>
          </cell>
          <cell r="G21">
            <v>4.0999999999999996</v>
          </cell>
        </row>
        <row r="22">
          <cell r="A22">
            <v>17</v>
          </cell>
          <cell r="B22">
            <v>5.4000000000000001E-4</v>
          </cell>
          <cell r="C22">
            <v>2.32E-4</v>
          </cell>
          <cell r="D22">
            <v>4.86E-4</v>
          </cell>
          <cell r="E22">
            <v>2.0880000000000001E-4</v>
          </cell>
          <cell r="F22">
            <v>0.40500000000000003</v>
          </cell>
          <cell r="G22">
            <v>4.9000000000000004</v>
          </cell>
        </row>
        <row r="23">
          <cell r="A23">
            <v>18</v>
          </cell>
          <cell r="B23">
            <v>5.8399999999999999E-4</v>
          </cell>
          <cell r="C23">
            <v>2.43E-4</v>
          </cell>
          <cell r="D23">
            <v>5.2559999999999998E-4</v>
          </cell>
          <cell r="E23">
            <v>2.187E-4</v>
          </cell>
          <cell r="F23">
            <v>0.43830000000000002</v>
          </cell>
          <cell r="G23">
            <v>5.3</v>
          </cell>
        </row>
        <row r="24">
          <cell r="A24">
            <v>19</v>
          </cell>
          <cell r="B24">
            <v>6.0700000000000001E-4</v>
          </cell>
          <cell r="C24">
            <v>2.4899999999999998E-4</v>
          </cell>
          <cell r="D24">
            <v>5.463E-4</v>
          </cell>
          <cell r="E24">
            <v>2.241E-4</v>
          </cell>
          <cell r="F24">
            <v>0.45500000000000002</v>
          </cell>
          <cell r="G24">
            <v>5.5</v>
          </cell>
        </row>
        <row r="25">
          <cell r="A25">
            <v>20</v>
          </cell>
          <cell r="B25">
            <v>6.2399999999999999E-4</v>
          </cell>
          <cell r="C25">
            <v>2.5300000000000002E-4</v>
          </cell>
          <cell r="D25">
            <v>5.6159999999999999E-4</v>
          </cell>
          <cell r="E25">
            <v>2.2770000000000003E-4</v>
          </cell>
          <cell r="F25">
            <v>0.46829999999999999</v>
          </cell>
          <cell r="G25">
            <v>5.6</v>
          </cell>
        </row>
        <row r="26">
          <cell r="A26">
            <v>21</v>
          </cell>
          <cell r="B26">
            <v>6.4099999999999997E-4</v>
          </cell>
          <cell r="C26">
            <v>2.5900000000000001E-4</v>
          </cell>
          <cell r="D26">
            <v>5.7689999999999998E-4</v>
          </cell>
          <cell r="E26">
            <v>2.331E-4</v>
          </cell>
          <cell r="F26">
            <v>0.48080000000000001</v>
          </cell>
          <cell r="G26">
            <v>5.8</v>
          </cell>
        </row>
        <row r="27">
          <cell r="A27">
            <v>22</v>
          </cell>
          <cell r="B27">
            <v>6.6799999999999997E-4</v>
          </cell>
          <cell r="C27">
            <v>2.7300000000000002E-4</v>
          </cell>
          <cell r="D27">
            <v>6.0119999999999998E-4</v>
          </cell>
          <cell r="E27">
            <v>2.4570000000000001E-4</v>
          </cell>
          <cell r="F27">
            <v>0.50080000000000002</v>
          </cell>
          <cell r="G27">
            <v>6</v>
          </cell>
        </row>
        <row r="28">
          <cell r="A28">
            <v>23</v>
          </cell>
          <cell r="B28">
            <v>7.1000000000000002E-4</v>
          </cell>
          <cell r="C28">
            <v>2.9500000000000001E-4</v>
          </cell>
          <cell r="D28">
            <v>6.3900000000000003E-4</v>
          </cell>
          <cell r="E28">
            <v>2.655E-4</v>
          </cell>
          <cell r="F28">
            <v>0.53249999999999997</v>
          </cell>
          <cell r="G28">
            <v>6.4</v>
          </cell>
        </row>
        <row r="29">
          <cell r="A29">
            <v>24</v>
          </cell>
          <cell r="B29">
            <v>7.6199999999999998E-4</v>
          </cell>
          <cell r="C29">
            <v>3.2299999999999999E-4</v>
          </cell>
          <cell r="D29">
            <v>6.8579999999999997E-4</v>
          </cell>
          <cell r="E29">
            <v>2.9070000000000002E-4</v>
          </cell>
          <cell r="F29">
            <v>0.57169999999999999</v>
          </cell>
          <cell r="G29">
            <v>6.9</v>
          </cell>
        </row>
        <row r="30">
          <cell r="A30">
            <v>25</v>
          </cell>
          <cell r="B30">
            <v>8.2100000000000001E-4</v>
          </cell>
          <cell r="C30">
            <v>3.5599999999999998E-4</v>
          </cell>
          <cell r="D30">
            <v>7.3890000000000002E-4</v>
          </cell>
          <cell r="E30">
            <v>3.2039999999999998E-4</v>
          </cell>
          <cell r="F30">
            <v>0.61580000000000001</v>
          </cell>
          <cell r="G30">
            <v>7.4</v>
          </cell>
        </row>
        <row r="31">
          <cell r="A31">
            <v>26</v>
          </cell>
          <cell r="B31">
            <v>8.8500000000000004E-4</v>
          </cell>
          <cell r="C31">
            <v>3.6699999999999998E-4</v>
          </cell>
          <cell r="D31">
            <v>7.9650000000000001E-4</v>
          </cell>
          <cell r="E31">
            <v>3.3030000000000001E-4</v>
          </cell>
          <cell r="F31">
            <v>0.66420000000000001</v>
          </cell>
          <cell r="G31">
            <v>8</v>
          </cell>
        </row>
        <row r="32">
          <cell r="A32">
            <v>27</v>
          </cell>
          <cell r="B32">
            <v>9.2599999999999996E-4</v>
          </cell>
          <cell r="C32">
            <v>3.7300000000000001E-4</v>
          </cell>
          <cell r="D32">
            <v>8.3339999999999998E-4</v>
          </cell>
          <cell r="E32">
            <v>3.3570000000000003E-4</v>
          </cell>
          <cell r="F32">
            <v>0.69420000000000004</v>
          </cell>
          <cell r="G32">
            <v>8.3000000000000007</v>
          </cell>
        </row>
        <row r="33">
          <cell r="A33">
            <v>28</v>
          </cell>
          <cell r="B33">
            <v>9.6500000000000004E-4</v>
          </cell>
          <cell r="C33">
            <v>3.8000000000000002E-4</v>
          </cell>
          <cell r="D33">
            <v>8.6850000000000002E-4</v>
          </cell>
          <cell r="E33">
            <v>3.4200000000000002E-4</v>
          </cell>
          <cell r="F33">
            <v>0.72419999999999995</v>
          </cell>
          <cell r="G33">
            <v>8.6999999999999993</v>
          </cell>
        </row>
        <row r="34">
          <cell r="A34">
            <v>29</v>
          </cell>
          <cell r="B34">
            <v>1.008E-3</v>
          </cell>
          <cell r="C34">
            <v>3.8999999999999999E-4</v>
          </cell>
          <cell r="D34">
            <v>9.0720000000000004E-4</v>
          </cell>
          <cell r="E34">
            <v>3.5100000000000002E-4</v>
          </cell>
          <cell r="F34">
            <v>0.75580000000000003</v>
          </cell>
          <cell r="G34">
            <v>9.1</v>
          </cell>
        </row>
        <row r="35">
          <cell r="A35">
            <v>30</v>
          </cell>
          <cell r="B35">
            <v>1.0610000000000001E-3</v>
          </cell>
          <cell r="C35">
            <v>4.0099999999999999E-4</v>
          </cell>
          <cell r="D35">
            <v>9.5490000000000006E-4</v>
          </cell>
          <cell r="E35">
            <v>3.6089999999999999E-4</v>
          </cell>
          <cell r="F35">
            <v>0.79579999999999995</v>
          </cell>
          <cell r="G35">
            <v>9.5</v>
          </cell>
        </row>
        <row r="36">
          <cell r="A36">
            <v>31</v>
          </cell>
          <cell r="B36">
            <v>1.127E-3</v>
          </cell>
          <cell r="C36">
            <v>4.15E-4</v>
          </cell>
          <cell r="D36">
            <v>1.0143000000000001E-3</v>
          </cell>
          <cell r="E36">
            <v>3.7350000000000003E-4</v>
          </cell>
          <cell r="F36">
            <v>0.84499999999999997</v>
          </cell>
          <cell r="G36">
            <v>10.1</v>
          </cell>
        </row>
        <row r="37">
          <cell r="A37">
            <v>32</v>
          </cell>
          <cell r="B37">
            <v>1.209E-3</v>
          </cell>
          <cell r="C37">
            <v>4.4000000000000002E-4</v>
          </cell>
          <cell r="D37">
            <v>1.0881E-3</v>
          </cell>
          <cell r="E37">
            <v>3.9600000000000003E-4</v>
          </cell>
          <cell r="F37">
            <v>0.90669999999999995</v>
          </cell>
          <cell r="G37">
            <v>10.9</v>
          </cell>
        </row>
        <row r="38">
          <cell r="A38">
            <v>33</v>
          </cell>
          <cell r="B38">
            <v>1.305E-3</v>
          </cell>
          <cell r="C38">
            <v>4.8099999999999998E-4</v>
          </cell>
          <cell r="D38">
            <v>1.1745E-3</v>
          </cell>
          <cell r="E38">
            <v>4.3290000000000001E-4</v>
          </cell>
          <cell r="F38">
            <v>0.97919999999999996</v>
          </cell>
          <cell r="G38">
            <v>11.8</v>
          </cell>
        </row>
        <row r="39">
          <cell r="A39">
            <v>34</v>
          </cell>
          <cell r="B39">
            <v>1.413E-3</v>
          </cell>
          <cell r="C39">
            <v>5.2300000000000003E-4</v>
          </cell>
          <cell r="D39">
            <v>1.2717E-3</v>
          </cell>
          <cell r="E39">
            <v>4.7070000000000006E-4</v>
          </cell>
          <cell r="F39">
            <v>1.06</v>
          </cell>
          <cell r="G39">
            <v>12.7</v>
          </cell>
        </row>
        <row r="40">
          <cell r="A40">
            <v>35</v>
          </cell>
          <cell r="B40">
            <v>1.5319999999999999E-3</v>
          </cell>
          <cell r="C40">
            <v>5.5900000000000004E-4</v>
          </cell>
          <cell r="D40">
            <v>1.3787999999999999E-3</v>
          </cell>
          <cell r="E40">
            <v>5.0310000000000003E-4</v>
          </cell>
          <cell r="F40">
            <v>1.1492</v>
          </cell>
          <cell r="G40">
            <v>13.8</v>
          </cell>
        </row>
        <row r="41">
          <cell r="A41">
            <v>36</v>
          </cell>
          <cell r="B41">
            <v>1.6609999999999999E-3</v>
          </cell>
          <cell r="C41">
            <v>5.9400000000000002E-4</v>
          </cell>
          <cell r="D41">
            <v>1.4949E-3</v>
          </cell>
          <cell r="E41">
            <v>5.3459999999999998E-4</v>
          </cell>
          <cell r="F41">
            <v>1.2458</v>
          </cell>
          <cell r="G41">
            <v>14.9</v>
          </cell>
        </row>
        <row r="42">
          <cell r="A42">
            <v>37</v>
          </cell>
          <cell r="B42">
            <v>1.804E-3</v>
          </cell>
          <cell r="C42">
            <v>6.3500000000000004E-4</v>
          </cell>
          <cell r="D42">
            <v>1.6236E-3</v>
          </cell>
          <cell r="E42">
            <v>5.7150000000000007E-4</v>
          </cell>
          <cell r="F42">
            <v>1.3532999999999999</v>
          </cell>
          <cell r="G42">
            <v>16.2</v>
          </cell>
        </row>
        <row r="43">
          <cell r="A43">
            <v>38</v>
          </cell>
          <cell r="B43">
            <v>1.949E-3</v>
          </cell>
          <cell r="C43">
            <v>6.9200000000000002E-4</v>
          </cell>
          <cell r="D43">
            <v>1.7541E-3</v>
          </cell>
          <cell r="E43">
            <v>6.2280000000000007E-4</v>
          </cell>
          <cell r="F43">
            <v>1.4617</v>
          </cell>
          <cell r="G43">
            <v>17.5</v>
          </cell>
        </row>
        <row r="44">
          <cell r="A44">
            <v>39</v>
          </cell>
          <cell r="B44">
            <v>2.0890000000000001E-3</v>
          </cell>
          <cell r="C44">
            <v>7.5600000000000005E-4</v>
          </cell>
          <cell r="D44">
            <v>1.8801000000000002E-3</v>
          </cell>
          <cell r="E44">
            <v>6.8040000000000006E-4</v>
          </cell>
          <cell r="F44">
            <v>1.5667</v>
          </cell>
          <cell r="G44">
            <v>18.8</v>
          </cell>
        </row>
        <row r="45">
          <cell r="A45">
            <v>40</v>
          </cell>
          <cell r="B45">
            <v>2.2539999999999999E-3</v>
          </cell>
          <cell r="C45">
            <v>8.2200000000000003E-4</v>
          </cell>
          <cell r="D45">
            <v>2.0286000000000002E-3</v>
          </cell>
          <cell r="E45">
            <v>7.3980000000000009E-4</v>
          </cell>
          <cell r="F45">
            <v>1.6908000000000001</v>
          </cell>
          <cell r="G45">
            <v>20.3</v>
          </cell>
        </row>
        <row r="46">
          <cell r="A46">
            <v>41</v>
          </cell>
          <cell r="B46">
            <v>2.4290000000000002E-3</v>
          </cell>
          <cell r="C46">
            <v>8.8800000000000001E-4</v>
          </cell>
          <cell r="D46">
            <v>2.1861000000000003E-3</v>
          </cell>
          <cell r="E46">
            <v>7.9920000000000002E-4</v>
          </cell>
          <cell r="F46">
            <v>1.8217000000000001</v>
          </cell>
          <cell r="G46">
            <v>21.9</v>
          </cell>
        </row>
        <row r="47">
          <cell r="A47">
            <v>42</v>
          </cell>
          <cell r="B47">
            <v>2.6359999999999999E-3</v>
          </cell>
          <cell r="C47">
            <v>9.5100000000000002E-4</v>
          </cell>
          <cell r="D47">
            <v>2.3723999999999998E-3</v>
          </cell>
          <cell r="E47">
            <v>8.5590000000000004E-4</v>
          </cell>
          <cell r="F47">
            <v>1.9766999999999999</v>
          </cell>
          <cell r="G47">
            <v>23.7</v>
          </cell>
        </row>
        <row r="48">
          <cell r="A48">
            <v>43</v>
          </cell>
          <cell r="B48">
            <v>2.875E-3</v>
          </cell>
          <cell r="C48">
            <v>1.026E-3</v>
          </cell>
          <cell r="D48">
            <v>2.5875E-3</v>
          </cell>
          <cell r="E48">
            <v>9.234E-4</v>
          </cell>
          <cell r="F48">
            <v>2.1566999999999998</v>
          </cell>
          <cell r="G48">
            <v>25.9</v>
          </cell>
        </row>
        <row r="49">
          <cell r="A49">
            <v>44</v>
          </cell>
          <cell r="B49">
            <v>3.1389999999999999E-3</v>
          </cell>
          <cell r="C49">
            <v>1.1180000000000001E-3</v>
          </cell>
          <cell r="D49">
            <v>2.8251000000000001E-3</v>
          </cell>
          <cell r="E49">
            <v>1.0062000000000001E-3</v>
          </cell>
          <cell r="F49">
            <v>2.3542000000000001</v>
          </cell>
          <cell r="G49">
            <v>28.3</v>
          </cell>
        </row>
        <row r="50">
          <cell r="A50">
            <v>45</v>
          </cell>
          <cell r="B50">
            <v>3.418E-3</v>
          </cell>
          <cell r="C50">
            <v>1.2310000000000001E-3</v>
          </cell>
          <cell r="D50">
            <v>3.0762000000000003E-3</v>
          </cell>
          <cell r="E50">
            <v>1.1079000000000002E-3</v>
          </cell>
          <cell r="F50">
            <v>2.5632999999999999</v>
          </cell>
          <cell r="G50">
            <v>30.8</v>
          </cell>
        </row>
        <row r="51">
          <cell r="A51">
            <v>46</v>
          </cell>
          <cell r="B51">
            <v>3.7139999999999999E-3</v>
          </cell>
          <cell r="C51">
            <v>1.3569999999999999E-3</v>
          </cell>
          <cell r="D51">
            <v>3.3425999999999998E-3</v>
          </cell>
          <cell r="E51">
            <v>1.2213E-3</v>
          </cell>
          <cell r="F51">
            <v>2.7858000000000001</v>
          </cell>
          <cell r="G51">
            <v>33.4</v>
          </cell>
        </row>
        <row r="52">
          <cell r="A52">
            <v>47</v>
          </cell>
          <cell r="B52">
            <v>4.0330000000000001E-3</v>
          </cell>
          <cell r="C52">
            <v>1.49E-3</v>
          </cell>
          <cell r="D52">
            <v>3.6297E-3</v>
          </cell>
          <cell r="E52">
            <v>1.341E-3</v>
          </cell>
          <cell r="F52">
            <v>3.0249999999999999</v>
          </cell>
          <cell r="G52">
            <v>36.299999999999997</v>
          </cell>
        </row>
        <row r="53">
          <cell r="A53">
            <v>48</v>
          </cell>
          <cell r="B53">
            <v>4.3810000000000003E-3</v>
          </cell>
          <cell r="C53">
            <v>1.6360000000000001E-3</v>
          </cell>
          <cell r="D53">
            <v>3.9429000000000001E-3</v>
          </cell>
          <cell r="E53">
            <v>1.4724E-3</v>
          </cell>
          <cell r="F53">
            <v>3.2858000000000001</v>
          </cell>
          <cell r="G53">
            <v>39.4</v>
          </cell>
        </row>
        <row r="54">
          <cell r="A54">
            <v>49</v>
          </cell>
          <cell r="B54">
            <v>4.7660000000000003E-3</v>
          </cell>
          <cell r="C54">
            <v>1.804E-3</v>
          </cell>
          <cell r="D54">
            <v>4.2894000000000005E-3</v>
          </cell>
          <cell r="E54">
            <v>1.6236E-3</v>
          </cell>
          <cell r="F54">
            <v>3.5741999999999998</v>
          </cell>
          <cell r="G54">
            <v>42.9</v>
          </cell>
        </row>
        <row r="55">
          <cell r="A55">
            <v>50</v>
          </cell>
          <cell r="B55">
            <v>5.1359999999999999E-3</v>
          </cell>
          <cell r="C55">
            <v>1.9919999999999998E-3</v>
          </cell>
          <cell r="D55">
            <v>4.6224000000000005E-3</v>
          </cell>
          <cell r="E55">
            <v>1.7928E-3</v>
          </cell>
          <cell r="F55">
            <v>3.8517000000000001</v>
          </cell>
          <cell r="G55">
            <v>46.2</v>
          </cell>
        </row>
        <row r="56">
          <cell r="A56">
            <v>51</v>
          </cell>
          <cell r="B56">
            <v>5.5240000000000003E-3</v>
          </cell>
          <cell r="C56">
            <v>2.2070000000000002E-3</v>
          </cell>
          <cell r="D56">
            <v>4.9716000000000005E-3</v>
          </cell>
          <cell r="E56">
            <v>1.9863000000000003E-3</v>
          </cell>
          <cell r="F56">
            <v>4.1433</v>
          </cell>
          <cell r="G56">
            <v>49.7</v>
          </cell>
        </row>
        <row r="57">
          <cell r="A57">
            <v>52</v>
          </cell>
          <cell r="B57">
            <v>5.9389999999999998E-3</v>
          </cell>
          <cell r="C57">
            <v>2.415E-3</v>
          </cell>
          <cell r="D57">
            <v>5.3451000000000002E-3</v>
          </cell>
          <cell r="E57">
            <v>2.1735000000000001E-3</v>
          </cell>
          <cell r="F57">
            <v>4.4542000000000002</v>
          </cell>
          <cell r="G57">
            <v>53.5</v>
          </cell>
        </row>
        <row r="58">
          <cell r="A58">
            <v>53</v>
          </cell>
          <cell r="B58">
            <v>6.3509999999999999E-3</v>
          </cell>
          <cell r="C58">
            <v>2.6199999999999999E-3</v>
          </cell>
          <cell r="D58">
            <v>5.7159000000000003E-3</v>
          </cell>
          <cell r="E58">
            <v>2.3579999999999999E-3</v>
          </cell>
          <cell r="F58">
            <v>4.7633000000000001</v>
          </cell>
          <cell r="G58">
            <v>57.2</v>
          </cell>
        </row>
        <row r="59">
          <cell r="A59">
            <v>54</v>
          </cell>
          <cell r="B59">
            <v>6.7539999999999996E-3</v>
          </cell>
          <cell r="C59">
            <v>2.813E-3</v>
          </cell>
          <cell r="D59">
            <v>6.0786E-3</v>
          </cell>
          <cell r="E59">
            <v>2.5317E-3</v>
          </cell>
          <cell r="F59">
            <v>5.0658000000000003</v>
          </cell>
          <cell r="G59">
            <v>60.8</v>
          </cell>
        </row>
        <row r="60">
          <cell r="A60">
            <v>55</v>
          </cell>
          <cell r="B60">
            <v>7.1890000000000001E-3</v>
          </cell>
          <cell r="C60">
            <v>3.0219999999999999E-3</v>
          </cell>
          <cell r="D60">
            <v>6.4701000000000003E-3</v>
          </cell>
          <cell r="E60">
            <v>2.7198000000000001E-3</v>
          </cell>
          <cell r="F60">
            <v>5.3917000000000002</v>
          </cell>
          <cell r="G60">
            <v>64.7</v>
          </cell>
        </row>
        <row r="61">
          <cell r="A61">
            <v>56</v>
          </cell>
          <cell r="B61">
            <v>7.6889999999999997E-3</v>
          </cell>
          <cell r="C61">
            <v>3.2750000000000001E-3</v>
          </cell>
          <cell r="D61">
            <v>6.9201000000000002E-3</v>
          </cell>
          <cell r="E61">
            <v>2.9475E-3</v>
          </cell>
          <cell r="F61">
            <v>5.7667000000000002</v>
          </cell>
          <cell r="G61">
            <v>69.2</v>
          </cell>
        </row>
        <row r="62">
          <cell r="A62">
            <v>57</v>
          </cell>
          <cell r="B62">
            <v>8.3199999999999993E-3</v>
          </cell>
          <cell r="C62">
            <v>3.5990000000000002E-3</v>
          </cell>
          <cell r="D62">
            <v>7.4879999999999999E-3</v>
          </cell>
          <cell r="E62">
            <v>3.2391000000000004E-3</v>
          </cell>
          <cell r="F62">
            <v>6.24</v>
          </cell>
          <cell r="G62">
            <v>74.900000000000006</v>
          </cell>
        </row>
        <row r="63">
          <cell r="A63">
            <v>58</v>
          </cell>
          <cell r="B63">
            <v>9.0840000000000001E-3</v>
          </cell>
          <cell r="C63">
            <v>4.0020000000000003E-3</v>
          </cell>
          <cell r="D63">
            <v>8.1755999999999999E-3</v>
          </cell>
          <cell r="E63">
            <v>3.6018000000000005E-3</v>
          </cell>
          <cell r="F63">
            <v>6.8132999999999999</v>
          </cell>
          <cell r="G63">
            <v>81.8</v>
          </cell>
        </row>
        <row r="64">
          <cell r="A64">
            <v>59</v>
          </cell>
          <cell r="B64">
            <v>1.004E-2</v>
          </cell>
          <cell r="C64">
            <v>4.4689999999999999E-3</v>
          </cell>
          <cell r="D64">
            <v>9.0360000000000006E-3</v>
          </cell>
          <cell r="E64">
            <v>4.0220999999999998E-3</v>
          </cell>
          <cell r="F64">
            <v>7.53</v>
          </cell>
          <cell r="G64">
            <v>90.4</v>
          </cell>
        </row>
        <row r="65">
          <cell r="A65">
            <v>60</v>
          </cell>
          <cell r="B65">
            <v>1.0943E-2</v>
          </cell>
          <cell r="C65">
            <v>4.9839999999999997E-3</v>
          </cell>
          <cell r="D65">
            <v>9.8487000000000002E-3</v>
          </cell>
          <cell r="E65">
            <v>4.4856000000000002E-3</v>
          </cell>
          <cell r="F65">
            <v>8.2074999999999996</v>
          </cell>
          <cell r="G65">
            <v>98.5</v>
          </cell>
        </row>
        <row r="66">
          <cell r="A66">
            <v>61</v>
          </cell>
          <cell r="B66">
            <v>1.1679999999999999E-2</v>
          </cell>
          <cell r="C66">
            <v>5.4809999999999998E-3</v>
          </cell>
          <cell r="D66">
            <v>1.0512000000000001E-2</v>
          </cell>
          <cell r="E66">
            <v>4.9328999999999996E-3</v>
          </cell>
          <cell r="F66">
            <v>8.76</v>
          </cell>
          <cell r="G66">
            <v>105.1</v>
          </cell>
        </row>
        <row r="67">
          <cell r="A67">
            <v>62</v>
          </cell>
          <cell r="B67">
            <v>1.2592000000000001E-2</v>
          </cell>
          <cell r="C67">
            <v>5.9829999999999996E-3</v>
          </cell>
          <cell r="D67">
            <v>1.1332800000000001E-2</v>
          </cell>
          <cell r="E67">
            <v>5.3847000000000001E-3</v>
          </cell>
          <cell r="F67">
            <v>9.4442000000000004</v>
          </cell>
          <cell r="G67">
            <v>113.3</v>
          </cell>
        </row>
        <row r="68">
          <cell r="A68">
            <v>63</v>
          </cell>
          <cell r="B68">
            <v>1.3698999999999999E-2</v>
          </cell>
          <cell r="C68">
            <v>6.5570000000000003E-3</v>
          </cell>
          <cell r="D68">
            <v>1.2329099999999999E-2</v>
          </cell>
          <cell r="E68">
            <v>5.9013000000000008E-3</v>
          </cell>
          <cell r="F68">
            <v>10.2742</v>
          </cell>
          <cell r="G68">
            <v>123.3</v>
          </cell>
        </row>
        <row r="69">
          <cell r="A69">
            <v>64</v>
          </cell>
          <cell r="B69">
            <v>1.4981E-2</v>
          </cell>
          <cell r="C69">
            <v>7.2189999999999997E-3</v>
          </cell>
          <cell r="D69">
            <v>1.3482899999999999E-2</v>
          </cell>
          <cell r="E69">
            <v>6.4970999999999996E-3</v>
          </cell>
          <cell r="F69">
            <v>11.235799999999999</v>
          </cell>
          <cell r="G69">
            <v>134.80000000000001</v>
          </cell>
        </row>
        <row r="70">
          <cell r="A70">
            <v>65</v>
          </cell>
          <cell r="B70">
            <v>1.6403999999999998E-2</v>
          </cell>
          <cell r="C70">
            <v>7.9930000000000001E-3</v>
          </cell>
          <cell r="D70">
            <v>1.4763599999999998E-2</v>
          </cell>
          <cell r="E70">
            <v>7.1936999999999999E-3</v>
          </cell>
          <cell r="F70">
            <v>12.3033</v>
          </cell>
          <cell r="G70">
            <v>147.6</v>
          </cell>
        </row>
        <row r="71">
          <cell r="A71">
            <v>66</v>
          </cell>
          <cell r="B71">
            <v>1.7892000000000002E-2</v>
          </cell>
          <cell r="C71">
            <v>8.8959999999999994E-3</v>
          </cell>
          <cell r="D71">
            <v>1.61028E-2</v>
          </cell>
          <cell r="E71">
            <v>8.0064000000000003E-3</v>
          </cell>
          <cell r="F71">
            <v>13.4192</v>
          </cell>
          <cell r="G71">
            <v>161</v>
          </cell>
        </row>
        <row r="72">
          <cell r="A72">
            <v>67</v>
          </cell>
          <cell r="B72">
            <v>1.9497E-2</v>
          </cell>
          <cell r="C72">
            <v>9.9480000000000002E-3</v>
          </cell>
          <cell r="D72">
            <v>1.7547300000000002E-2</v>
          </cell>
          <cell r="E72">
            <v>8.9531999999999997E-3</v>
          </cell>
          <cell r="F72">
            <v>14.6225</v>
          </cell>
          <cell r="G72">
            <v>175.5</v>
          </cell>
        </row>
        <row r="73">
          <cell r="A73">
            <v>68</v>
          </cell>
          <cell r="B73">
            <v>2.1322000000000001E-2</v>
          </cell>
          <cell r="C73">
            <v>1.1162E-2</v>
          </cell>
          <cell r="D73">
            <v>1.91898E-2</v>
          </cell>
          <cell r="E73">
            <v>1.0045800000000001E-2</v>
          </cell>
          <cell r="F73">
            <v>15.9917</v>
          </cell>
          <cell r="G73">
            <v>191.9</v>
          </cell>
        </row>
        <row r="74">
          <cell r="A74">
            <v>69</v>
          </cell>
          <cell r="B74">
            <v>2.3359000000000001E-2</v>
          </cell>
          <cell r="C74">
            <v>1.2540000000000001E-2</v>
          </cell>
          <cell r="D74">
            <v>2.1023100000000003E-2</v>
          </cell>
          <cell r="E74">
            <v>1.1286000000000001E-2</v>
          </cell>
          <cell r="F74">
            <v>17.519200000000001</v>
          </cell>
          <cell r="G74">
            <v>210.2</v>
          </cell>
        </row>
        <row r="75">
          <cell r="A75">
            <v>70</v>
          </cell>
          <cell r="B75">
            <v>2.5555999999999999E-2</v>
          </cell>
          <cell r="C75">
            <v>1.4081E-2</v>
          </cell>
          <cell r="D75">
            <v>2.3000400000000001E-2</v>
          </cell>
          <cell r="E75">
            <v>1.2672900000000001E-2</v>
          </cell>
          <cell r="F75">
            <v>19.166699999999999</v>
          </cell>
          <cell r="G75">
            <v>230</v>
          </cell>
        </row>
        <row r="76">
          <cell r="A76">
            <v>71</v>
          </cell>
          <cell r="B76">
            <v>2.7961E-2</v>
          </cell>
          <cell r="C76">
            <v>1.5769999999999999E-2</v>
          </cell>
          <cell r="D76">
            <v>2.51649E-2</v>
          </cell>
          <cell r="E76">
            <v>1.4192999999999999E-2</v>
          </cell>
          <cell r="F76">
            <v>20.970800000000001</v>
          </cell>
          <cell r="G76">
            <v>251.6</v>
          </cell>
        </row>
        <row r="77">
          <cell r="A77">
            <v>72</v>
          </cell>
          <cell r="B77">
            <v>3.0516999999999999E-2</v>
          </cell>
          <cell r="C77">
            <v>1.7537000000000001E-2</v>
          </cell>
          <cell r="D77">
            <v>2.7465299999999998E-2</v>
          </cell>
          <cell r="E77">
            <v>1.57833E-2</v>
          </cell>
          <cell r="F77">
            <v>22.887499999999999</v>
          </cell>
          <cell r="G77">
            <v>274.7</v>
          </cell>
        </row>
        <row r="78">
          <cell r="A78">
            <v>73</v>
          </cell>
          <cell r="B78">
            <v>3.329E-2</v>
          </cell>
          <cell r="C78">
            <v>1.9528E-2</v>
          </cell>
          <cell r="D78">
            <v>2.9961000000000002E-2</v>
          </cell>
          <cell r="E78">
            <v>1.7575199999999999E-2</v>
          </cell>
          <cell r="F78">
            <v>24.967500000000001</v>
          </cell>
          <cell r="G78">
            <v>299.60000000000002</v>
          </cell>
        </row>
        <row r="79">
          <cell r="A79">
            <v>74</v>
          </cell>
          <cell r="B79">
            <v>3.6263999999999998E-2</v>
          </cell>
          <cell r="C79">
            <v>2.1753000000000002E-2</v>
          </cell>
          <cell r="D79">
            <v>3.2637599999999996E-2</v>
          </cell>
          <cell r="E79">
            <v>1.9577700000000003E-2</v>
          </cell>
          <cell r="F79">
            <v>27.1983</v>
          </cell>
          <cell r="G79">
            <v>326.39999999999998</v>
          </cell>
        </row>
        <row r="80">
          <cell r="A80">
            <v>75</v>
          </cell>
          <cell r="B80">
            <v>3.9482000000000003E-2</v>
          </cell>
          <cell r="C80">
            <v>2.4264999999999998E-2</v>
          </cell>
          <cell r="D80">
            <v>3.5533800000000004E-2</v>
          </cell>
          <cell r="E80">
            <v>2.18385E-2</v>
          </cell>
          <cell r="F80">
            <v>29.611699999999999</v>
          </cell>
          <cell r="G80">
            <v>355.3</v>
          </cell>
        </row>
        <row r="81">
          <cell r="A81">
            <v>76</v>
          </cell>
          <cell r="B81">
            <v>4.2913E-2</v>
          </cell>
          <cell r="C81">
            <v>2.7088999999999998E-2</v>
          </cell>
          <cell r="D81">
            <v>3.8621700000000002E-2</v>
          </cell>
          <cell r="E81">
            <v>2.4380099999999998E-2</v>
          </cell>
          <cell r="F81">
            <v>32.185000000000002</v>
          </cell>
          <cell r="G81">
            <v>386.2</v>
          </cell>
        </row>
        <row r="82">
          <cell r="A82">
            <v>77</v>
          </cell>
          <cell r="B82">
            <v>4.6627000000000002E-2</v>
          </cell>
          <cell r="C82">
            <v>3.0202E-2</v>
          </cell>
          <cell r="D82">
            <v>4.1964300000000003E-2</v>
          </cell>
          <cell r="E82">
            <v>2.7181799999999999E-2</v>
          </cell>
          <cell r="F82">
            <v>34.97</v>
          </cell>
          <cell r="G82">
            <v>419.6</v>
          </cell>
        </row>
        <row r="83">
          <cell r="A83">
            <v>78</v>
          </cell>
          <cell r="B83">
            <v>5.0663E-2</v>
          </cell>
          <cell r="C83">
            <v>3.3669999999999999E-2</v>
          </cell>
          <cell r="D83">
            <v>4.5596700000000004E-2</v>
          </cell>
          <cell r="E83">
            <v>3.0303E-2</v>
          </cell>
          <cell r="F83">
            <v>37.997500000000002</v>
          </cell>
          <cell r="G83">
            <v>456</v>
          </cell>
        </row>
        <row r="84">
          <cell r="A84">
            <v>79</v>
          </cell>
          <cell r="B84">
            <v>5.509E-2</v>
          </cell>
          <cell r="C84">
            <v>3.7470000000000003E-2</v>
          </cell>
          <cell r="D84">
            <v>4.9581E-2</v>
          </cell>
          <cell r="E84">
            <v>3.3723000000000003E-2</v>
          </cell>
          <cell r="F84">
            <v>41.317500000000003</v>
          </cell>
          <cell r="G84">
            <v>495.8</v>
          </cell>
        </row>
        <row r="85">
          <cell r="A85">
            <v>80</v>
          </cell>
          <cell r="B85">
            <v>5.9942000000000002E-2</v>
          </cell>
          <cell r="C85">
            <v>4.1627999999999998E-2</v>
          </cell>
          <cell r="D85">
            <v>5.3947800000000004E-2</v>
          </cell>
          <cell r="E85">
            <v>3.7465199999999997E-2</v>
          </cell>
          <cell r="F85">
            <v>44.956699999999998</v>
          </cell>
          <cell r="G85">
            <v>539.5</v>
          </cell>
        </row>
        <row r="86">
          <cell r="A86">
            <v>81</v>
          </cell>
          <cell r="B86">
            <v>6.5252000000000004E-2</v>
          </cell>
          <cell r="C86">
            <v>4.6210000000000001E-2</v>
          </cell>
          <cell r="D86">
            <v>5.8726800000000003E-2</v>
          </cell>
          <cell r="E86">
            <v>4.1589000000000001E-2</v>
          </cell>
          <cell r="F86">
            <v>48.9392</v>
          </cell>
          <cell r="G86">
            <v>587.29999999999995</v>
          </cell>
        </row>
        <row r="87">
          <cell r="A87">
            <v>82</v>
          </cell>
          <cell r="B87">
            <v>7.0971999999999993E-2</v>
          </cell>
          <cell r="C87">
            <v>5.1234000000000002E-2</v>
          </cell>
          <cell r="D87">
            <v>6.3874799999999995E-2</v>
          </cell>
          <cell r="E87">
            <v>4.6110600000000002E-2</v>
          </cell>
          <cell r="F87">
            <v>53.229199999999999</v>
          </cell>
          <cell r="G87">
            <v>638.79999999999995</v>
          </cell>
        </row>
        <row r="88">
          <cell r="A88">
            <v>83</v>
          </cell>
          <cell r="B88">
            <v>7.7203999999999995E-2</v>
          </cell>
          <cell r="C88">
            <v>5.6797E-2</v>
          </cell>
          <cell r="D88">
            <v>6.9483599999999993E-2</v>
          </cell>
          <cell r="E88">
            <v>5.1117300000000004E-2</v>
          </cell>
          <cell r="F88">
            <v>57.903300000000002</v>
          </cell>
          <cell r="G88">
            <v>694.8</v>
          </cell>
        </row>
        <row r="89">
          <cell r="A89">
            <v>84</v>
          </cell>
          <cell r="B89">
            <v>8.3851999999999996E-2</v>
          </cell>
          <cell r="C89">
            <v>6.2902E-2</v>
          </cell>
          <cell r="D89">
            <v>7.5466800000000001E-2</v>
          </cell>
          <cell r="E89">
            <v>5.6611800000000004E-2</v>
          </cell>
          <cell r="F89">
            <v>62.889200000000002</v>
          </cell>
          <cell r="G89">
            <v>754.7</v>
          </cell>
        </row>
        <row r="90">
          <cell r="A90">
            <v>85</v>
          </cell>
          <cell r="B90">
            <v>9.1052999999999995E-2</v>
          </cell>
          <cell r="C90">
            <v>6.9617999999999999E-2</v>
          </cell>
          <cell r="D90">
            <v>8.1947699999999998E-2</v>
          </cell>
          <cell r="E90">
            <v>6.2656199999999995E-2</v>
          </cell>
          <cell r="F90">
            <v>68.290000000000006</v>
          </cell>
          <cell r="G90">
            <v>819.5</v>
          </cell>
        </row>
        <row r="91">
          <cell r="A91">
            <v>86</v>
          </cell>
          <cell r="B91">
            <v>9.8875000000000005E-2</v>
          </cell>
          <cell r="C91">
            <v>7.7204999999999996E-2</v>
          </cell>
          <cell r="D91">
            <v>8.8987500000000011E-2</v>
          </cell>
          <cell r="E91">
            <v>6.9484500000000005E-2</v>
          </cell>
          <cell r="F91">
            <v>74.156700000000001</v>
          </cell>
          <cell r="G91">
            <v>889.9</v>
          </cell>
        </row>
        <row r="92">
          <cell r="A92">
            <v>87</v>
          </cell>
          <cell r="B92">
            <v>0.107353</v>
          </cell>
          <cell r="C92">
            <v>8.5467000000000001E-2</v>
          </cell>
          <cell r="D92">
            <v>9.6617700000000001E-2</v>
          </cell>
          <cell r="E92">
            <v>7.6920299999999997E-2</v>
          </cell>
          <cell r="F92">
            <v>80.515000000000001</v>
          </cell>
          <cell r="G92">
            <v>966.2</v>
          </cell>
        </row>
        <row r="93">
          <cell r="A93">
            <v>88</v>
          </cell>
          <cell r="B93">
            <v>0.116732</v>
          </cell>
          <cell r="C93">
            <v>9.4780000000000003E-2</v>
          </cell>
          <cell r="D93">
            <v>0.10505880000000001</v>
          </cell>
          <cell r="E93">
            <v>8.5302000000000003E-2</v>
          </cell>
          <cell r="F93">
            <v>87.549199999999999</v>
          </cell>
          <cell r="G93">
            <v>1050.5999999999999</v>
          </cell>
        </row>
        <row r="94">
          <cell r="A94">
            <v>89</v>
          </cell>
          <cell r="B94">
            <v>0.127197</v>
          </cell>
          <cell r="C94">
            <v>0.10502300000000001</v>
          </cell>
          <cell r="D94">
            <v>0.1144773</v>
          </cell>
          <cell r="E94">
            <v>9.4520700000000013E-2</v>
          </cell>
          <cell r="F94">
            <v>95.397499999999994</v>
          </cell>
          <cell r="G94">
            <v>1144.8</v>
          </cell>
        </row>
        <row r="95">
          <cell r="A95">
            <v>90</v>
          </cell>
          <cell r="B95">
            <v>0.139237</v>
          </cell>
          <cell r="C95">
            <v>0.116733</v>
          </cell>
          <cell r="D95">
            <v>0.12531330000000002</v>
          </cell>
          <cell r="E95">
            <v>0.10505970000000001</v>
          </cell>
          <cell r="F95">
            <v>104.42749999999999</v>
          </cell>
          <cell r="G95">
            <v>1253.0999999999999</v>
          </cell>
        </row>
        <row r="96">
          <cell r="A96">
            <v>91</v>
          </cell>
          <cell r="B96">
            <v>0.15315699999999999</v>
          </cell>
          <cell r="C96">
            <v>0.13081400000000001</v>
          </cell>
          <cell r="D96">
            <v>0.1378413</v>
          </cell>
          <cell r="E96">
            <v>0.11773260000000002</v>
          </cell>
          <cell r="F96">
            <v>114.86750000000001</v>
          </cell>
          <cell r="G96">
            <v>1378.4</v>
          </cell>
        </row>
        <row r="97">
          <cell r="A97">
            <v>92</v>
          </cell>
          <cell r="B97">
            <v>0.16696</v>
          </cell>
          <cell r="C97">
            <v>0.14815300000000001</v>
          </cell>
          <cell r="D97">
            <v>0.15026400000000001</v>
          </cell>
          <cell r="E97">
            <v>0.1333377</v>
          </cell>
          <cell r="F97">
            <v>125.22</v>
          </cell>
          <cell r="G97">
            <v>1502.6</v>
          </cell>
        </row>
        <row r="98">
          <cell r="A98">
            <v>93</v>
          </cell>
          <cell r="B98">
            <v>0.182008</v>
          </cell>
          <cell r="C98">
            <v>0.165051</v>
          </cell>
          <cell r="D98">
            <v>0.16380720000000001</v>
          </cell>
          <cell r="E98">
            <v>0.14854590000000001</v>
          </cell>
          <cell r="F98">
            <v>136.50579999999999</v>
          </cell>
          <cell r="G98">
            <v>1638.1</v>
          </cell>
        </row>
        <row r="99">
          <cell r="A99">
            <v>94</v>
          </cell>
          <cell r="B99">
            <v>0.198411</v>
          </cell>
          <cell r="C99">
            <v>0.18387500000000001</v>
          </cell>
          <cell r="D99">
            <v>0.1785699</v>
          </cell>
          <cell r="E99">
            <v>0.16548750000000001</v>
          </cell>
          <cell r="F99">
            <v>148.8083</v>
          </cell>
          <cell r="G99">
            <v>1785.7</v>
          </cell>
        </row>
        <row r="100">
          <cell r="A100">
            <v>95</v>
          </cell>
          <cell r="B100">
            <v>0.21629200000000001</v>
          </cell>
          <cell r="C100">
            <v>0.204847</v>
          </cell>
          <cell r="D100">
            <v>0.19466280000000002</v>
          </cell>
          <cell r="E100">
            <v>0.18436230000000001</v>
          </cell>
          <cell r="F100">
            <v>162.2192</v>
          </cell>
          <cell r="G100">
            <v>1946.6</v>
          </cell>
        </row>
        <row r="101">
          <cell r="A101">
            <v>96</v>
          </cell>
          <cell r="B101">
            <v>0.235786</v>
          </cell>
          <cell r="C101">
            <v>0.228211</v>
          </cell>
          <cell r="D101">
            <v>0.21220739999999999</v>
          </cell>
          <cell r="E101">
            <v>0.20538990000000001</v>
          </cell>
          <cell r="F101">
            <v>176.83920000000001</v>
          </cell>
          <cell r="G101">
            <v>2122.1</v>
          </cell>
        </row>
        <row r="102">
          <cell r="A102">
            <v>97</v>
          </cell>
          <cell r="B102">
            <v>0.25703500000000001</v>
          </cell>
          <cell r="C102">
            <v>0.25423899999999999</v>
          </cell>
          <cell r="D102">
            <v>0.23133150000000002</v>
          </cell>
          <cell r="E102">
            <v>0.22881509999999999</v>
          </cell>
          <cell r="F102">
            <v>192.77670000000001</v>
          </cell>
          <cell r="G102">
            <v>2313.3000000000002</v>
          </cell>
        </row>
        <row r="103">
          <cell r="A103">
            <v>98</v>
          </cell>
          <cell r="B103">
            <v>0.28020099999999998</v>
          </cell>
          <cell r="C103">
            <v>0.28323599999999999</v>
          </cell>
          <cell r="D103">
            <v>0.25218089999999999</v>
          </cell>
          <cell r="E103">
            <v>0.25491239999999998</v>
          </cell>
          <cell r="F103">
            <v>210.1508</v>
          </cell>
          <cell r="G103">
            <v>2521.8000000000002</v>
          </cell>
        </row>
        <row r="104">
          <cell r="A104">
            <v>99</v>
          </cell>
          <cell r="B104">
            <v>0.30545299999999997</v>
          </cell>
          <cell r="C104">
            <v>0.31553999999999999</v>
          </cell>
          <cell r="D104">
            <v>0.27490769999999998</v>
          </cell>
          <cell r="E104">
            <v>0.28398600000000002</v>
          </cell>
          <cell r="F104">
            <v>229.09</v>
          </cell>
          <cell r="G104">
            <v>2749.1</v>
          </cell>
        </row>
        <row r="105">
          <cell r="A105">
            <v>100</v>
          </cell>
          <cell r="B105">
            <v>0.332982</v>
          </cell>
          <cell r="C105">
            <v>0.35152899999999998</v>
          </cell>
          <cell r="D105">
            <v>0.2996838</v>
          </cell>
          <cell r="E105">
            <v>0.31637609999999999</v>
          </cell>
          <cell r="F105">
            <v>249.73670000000001</v>
          </cell>
          <cell r="G105">
            <v>2996.8</v>
          </cell>
        </row>
        <row r="106">
          <cell r="A106">
            <v>101</v>
          </cell>
          <cell r="B106">
            <v>0.36299199999999998</v>
          </cell>
          <cell r="C106">
            <v>0.39162200000000003</v>
          </cell>
          <cell r="D106">
            <v>0.32669280000000001</v>
          </cell>
          <cell r="E106">
            <v>0.35245980000000005</v>
          </cell>
          <cell r="F106">
            <v>272.24419999999998</v>
          </cell>
          <cell r="G106">
            <v>3266.9</v>
          </cell>
        </row>
        <row r="107">
          <cell r="A107">
            <v>102</v>
          </cell>
          <cell r="B107">
            <v>0.395706</v>
          </cell>
          <cell r="C107">
            <v>0.43628800000000001</v>
          </cell>
          <cell r="D107">
            <v>0.35613539999999999</v>
          </cell>
          <cell r="E107">
            <v>0.39265920000000004</v>
          </cell>
          <cell r="F107">
            <v>296.7792</v>
          </cell>
          <cell r="G107">
            <v>3561.4</v>
          </cell>
        </row>
        <row r="108">
          <cell r="A108">
            <v>103</v>
          </cell>
          <cell r="B108">
            <v>0.431369</v>
          </cell>
          <cell r="C108">
            <v>0.48604799999999998</v>
          </cell>
          <cell r="D108">
            <v>0.38823210000000002</v>
          </cell>
          <cell r="E108">
            <v>0.43744319999999998</v>
          </cell>
          <cell r="F108">
            <v>323.52670000000001</v>
          </cell>
          <cell r="G108">
            <v>3882.3</v>
          </cell>
        </row>
        <row r="109">
          <cell r="A109">
            <v>104</v>
          </cell>
          <cell r="B109">
            <v>0.47024500000000002</v>
          </cell>
          <cell r="C109">
            <v>0.54148399999999997</v>
          </cell>
          <cell r="D109">
            <v>0.42322050000000005</v>
          </cell>
          <cell r="E109">
            <v>0.48733559999999998</v>
          </cell>
          <cell r="F109">
            <v>352.68419999999998</v>
          </cell>
          <cell r="G109">
            <v>4232.2</v>
          </cell>
        </row>
        <row r="110">
          <cell r="A110">
            <v>105</v>
          </cell>
          <cell r="B110">
            <v>0.51262600000000003</v>
          </cell>
          <cell r="C110">
            <v>0.60324199999999994</v>
          </cell>
          <cell r="D110">
            <v>0.46136340000000003</v>
          </cell>
          <cell r="E110">
            <v>0.54291780000000001</v>
          </cell>
          <cell r="F110">
            <v>384.4692</v>
          </cell>
          <cell r="G110">
            <v>4613.6000000000004</v>
          </cell>
        </row>
        <row r="111">
          <cell r="A111">
            <v>106</v>
          </cell>
          <cell r="B111">
            <v>0.55882600000000004</v>
          </cell>
          <cell r="C111">
            <v>0.67204399999999997</v>
          </cell>
          <cell r="D111">
            <v>0.50294340000000004</v>
          </cell>
          <cell r="E111">
            <v>0.60483960000000003</v>
          </cell>
          <cell r="F111">
            <v>419.11919999999998</v>
          </cell>
          <cell r="G111">
            <v>5029.3999999999996</v>
          </cell>
        </row>
        <row r="112">
          <cell r="A112">
            <v>107</v>
          </cell>
          <cell r="B112">
            <v>0.60918899999999998</v>
          </cell>
          <cell r="C112">
            <v>0.74869300000000005</v>
          </cell>
          <cell r="D112">
            <v>0.54827009999999998</v>
          </cell>
          <cell r="E112">
            <v>0.67382370000000003</v>
          </cell>
          <cell r="F112">
            <v>456.89170000000001</v>
          </cell>
          <cell r="G112">
            <v>5482.7</v>
          </cell>
        </row>
        <row r="113">
          <cell r="A113">
            <v>108</v>
          </cell>
          <cell r="B113">
            <v>0.66409200000000002</v>
          </cell>
          <cell r="C113">
            <v>0.83408499999999997</v>
          </cell>
          <cell r="D113">
            <v>0.59768280000000007</v>
          </cell>
          <cell r="E113">
            <v>0.75067649999999997</v>
          </cell>
          <cell r="F113">
            <v>498.06920000000002</v>
          </cell>
          <cell r="G113">
            <v>5976.8</v>
          </cell>
        </row>
        <row r="114">
          <cell r="A114">
            <v>109</v>
          </cell>
          <cell r="B114">
            <v>0.72394199999999997</v>
          </cell>
          <cell r="C114">
            <v>0.92921500000000001</v>
          </cell>
          <cell r="D114">
            <v>0.65154780000000001</v>
          </cell>
          <cell r="E114">
            <v>0.83629350000000002</v>
          </cell>
          <cell r="F114">
            <v>542.95669999999996</v>
          </cell>
          <cell r="G114">
            <v>6515.5</v>
          </cell>
        </row>
        <row r="115">
          <cell r="A115">
            <v>110</v>
          </cell>
          <cell r="B115">
            <v>1</v>
          </cell>
          <cell r="C115">
            <v>1</v>
          </cell>
          <cell r="D115">
            <v>1</v>
          </cell>
          <cell r="E115">
            <v>1</v>
          </cell>
          <cell r="F115">
            <v>750</v>
          </cell>
          <cell r="G115">
            <v>9000</v>
          </cell>
        </row>
      </sheetData>
      <sheetData sheetId="5">
        <row r="4">
          <cell r="D4">
            <v>10</v>
          </cell>
        </row>
        <row r="7">
          <cell r="D7">
            <v>10</v>
          </cell>
        </row>
        <row r="8">
          <cell r="D8">
            <v>10000</v>
          </cell>
        </row>
        <row r="14">
          <cell r="C14">
            <v>2.52E-2</v>
          </cell>
        </row>
        <row r="20">
          <cell r="B20">
            <v>1</v>
          </cell>
          <cell r="C20">
            <v>0.1</v>
          </cell>
        </row>
        <row r="21">
          <cell r="B21">
            <v>2</v>
          </cell>
          <cell r="C21">
            <v>0.09</v>
          </cell>
        </row>
        <row r="22">
          <cell r="B22">
            <v>3</v>
          </cell>
          <cell r="C22">
            <v>0.08</v>
          </cell>
        </row>
        <row r="23">
          <cell r="B23">
            <v>4</v>
          </cell>
          <cell r="C23">
            <v>7.0000000000000007E-2</v>
          </cell>
        </row>
        <row r="24">
          <cell r="B24">
            <v>5</v>
          </cell>
          <cell r="C24">
            <v>0.06</v>
          </cell>
        </row>
        <row r="25">
          <cell r="B25">
            <v>6</v>
          </cell>
          <cell r="C25">
            <v>0.05</v>
          </cell>
        </row>
        <row r="26">
          <cell r="B26">
            <v>7</v>
          </cell>
          <cell r="C26">
            <v>0.04</v>
          </cell>
        </row>
        <row r="27">
          <cell r="B27">
            <v>8</v>
          </cell>
          <cell r="C27">
            <v>0.03</v>
          </cell>
        </row>
        <row r="28">
          <cell r="B28">
            <v>9</v>
          </cell>
          <cell r="C28">
            <v>0.02</v>
          </cell>
        </row>
        <row r="29">
          <cell r="B29">
            <v>10</v>
          </cell>
          <cell r="C29">
            <v>0.01</v>
          </cell>
        </row>
        <row r="30">
          <cell r="B30">
            <v>11</v>
          </cell>
          <cell r="C30">
            <v>0</v>
          </cell>
        </row>
      </sheetData>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 Id="rId2"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 Id="rId2" Type="http://schemas.openxmlformats.org/officeDocument/2006/relationships/vmlDrawing" Target="../drawings/vmlDrawing7.vml"/><Relationship Id="rId3" Type="http://schemas.openxmlformats.org/officeDocument/2006/relationships/comments" Target="../comments7.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 Id="rId2"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 Id="rId2"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4" Type="http://schemas.openxmlformats.org/officeDocument/2006/relationships/comments" Target="../comments2.xml"/><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4" Type="http://schemas.openxmlformats.org/officeDocument/2006/relationships/comments" Target="../comments3.xml"/><Relationship Id="rId1" Type="http://schemas.openxmlformats.org/officeDocument/2006/relationships/printerSettings" Target="../printerSettings/printerSettings3.bin"/><Relationship Id="rId2"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4" Type="http://schemas.openxmlformats.org/officeDocument/2006/relationships/comments" Target="../comments4.xml"/><Relationship Id="rId1" Type="http://schemas.openxmlformats.org/officeDocument/2006/relationships/printerSettings" Target="../printerSettings/printerSettings4.bin"/><Relationship Id="rId2"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vmlDrawing" Target="../drawings/vmlDrawing6.vml"/><Relationship Id="rId3"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7"/>
  <sheetViews>
    <sheetView showGridLines="0" topLeftCell="D2" zoomScale="70" zoomScaleNormal="70" zoomScalePageLayoutView="70" workbookViewId="0">
      <selection activeCell="W8" sqref="W8"/>
    </sheetView>
  </sheetViews>
  <sheetFormatPr baseColWidth="10" defaultColWidth="8.83203125" defaultRowHeight="18" x14ac:dyDescent="0.25"/>
  <cols>
    <col min="1" max="1" width="17.33203125" style="22" hidden="1" customWidth="1"/>
    <col min="2" max="2" width="23.6640625" style="315" hidden="1" customWidth="1"/>
    <col min="3" max="3" width="9.6640625" style="22" hidden="1" customWidth="1"/>
    <col min="4" max="4" width="1.5" style="22" customWidth="1"/>
    <col min="5" max="12" width="11.5" style="22" hidden="1" customWidth="1"/>
    <col min="13" max="13" width="5.1640625" style="22" hidden="1" customWidth="1"/>
    <col min="14" max="21" width="22.33203125" style="22" customWidth="1"/>
    <col min="22" max="22" width="3" style="22" customWidth="1"/>
    <col min="23" max="16384" width="8.83203125" style="22"/>
  </cols>
  <sheetData>
    <row r="1" spans="1:25" ht="45" customHeight="1" x14ac:dyDescent="0.25">
      <c r="F1" s="401"/>
      <c r="G1" s="401"/>
      <c r="H1" s="401"/>
      <c r="I1" s="401"/>
      <c r="J1" s="401"/>
      <c r="K1" s="401"/>
      <c r="L1" s="401"/>
      <c r="M1" s="401"/>
      <c r="N1" s="402" t="s">
        <v>739</v>
      </c>
      <c r="O1" s="402"/>
      <c r="P1" s="402"/>
      <c r="Q1" s="402"/>
      <c r="R1" s="402"/>
      <c r="S1" s="402"/>
      <c r="T1" s="402"/>
      <c r="U1" s="402"/>
      <c r="V1" s="288"/>
    </row>
    <row r="2" spans="1:25" ht="45" customHeight="1" thickBot="1" x14ac:dyDescent="0.35">
      <c r="A2" s="305">
        <v>0</v>
      </c>
      <c r="C2" s="22" t="s">
        <v>725</v>
      </c>
      <c r="L2" s="253"/>
      <c r="M2" s="253"/>
      <c r="N2" s="291" t="s">
        <v>299</v>
      </c>
      <c r="O2" s="254"/>
      <c r="P2" s="254"/>
      <c r="R2" s="255"/>
      <c r="S2" s="255"/>
      <c r="T2" s="255"/>
      <c r="U2" s="255"/>
      <c r="V2" s="255"/>
    </row>
    <row r="3" spans="1:25" ht="45" customHeight="1" thickBot="1" x14ac:dyDescent="0.3">
      <c r="A3" s="256">
        <v>1</v>
      </c>
      <c r="B3" s="315">
        <v>6</v>
      </c>
      <c r="C3" s="256" t="s">
        <v>3</v>
      </c>
      <c r="D3" s="21"/>
      <c r="E3" s="177"/>
      <c r="F3" s="177"/>
      <c r="G3" s="177"/>
      <c r="H3" s="177"/>
      <c r="I3" s="177"/>
      <c r="J3" s="177"/>
      <c r="K3" s="177"/>
      <c r="L3" s="177"/>
      <c r="M3" s="306"/>
      <c r="N3" s="406" t="s">
        <v>297</v>
      </c>
      <c r="O3" s="407"/>
      <c r="P3" s="408" t="s">
        <v>744</v>
      </c>
      <c r="Q3" s="409"/>
      <c r="R3" s="410" t="s">
        <v>277</v>
      </c>
      <c r="S3" s="411"/>
      <c r="T3" s="412">
        <v>55</v>
      </c>
      <c r="U3" s="413"/>
      <c r="W3" s="414" t="s">
        <v>309</v>
      </c>
      <c r="X3" s="414"/>
      <c r="Y3" s="414"/>
    </row>
    <row r="4" spans="1:25" ht="45" customHeight="1" thickBot="1" x14ac:dyDescent="0.3">
      <c r="A4" s="256">
        <v>2</v>
      </c>
      <c r="B4" s="257">
        <v>10</v>
      </c>
      <c r="C4" s="256"/>
      <c r="D4" s="21"/>
      <c r="E4" s="404" t="s">
        <v>731</v>
      </c>
      <c r="F4" s="404"/>
      <c r="G4" s="404"/>
      <c r="H4" s="404"/>
      <c r="I4" s="404"/>
      <c r="J4" s="404"/>
      <c r="K4" s="404"/>
      <c r="L4" s="404"/>
      <c r="M4" s="306"/>
      <c r="N4" s="405" t="s">
        <v>732</v>
      </c>
      <c r="O4" s="405"/>
      <c r="P4" s="405"/>
      <c r="Q4" s="405"/>
      <c r="R4" s="405"/>
      <c r="S4" s="405"/>
      <c r="T4" s="405"/>
      <c r="U4" s="405"/>
      <c r="V4" s="315"/>
      <c r="W4" s="403" t="str">
        <f ca="1">合併.保險年齡試算!$C$6</f>
        <v>2017/06/03</v>
      </c>
      <c r="X4" s="403"/>
      <c r="Y4" s="403"/>
    </row>
    <row r="5" spans="1:25" ht="45" customHeight="1" x14ac:dyDescent="0.25">
      <c r="A5" s="256">
        <v>3</v>
      </c>
      <c r="B5" s="258">
        <v>15</v>
      </c>
      <c r="C5" s="256" t="s">
        <v>278</v>
      </c>
      <c r="D5" s="30"/>
      <c r="E5" s="417" t="s">
        <v>26</v>
      </c>
      <c r="F5" s="418"/>
      <c r="G5" s="418"/>
      <c r="H5" s="418"/>
      <c r="I5" s="415">
        <v>2.8299999999999999E-2</v>
      </c>
      <c r="J5" s="415"/>
      <c r="K5" s="415"/>
      <c r="L5" s="416"/>
      <c r="M5" s="306"/>
      <c r="N5" s="417" t="s">
        <v>26</v>
      </c>
      <c r="O5" s="418"/>
      <c r="P5" s="418"/>
      <c r="Q5" s="418"/>
      <c r="R5" s="415">
        <v>2.8299999999999999E-2</v>
      </c>
      <c r="S5" s="415"/>
      <c r="T5" s="415"/>
      <c r="U5" s="416"/>
      <c r="V5" s="315"/>
      <c r="W5" s="445" t="s">
        <v>156</v>
      </c>
      <c r="X5" s="446"/>
      <c r="Y5" s="447"/>
    </row>
    <row r="6" spans="1:25" ht="45" customHeight="1" x14ac:dyDescent="0.25">
      <c r="A6" s="256">
        <v>4</v>
      </c>
      <c r="B6" s="258">
        <v>20</v>
      </c>
      <c r="C6" s="256" t="s">
        <v>279</v>
      </c>
      <c r="D6" s="30"/>
      <c r="E6" s="421" t="s">
        <v>295</v>
      </c>
      <c r="F6" s="422"/>
      <c r="G6" s="422"/>
      <c r="H6" s="422"/>
      <c r="I6" s="419" t="s">
        <v>296</v>
      </c>
      <c r="J6" s="419"/>
      <c r="K6" s="419"/>
      <c r="L6" s="420"/>
      <c r="M6" s="306"/>
      <c r="N6" s="421" t="s">
        <v>295</v>
      </c>
      <c r="O6" s="422"/>
      <c r="P6" s="422"/>
      <c r="Q6" s="422"/>
      <c r="R6" s="419" t="s">
        <v>296</v>
      </c>
      <c r="S6" s="419"/>
      <c r="T6" s="419"/>
      <c r="U6" s="420"/>
      <c r="V6" s="315"/>
      <c r="W6" s="448"/>
      <c r="X6" s="449"/>
      <c r="Y6" s="450"/>
    </row>
    <row r="7" spans="1:25" ht="45" customHeight="1" x14ac:dyDescent="0.25">
      <c r="A7" s="256">
        <v>5</v>
      </c>
      <c r="B7" s="258"/>
      <c r="C7" s="256" t="s">
        <v>280</v>
      </c>
      <c r="D7" s="21"/>
      <c r="E7" s="421" t="s">
        <v>17</v>
      </c>
      <c r="F7" s="422"/>
      <c r="G7" s="422"/>
      <c r="H7" s="422"/>
      <c r="I7" s="435" t="s">
        <v>142</v>
      </c>
      <c r="J7" s="435"/>
      <c r="K7" s="435"/>
      <c r="L7" s="436"/>
      <c r="M7" s="306"/>
      <c r="N7" s="421" t="s">
        <v>17</v>
      </c>
      <c r="O7" s="422"/>
      <c r="P7" s="422"/>
      <c r="Q7" s="422"/>
      <c r="R7" s="435" t="s">
        <v>142</v>
      </c>
      <c r="S7" s="435"/>
      <c r="T7" s="435"/>
      <c r="U7" s="436"/>
      <c r="V7" s="315"/>
      <c r="W7" s="259" t="s">
        <v>131</v>
      </c>
      <c r="X7" s="260" t="s">
        <v>132</v>
      </c>
      <c r="Y7" s="261" t="s">
        <v>133</v>
      </c>
    </row>
    <row r="8" spans="1:25" ht="45" customHeight="1" x14ac:dyDescent="0.25">
      <c r="A8" s="256">
        <v>6</v>
      </c>
      <c r="B8" s="265" t="s">
        <v>281</v>
      </c>
      <c r="C8" s="256">
        <v>1</v>
      </c>
      <c r="D8" s="21"/>
      <c r="E8" s="290" t="s">
        <v>298</v>
      </c>
      <c r="F8" s="289"/>
      <c r="G8" s="289"/>
      <c r="H8" s="289"/>
      <c r="I8" s="441" t="s">
        <v>161</v>
      </c>
      <c r="J8" s="441"/>
      <c r="K8" s="441"/>
      <c r="L8" s="442"/>
      <c r="M8" s="306"/>
      <c r="N8" s="451" t="s">
        <v>298</v>
      </c>
      <c r="O8" s="452"/>
      <c r="P8" s="452"/>
      <c r="Q8" s="453"/>
      <c r="R8" s="441" t="s">
        <v>161</v>
      </c>
      <c r="S8" s="441"/>
      <c r="T8" s="441"/>
      <c r="U8" s="442"/>
      <c r="V8" s="315"/>
      <c r="W8" s="262">
        <v>88</v>
      </c>
      <c r="X8" s="263">
        <v>5</v>
      </c>
      <c r="Y8" s="264">
        <v>1</v>
      </c>
    </row>
    <row r="9" spans="1:25" ht="45" customHeight="1" thickBot="1" x14ac:dyDescent="0.3">
      <c r="A9" s="256">
        <v>7</v>
      </c>
      <c r="B9" s="265" t="s">
        <v>152</v>
      </c>
      <c r="C9" s="256">
        <v>2</v>
      </c>
      <c r="D9" s="21"/>
      <c r="E9" s="439" t="s">
        <v>300</v>
      </c>
      <c r="F9" s="440"/>
      <c r="G9" s="440"/>
      <c r="H9" s="440"/>
      <c r="I9" s="443" t="s">
        <v>730</v>
      </c>
      <c r="J9" s="443"/>
      <c r="K9" s="443"/>
      <c r="L9" s="444"/>
      <c r="M9" s="306"/>
      <c r="N9" s="439" t="s">
        <v>284</v>
      </c>
      <c r="O9" s="440"/>
      <c r="P9" s="440"/>
      <c r="Q9" s="440"/>
      <c r="R9" s="443" t="s">
        <v>745</v>
      </c>
      <c r="S9" s="443"/>
      <c r="T9" s="443"/>
      <c r="U9" s="444"/>
      <c r="V9" s="315"/>
      <c r="W9" s="437" t="s">
        <v>134</v>
      </c>
      <c r="X9" s="438"/>
      <c r="Y9" s="266">
        <f ca="1">合併.保險年齡試算!$E$4</f>
        <v>18</v>
      </c>
    </row>
    <row r="10" spans="1:25" ht="45" customHeight="1" thickBot="1" x14ac:dyDescent="0.3">
      <c r="A10" s="256">
        <v>8</v>
      </c>
      <c r="B10" s="265" t="s">
        <v>282</v>
      </c>
      <c r="C10" s="256">
        <v>3</v>
      </c>
      <c r="D10" s="21"/>
      <c r="E10" s="425" t="s">
        <v>286</v>
      </c>
      <c r="F10" s="468"/>
      <c r="G10" s="431">
        <v>100</v>
      </c>
      <c r="H10" s="432"/>
      <c r="I10" s="425" t="s">
        <v>287</v>
      </c>
      <c r="J10" s="426"/>
      <c r="K10" s="423">
        <v>2500000</v>
      </c>
      <c r="L10" s="424"/>
      <c r="M10" s="306"/>
      <c r="N10" s="425" t="s">
        <v>286</v>
      </c>
      <c r="O10" s="426"/>
      <c r="P10" s="431">
        <v>100</v>
      </c>
      <c r="Q10" s="432"/>
      <c r="R10" s="425" t="s">
        <v>287</v>
      </c>
      <c r="S10" s="426"/>
      <c r="T10" s="423">
        <v>700000</v>
      </c>
      <c r="U10" s="424"/>
      <c r="V10" s="315"/>
      <c r="W10" s="472" t="s">
        <v>308</v>
      </c>
      <c r="X10" s="473"/>
      <c r="Y10" s="474"/>
    </row>
    <row r="11" spans="1:25" ht="45" customHeight="1" thickBot="1" x14ac:dyDescent="0.3">
      <c r="A11" s="256">
        <v>9</v>
      </c>
      <c r="B11" s="265" t="s">
        <v>283</v>
      </c>
      <c r="C11" s="256">
        <v>4</v>
      </c>
      <c r="D11" s="32"/>
      <c r="E11" s="427" t="s">
        <v>290</v>
      </c>
      <c r="F11" s="428"/>
      <c r="G11" s="429">
        <f>ISI報表!$M$6</f>
        <v>563300</v>
      </c>
      <c r="H11" s="430"/>
      <c r="I11" s="427" t="s">
        <v>293</v>
      </c>
      <c r="J11" s="428"/>
      <c r="K11" s="433">
        <f>IF($K$13=0,0,ISI報表!$Q$6)</f>
        <v>0.02</v>
      </c>
      <c r="L11" s="434"/>
      <c r="N11" s="427" t="s">
        <v>290</v>
      </c>
      <c r="O11" s="428"/>
      <c r="P11" s="429">
        <f>ISJ報表!$M$6</f>
        <v>702106</v>
      </c>
      <c r="Q11" s="430"/>
      <c r="R11" s="427" t="s">
        <v>293</v>
      </c>
      <c r="S11" s="428"/>
      <c r="T11" s="433">
        <f>IF($T$13=0,0,ISJ報表!$Q$6)</f>
        <v>3.0000000000000001E-3</v>
      </c>
      <c r="U11" s="434"/>
      <c r="V11" s="315"/>
    </row>
    <row r="12" spans="1:25" s="269" customFormat="1" ht="45" customHeight="1" x14ac:dyDescent="0.25">
      <c r="A12" s="256">
        <v>10</v>
      </c>
      <c r="B12" s="265" t="s">
        <v>285</v>
      </c>
      <c r="C12" s="267">
        <v>5</v>
      </c>
      <c r="D12" s="268"/>
      <c r="E12" s="427" t="s">
        <v>293</v>
      </c>
      <c r="F12" s="428"/>
      <c r="G12" s="462">
        <f>ISI報表!$M$7</f>
        <v>3.0000000000000001E-3</v>
      </c>
      <c r="H12" s="463"/>
      <c r="I12" s="427" t="s">
        <v>290</v>
      </c>
      <c r="J12" s="428"/>
      <c r="K12" s="429">
        <f>IF($K$13=0,0,ISI報表!$Q$7)</f>
        <v>2551020</v>
      </c>
      <c r="L12" s="430"/>
      <c r="N12" s="427" t="s">
        <v>293</v>
      </c>
      <c r="O12" s="428"/>
      <c r="P12" s="462">
        <f>ISJ報表!$M$7</f>
        <v>3.0000000000000001E-3</v>
      </c>
      <c r="Q12" s="463"/>
      <c r="R12" s="427" t="s">
        <v>290</v>
      </c>
      <c r="S12" s="428"/>
      <c r="T12" s="464">
        <f>IF($T$13=0,0,ISJ報表!$Q$7)</f>
        <v>702106</v>
      </c>
      <c r="U12" s="465"/>
      <c r="W12" s="425" t="s">
        <v>288</v>
      </c>
      <c r="X12" s="426"/>
      <c r="Y12" s="454"/>
    </row>
    <row r="13" spans="1:25" ht="45" customHeight="1" thickBot="1" x14ac:dyDescent="0.3">
      <c r="A13" s="256">
        <v>11</v>
      </c>
      <c r="B13" s="265" t="s">
        <v>289</v>
      </c>
      <c r="C13" s="256">
        <v>6</v>
      </c>
      <c r="D13" s="21"/>
      <c r="E13" s="455" t="s">
        <v>287</v>
      </c>
      <c r="F13" s="456"/>
      <c r="G13" s="457">
        <f>ISI報表!$M$8</f>
        <v>561610</v>
      </c>
      <c r="H13" s="458"/>
      <c r="I13" s="455" t="s">
        <v>286</v>
      </c>
      <c r="J13" s="456"/>
      <c r="K13" s="466">
        <f>IF(AND($T$3&lt;15,OR(ISI報表!$Q$8&lt;30,ISI報表!$Q$8&gt;1500)),0,IF(OR(ISI報表!$Q$8&lt;30,ISI報表!$Q$8&gt;20000),0,ISI報表!$Q$8))</f>
        <v>452.87060000000002</v>
      </c>
      <c r="L13" s="467"/>
      <c r="N13" s="455" t="s">
        <v>287</v>
      </c>
      <c r="O13" s="456"/>
      <c r="P13" s="457">
        <f>ISJ報表!$M$8</f>
        <v>700000</v>
      </c>
      <c r="Q13" s="458"/>
      <c r="R13" s="455" t="s">
        <v>286</v>
      </c>
      <c r="S13" s="456"/>
      <c r="T13" s="466">
        <f>IF(AND($T$3&lt;15,OR(ISJ報表!$Q$8&lt;30,ISJ報表!$Q$8&gt;1500)),0,IF(OR(ISJ報表!$Q$8&lt;30,ISJ報表!$Q$8&gt;20000),0,ISJ報表!$Q$8))</f>
        <v>126.5056</v>
      </c>
      <c r="U13" s="467"/>
      <c r="W13" s="459" t="s">
        <v>729</v>
      </c>
      <c r="X13" s="460"/>
      <c r="Y13" s="461"/>
    </row>
    <row r="14" spans="1:25" ht="45" customHeight="1" x14ac:dyDescent="0.25">
      <c r="A14" s="256">
        <v>12</v>
      </c>
      <c r="B14" s="265" t="s">
        <v>291</v>
      </c>
      <c r="C14" s="22" t="s">
        <v>292</v>
      </c>
      <c r="D14" s="21"/>
      <c r="E14" s="470"/>
      <c r="F14" s="470"/>
      <c r="G14" s="469"/>
      <c r="H14" s="469"/>
      <c r="I14" s="471" t="str">
        <f>IF($I$9="保費推保額",IF($K$13=0,"※此條件保費存在差異，請以保額推保費計算。",ISI報表!$AB$18)," ")</f>
        <v xml:space="preserve"> </v>
      </c>
      <c r="J14" s="471"/>
      <c r="K14" s="471"/>
      <c r="L14" s="323">
        <f>ISI報表!$AB$17</f>
        <v>0</v>
      </c>
      <c r="N14" s="470"/>
      <c r="O14" s="470"/>
      <c r="P14" s="469"/>
      <c r="Q14" s="469"/>
      <c r="R14" s="471" t="str">
        <f>IF($R$9="保費推保額",IF($T$13=0,"※此條件保費存在差異，請以保額推保費計算。",ISJ報表!$AB$18)," ")</f>
        <v xml:space="preserve"> </v>
      </c>
      <c r="S14" s="471"/>
      <c r="T14" s="471"/>
      <c r="U14" s="324">
        <f>ISJ報表!$AB$17</f>
        <v>0</v>
      </c>
    </row>
    <row r="15" spans="1:25" ht="45" customHeight="1" x14ac:dyDescent="0.25">
      <c r="A15" s="256">
        <v>13</v>
      </c>
      <c r="B15" s="265" t="s">
        <v>294</v>
      </c>
      <c r="C15" s="256">
        <v>19</v>
      </c>
      <c r="D15" s="21"/>
      <c r="E15" s="476"/>
      <c r="F15" s="476"/>
      <c r="G15" s="476"/>
      <c r="H15" s="476"/>
      <c r="I15" s="476"/>
      <c r="J15" s="476"/>
      <c r="K15" s="476"/>
      <c r="L15" s="476"/>
      <c r="M15" s="476"/>
      <c r="N15" s="476"/>
      <c r="O15" s="476"/>
      <c r="P15" s="476"/>
      <c r="Q15" s="476"/>
      <c r="R15" s="476"/>
      <c r="S15" s="476"/>
      <c r="T15" s="476"/>
      <c r="U15" s="476"/>
      <c r="V15" s="476"/>
    </row>
    <row r="16" spans="1:25" ht="37.5" customHeight="1" x14ac:dyDescent="0.25">
      <c r="A16" s="256">
        <v>14</v>
      </c>
      <c r="B16" s="258"/>
      <c r="C16" s="256">
        <v>29</v>
      </c>
      <c r="D16" s="21"/>
      <c r="E16" s="438"/>
      <c r="F16" s="438"/>
      <c r="G16" s="469"/>
      <c r="H16" s="469"/>
      <c r="I16" s="470"/>
      <c r="J16" s="470"/>
      <c r="K16" s="282"/>
      <c r="N16" s="438"/>
      <c r="O16" s="438"/>
      <c r="P16" s="469"/>
      <c r="Q16" s="469"/>
      <c r="R16" s="438"/>
      <c r="S16" s="438"/>
      <c r="T16" s="283"/>
      <c r="U16" s="283"/>
    </row>
    <row r="17" spans="1:25" ht="37.5" customHeight="1" x14ac:dyDescent="0.25">
      <c r="A17" s="256">
        <v>15</v>
      </c>
      <c r="B17" s="297" t="s">
        <v>306</v>
      </c>
      <c r="C17" s="256"/>
      <c r="D17" s="21"/>
      <c r="H17" s="177"/>
      <c r="I17" s="478"/>
      <c r="J17" s="478"/>
      <c r="K17" s="478"/>
      <c r="N17" s="28"/>
      <c r="O17" s="28"/>
      <c r="P17" s="28"/>
      <c r="Q17" s="28"/>
      <c r="R17" s="477"/>
      <c r="S17" s="477"/>
      <c r="T17" s="477"/>
      <c r="U17" s="307"/>
      <c r="W17" s="303"/>
      <c r="X17" s="303"/>
      <c r="Y17" s="303"/>
    </row>
    <row r="18" spans="1:25" ht="37.5" customHeight="1" x14ac:dyDescent="0.25">
      <c r="A18" s="256">
        <v>16</v>
      </c>
      <c r="B18" s="298" t="s">
        <v>307</v>
      </c>
      <c r="C18" s="256"/>
      <c r="D18" s="21"/>
      <c r="F18" s="253"/>
      <c r="G18" s="253"/>
      <c r="H18" s="253"/>
      <c r="I18" s="253"/>
      <c r="J18" s="253"/>
      <c r="K18" s="253"/>
      <c r="N18" s="253"/>
      <c r="O18" s="253"/>
      <c r="P18" s="253"/>
      <c r="Q18" s="253"/>
      <c r="R18" s="253"/>
      <c r="S18" s="253"/>
      <c r="T18" s="253"/>
      <c r="U18" s="253"/>
      <c r="V18" s="278"/>
    </row>
    <row r="19" spans="1:25" ht="30" x14ac:dyDescent="0.25">
      <c r="A19" s="256">
        <v>17</v>
      </c>
      <c r="B19" s="297" t="s">
        <v>306</v>
      </c>
      <c r="C19" s="256"/>
      <c r="D19" s="21"/>
    </row>
    <row r="20" spans="1:25" ht="30" x14ac:dyDescent="0.3">
      <c r="A20" s="256">
        <v>18</v>
      </c>
      <c r="B20" s="298" t="s">
        <v>307</v>
      </c>
      <c r="C20" s="256"/>
      <c r="D20" s="21"/>
      <c r="N20" s="271"/>
      <c r="O20" s="28"/>
      <c r="P20" s="28"/>
      <c r="Q20" s="272"/>
      <c r="R20" s="272"/>
      <c r="S20" s="272"/>
      <c r="T20" s="28"/>
      <c r="U20" s="28"/>
    </row>
    <row r="21" spans="1:25" ht="23" x14ac:dyDescent="0.3">
      <c r="A21" s="256">
        <v>19</v>
      </c>
      <c r="B21" s="270" t="s">
        <v>291</v>
      </c>
      <c r="C21" s="256"/>
      <c r="D21" s="21"/>
      <c r="N21" s="271"/>
      <c r="O21" s="28"/>
      <c r="P21" s="28"/>
      <c r="Q21" s="272"/>
      <c r="R21" s="272"/>
      <c r="S21" s="272"/>
      <c r="T21" s="28"/>
      <c r="U21" s="28"/>
    </row>
    <row r="22" spans="1:25" x14ac:dyDescent="0.25">
      <c r="A22" s="256">
        <v>20</v>
      </c>
      <c r="B22" s="270" t="s">
        <v>294</v>
      </c>
      <c r="C22" s="256"/>
      <c r="D22" s="21"/>
    </row>
    <row r="23" spans="1:25" ht="23" x14ac:dyDescent="0.3">
      <c r="A23" s="256">
        <v>21</v>
      </c>
      <c r="C23" s="256"/>
      <c r="D23" s="21"/>
      <c r="O23" s="28"/>
      <c r="P23" s="28"/>
      <c r="Q23" s="272"/>
      <c r="R23" s="272"/>
      <c r="S23" s="272"/>
      <c r="T23" s="28"/>
      <c r="U23" s="28"/>
    </row>
    <row r="24" spans="1:25" x14ac:dyDescent="0.25">
      <c r="A24" s="256">
        <v>22</v>
      </c>
      <c r="B24" s="265" t="s">
        <v>152</v>
      </c>
      <c r="C24" s="256"/>
      <c r="D24" s="21"/>
      <c r="O24" s="28"/>
      <c r="P24" s="28"/>
      <c r="Q24" s="28"/>
      <c r="R24" s="28"/>
      <c r="S24" s="28"/>
      <c r="T24" s="28"/>
      <c r="U24" s="28"/>
    </row>
    <row r="25" spans="1:25" x14ac:dyDescent="0.25">
      <c r="A25" s="256">
        <v>23</v>
      </c>
      <c r="B25" s="265" t="s">
        <v>138</v>
      </c>
      <c r="C25" s="256"/>
      <c r="D25" s="21"/>
    </row>
    <row r="26" spans="1:25" x14ac:dyDescent="0.25">
      <c r="A26" s="256">
        <v>24</v>
      </c>
      <c r="B26" s="265" t="s">
        <v>28</v>
      </c>
      <c r="C26" s="256"/>
      <c r="D26" s="21"/>
    </row>
    <row r="27" spans="1:25" x14ac:dyDescent="0.25">
      <c r="A27" s="256">
        <v>25</v>
      </c>
      <c r="B27" s="258"/>
      <c r="C27" s="256"/>
      <c r="D27" s="21"/>
    </row>
    <row r="28" spans="1:25" x14ac:dyDescent="0.25">
      <c r="A28" s="256">
        <v>26</v>
      </c>
      <c r="B28" s="258"/>
      <c r="C28" s="256"/>
      <c r="D28" s="21"/>
    </row>
    <row r="29" spans="1:25" x14ac:dyDescent="0.25">
      <c r="A29" s="256">
        <v>27</v>
      </c>
      <c r="B29" s="258"/>
      <c r="C29" s="256"/>
      <c r="D29" s="21"/>
    </row>
    <row r="30" spans="1:25" x14ac:dyDescent="0.25">
      <c r="A30" s="256">
        <v>28</v>
      </c>
      <c r="B30" s="258"/>
      <c r="C30" s="256"/>
      <c r="D30" s="21"/>
      <c r="V30" s="28"/>
    </row>
    <row r="31" spans="1:25" x14ac:dyDescent="0.25">
      <c r="A31" s="256">
        <v>29</v>
      </c>
      <c r="B31" s="258"/>
      <c r="C31" s="256"/>
      <c r="D31" s="21"/>
      <c r="V31" s="273"/>
    </row>
    <row r="32" spans="1:25" x14ac:dyDescent="0.25">
      <c r="A32" s="256">
        <v>30</v>
      </c>
      <c r="B32" s="258"/>
      <c r="C32" s="256"/>
      <c r="D32" s="21"/>
      <c r="R32" s="275"/>
      <c r="S32" s="276"/>
      <c r="T32" s="276"/>
      <c r="U32" s="276"/>
      <c r="V32" s="310"/>
    </row>
    <row r="33" spans="1:22" x14ac:dyDescent="0.25">
      <c r="A33" s="256">
        <v>31</v>
      </c>
      <c r="B33" s="258"/>
      <c r="C33" s="256"/>
      <c r="D33" s="21"/>
      <c r="F33" s="475"/>
      <c r="G33" s="475"/>
      <c r="H33" s="475"/>
      <c r="I33" s="475"/>
      <c r="J33" s="475"/>
      <c r="K33" s="475"/>
      <c r="L33" s="274"/>
      <c r="M33" s="274"/>
      <c r="R33" s="275"/>
      <c r="S33" s="276"/>
      <c r="T33" s="276"/>
      <c r="U33" s="276"/>
      <c r="V33" s="277"/>
    </row>
    <row r="34" spans="1:22" x14ac:dyDescent="0.25">
      <c r="A34" s="256">
        <v>32</v>
      </c>
      <c r="B34" s="258"/>
      <c r="C34" s="256"/>
      <c r="D34" s="21"/>
      <c r="V34" s="310"/>
    </row>
    <row r="35" spans="1:22" x14ac:dyDescent="0.25">
      <c r="A35" s="256">
        <v>33</v>
      </c>
      <c r="B35" s="258"/>
      <c r="C35" s="256"/>
      <c r="D35" s="21"/>
      <c r="V35" s="274"/>
    </row>
    <row r="36" spans="1:22" x14ac:dyDescent="0.25">
      <c r="A36" s="256">
        <v>34</v>
      </c>
      <c r="B36" s="258"/>
      <c r="C36" s="256"/>
      <c r="D36" s="21"/>
      <c r="V36" s="310"/>
    </row>
    <row r="37" spans="1:22" x14ac:dyDescent="0.25">
      <c r="A37" s="256">
        <v>35</v>
      </c>
      <c r="B37" s="258"/>
      <c r="C37" s="256"/>
      <c r="D37" s="21"/>
      <c r="V37" s="28"/>
    </row>
    <row r="38" spans="1:22" x14ac:dyDescent="0.25">
      <c r="A38" s="256">
        <v>36</v>
      </c>
      <c r="B38" s="258"/>
      <c r="C38" s="256"/>
      <c r="D38" s="21"/>
      <c r="V38" s="28"/>
    </row>
    <row r="39" spans="1:22" x14ac:dyDescent="0.25">
      <c r="A39" s="256">
        <v>37</v>
      </c>
      <c r="B39" s="258"/>
      <c r="C39" s="256"/>
      <c r="D39" s="21"/>
      <c r="V39" s="28"/>
    </row>
    <row r="40" spans="1:22" x14ac:dyDescent="0.25">
      <c r="A40" s="256">
        <v>38</v>
      </c>
      <c r="B40" s="258"/>
      <c r="C40" s="256"/>
      <c r="D40" s="21"/>
      <c r="V40" s="28"/>
    </row>
    <row r="41" spans="1:22" x14ac:dyDescent="0.25">
      <c r="A41" s="256">
        <v>39</v>
      </c>
      <c r="B41" s="258"/>
      <c r="C41" s="256"/>
      <c r="D41" s="21"/>
      <c r="V41" s="28"/>
    </row>
    <row r="42" spans="1:22" x14ac:dyDescent="0.25">
      <c r="A42" s="256">
        <v>40</v>
      </c>
      <c r="B42" s="258"/>
      <c r="C42" s="256"/>
      <c r="D42" s="21"/>
    </row>
    <row r="43" spans="1:22" x14ac:dyDescent="0.25">
      <c r="A43" s="256">
        <v>41</v>
      </c>
      <c r="B43" s="258"/>
      <c r="C43" s="256"/>
      <c r="D43" s="21"/>
    </row>
    <row r="44" spans="1:22" x14ac:dyDescent="0.25">
      <c r="A44" s="256">
        <v>42</v>
      </c>
      <c r="B44" s="258"/>
      <c r="C44" s="256"/>
      <c r="D44" s="21"/>
    </row>
    <row r="45" spans="1:22" x14ac:dyDescent="0.25">
      <c r="A45" s="256">
        <v>43</v>
      </c>
      <c r="B45" s="258"/>
      <c r="C45" s="256"/>
      <c r="D45" s="21"/>
    </row>
    <row r="46" spans="1:22" x14ac:dyDescent="0.25">
      <c r="A46" s="256">
        <v>44</v>
      </c>
      <c r="B46" s="258"/>
      <c r="C46" s="256"/>
      <c r="D46" s="21"/>
    </row>
    <row r="47" spans="1:22" x14ac:dyDescent="0.25">
      <c r="A47" s="256">
        <v>45</v>
      </c>
      <c r="B47" s="258"/>
      <c r="C47" s="256"/>
      <c r="D47" s="21"/>
    </row>
    <row r="48" spans="1:22" x14ac:dyDescent="0.25">
      <c r="A48" s="256">
        <v>46</v>
      </c>
      <c r="B48" s="258"/>
      <c r="C48" s="256"/>
      <c r="D48" s="21"/>
    </row>
    <row r="49" spans="1:4" x14ac:dyDescent="0.25">
      <c r="A49" s="256">
        <v>47</v>
      </c>
      <c r="B49" s="258"/>
      <c r="C49" s="256"/>
      <c r="D49" s="21"/>
    </row>
    <row r="50" spans="1:4" x14ac:dyDescent="0.25">
      <c r="A50" s="256">
        <v>48</v>
      </c>
      <c r="B50" s="258"/>
      <c r="C50" s="256"/>
      <c r="D50" s="21"/>
    </row>
    <row r="51" spans="1:4" x14ac:dyDescent="0.25">
      <c r="A51" s="256">
        <v>49</v>
      </c>
      <c r="B51" s="258"/>
      <c r="C51" s="256"/>
      <c r="D51" s="21"/>
    </row>
    <row r="52" spans="1:4" x14ac:dyDescent="0.25">
      <c r="A52" s="256">
        <v>50</v>
      </c>
      <c r="B52" s="258"/>
      <c r="C52" s="256"/>
      <c r="D52" s="21"/>
    </row>
    <row r="53" spans="1:4" x14ac:dyDescent="0.25">
      <c r="A53" s="256">
        <v>51</v>
      </c>
      <c r="B53" s="258"/>
      <c r="C53" s="256"/>
      <c r="D53" s="21"/>
    </row>
    <row r="54" spans="1:4" x14ac:dyDescent="0.25">
      <c r="A54" s="256">
        <v>52</v>
      </c>
      <c r="B54" s="258"/>
      <c r="C54" s="256"/>
      <c r="D54" s="21"/>
    </row>
    <row r="55" spans="1:4" x14ac:dyDescent="0.25">
      <c r="A55" s="256">
        <v>53</v>
      </c>
      <c r="B55" s="258"/>
      <c r="C55" s="256"/>
      <c r="D55" s="21"/>
    </row>
    <row r="56" spans="1:4" x14ac:dyDescent="0.25">
      <c r="A56" s="256">
        <v>54</v>
      </c>
      <c r="B56" s="258"/>
      <c r="C56" s="256"/>
      <c r="D56" s="21"/>
    </row>
    <row r="57" spans="1:4" x14ac:dyDescent="0.25">
      <c r="A57" s="256">
        <v>55</v>
      </c>
      <c r="B57" s="258"/>
      <c r="C57" s="256"/>
      <c r="D57" s="21"/>
    </row>
    <row r="58" spans="1:4" x14ac:dyDescent="0.25">
      <c r="A58" s="256">
        <v>56</v>
      </c>
      <c r="B58" s="258"/>
      <c r="C58" s="256"/>
      <c r="D58" s="21"/>
    </row>
    <row r="59" spans="1:4" x14ac:dyDescent="0.25">
      <c r="A59" s="256">
        <v>57</v>
      </c>
      <c r="B59" s="258"/>
      <c r="C59" s="256"/>
      <c r="D59" s="21"/>
    </row>
    <row r="60" spans="1:4" x14ac:dyDescent="0.25">
      <c r="A60" s="256">
        <v>58</v>
      </c>
      <c r="B60" s="258"/>
      <c r="C60" s="256"/>
      <c r="D60" s="21"/>
    </row>
    <row r="61" spans="1:4" x14ac:dyDescent="0.25">
      <c r="A61" s="256">
        <v>59</v>
      </c>
      <c r="B61" s="258"/>
      <c r="C61" s="256"/>
      <c r="D61" s="21"/>
    </row>
    <row r="62" spans="1:4" x14ac:dyDescent="0.25">
      <c r="A62" s="256">
        <v>60</v>
      </c>
      <c r="B62" s="258"/>
      <c r="C62" s="256"/>
      <c r="D62" s="21"/>
    </row>
    <row r="63" spans="1:4" x14ac:dyDescent="0.25">
      <c r="A63" s="256">
        <v>61</v>
      </c>
      <c r="B63" s="258"/>
      <c r="C63" s="256"/>
      <c r="D63" s="21"/>
    </row>
    <row r="64" spans="1:4" x14ac:dyDescent="0.25">
      <c r="A64" s="256">
        <v>62</v>
      </c>
      <c r="B64" s="258"/>
      <c r="C64" s="256"/>
      <c r="D64" s="21"/>
    </row>
    <row r="65" spans="1:4" x14ac:dyDescent="0.25">
      <c r="A65" s="256">
        <v>63</v>
      </c>
      <c r="B65" s="258"/>
      <c r="C65" s="256"/>
      <c r="D65" s="21"/>
    </row>
    <row r="66" spans="1:4" x14ac:dyDescent="0.25">
      <c r="A66" s="256">
        <v>64</v>
      </c>
      <c r="B66" s="258"/>
      <c r="C66" s="256"/>
      <c r="D66" s="21"/>
    </row>
    <row r="67" spans="1:4" x14ac:dyDescent="0.25">
      <c r="A67" s="256">
        <v>65</v>
      </c>
      <c r="B67" s="258"/>
      <c r="C67" s="256"/>
      <c r="D67" s="21"/>
    </row>
    <row r="68" spans="1:4" x14ac:dyDescent="0.25">
      <c r="A68" s="256">
        <v>66</v>
      </c>
      <c r="B68" s="258"/>
      <c r="C68" s="256"/>
      <c r="D68" s="21"/>
    </row>
    <row r="69" spans="1:4" x14ac:dyDescent="0.25">
      <c r="A69" s="256">
        <v>67</v>
      </c>
      <c r="B69" s="258"/>
      <c r="C69" s="256"/>
      <c r="D69" s="21"/>
    </row>
    <row r="70" spans="1:4" x14ac:dyDescent="0.25">
      <c r="A70" s="256">
        <v>68</v>
      </c>
      <c r="B70" s="258"/>
      <c r="C70" s="256"/>
      <c r="D70" s="21"/>
    </row>
    <row r="71" spans="1:4" x14ac:dyDescent="0.25">
      <c r="A71" s="256">
        <v>69</v>
      </c>
      <c r="B71" s="258"/>
      <c r="C71" s="256"/>
      <c r="D71" s="21"/>
    </row>
    <row r="72" spans="1:4" x14ac:dyDescent="0.25">
      <c r="A72" s="256">
        <v>70</v>
      </c>
      <c r="B72" s="258"/>
      <c r="C72" s="256"/>
      <c r="D72" s="21"/>
    </row>
    <row r="73" spans="1:4" x14ac:dyDescent="0.25">
      <c r="A73" s="256">
        <v>71</v>
      </c>
      <c r="B73" s="258"/>
      <c r="C73" s="256"/>
      <c r="D73" s="21"/>
    </row>
    <row r="74" spans="1:4" x14ac:dyDescent="0.25">
      <c r="A74" s="256">
        <v>72</v>
      </c>
      <c r="B74" s="258"/>
      <c r="C74" s="256"/>
      <c r="D74" s="21"/>
    </row>
    <row r="75" spans="1:4" x14ac:dyDescent="0.25">
      <c r="A75" s="256">
        <v>73</v>
      </c>
    </row>
    <row r="76" spans="1:4" x14ac:dyDescent="0.25">
      <c r="A76" s="256">
        <v>74</v>
      </c>
    </row>
    <row r="77" spans="1:4" x14ac:dyDescent="0.25">
      <c r="A77" s="256">
        <v>75</v>
      </c>
    </row>
    <row r="78" spans="1:4" x14ac:dyDescent="0.25">
      <c r="A78" s="256">
        <v>76</v>
      </c>
    </row>
    <row r="79" spans="1:4" x14ac:dyDescent="0.25">
      <c r="A79" s="256">
        <v>77</v>
      </c>
    </row>
    <row r="80" spans="1:4" x14ac:dyDescent="0.25">
      <c r="A80" s="256">
        <v>78</v>
      </c>
    </row>
    <row r="81" spans="1:1" x14ac:dyDescent="0.25">
      <c r="A81" s="256">
        <v>79</v>
      </c>
    </row>
    <row r="82" spans="1:1" x14ac:dyDescent="0.25">
      <c r="A82" s="256">
        <v>80</v>
      </c>
    </row>
    <row r="83" spans="1:1" x14ac:dyDescent="0.25">
      <c r="A83" s="256">
        <v>81</v>
      </c>
    </row>
    <row r="84" spans="1:1" x14ac:dyDescent="0.25">
      <c r="A84" s="256">
        <v>82</v>
      </c>
    </row>
    <row r="85" spans="1:1" x14ac:dyDescent="0.25">
      <c r="A85" s="256">
        <v>83</v>
      </c>
    </row>
    <row r="86" spans="1:1" x14ac:dyDescent="0.25">
      <c r="A86" s="256">
        <v>84</v>
      </c>
    </row>
    <row r="87" spans="1:1" x14ac:dyDescent="0.25">
      <c r="A87" s="256">
        <v>85</v>
      </c>
    </row>
  </sheetData>
  <sheetProtection password="C340" sheet="1" objects="1" scenarios="1" selectLockedCells="1"/>
  <mergeCells count="81">
    <mergeCell ref="W10:Y10"/>
    <mergeCell ref="F33:K33"/>
    <mergeCell ref="E13:F13"/>
    <mergeCell ref="G13:H13"/>
    <mergeCell ref="I13:J13"/>
    <mergeCell ref="K13:L13"/>
    <mergeCell ref="E14:F14"/>
    <mergeCell ref="G14:H14"/>
    <mergeCell ref="E15:V15"/>
    <mergeCell ref="R17:T17"/>
    <mergeCell ref="I17:K17"/>
    <mergeCell ref="R14:T14"/>
    <mergeCell ref="N14:O14"/>
    <mergeCell ref="P14:Q14"/>
    <mergeCell ref="N16:O16"/>
    <mergeCell ref="P16:Q16"/>
    <mergeCell ref="R16:S16"/>
    <mergeCell ref="E5:H5"/>
    <mergeCell ref="E6:H6"/>
    <mergeCell ref="E7:H7"/>
    <mergeCell ref="E9:H9"/>
    <mergeCell ref="I7:L7"/>
    <mergeCell ref="E16:F16"/>
    <mergeCell ref="G16:H16"/>
    <mergeCell ref="I16:J16"/>
    <mergeCell ref="I10:J10"/>
    <mergeCell ref="I8:L8"/>
    <mergeCell ref="I9:L9"/>
    <mergeCell ref="E11:F11"/>
    <mergeCell ref="G11:H11"/>
    <mergeCell ref="I11:J11"/>
    <mergeCell ref="I14:K14"/>
    <mergeCell ref="K10:L10"/>
    <mergeCell ref="K11:L11"/>
    <mergeCell ref="E12:F12"/>
    <mergeCell ref="G12:H12"/>
    <mergeCell ref="I12:J12"/>
    <mergeCell ref="K12:L12"/>
    <mergeCell ref="E10:F10"/>
    <mergeCell ref="G10:H10"/>
    <mergeCell ref="W12:Y12"/>
    <mergeCell ref="N13:O13"/>
    <mergeCell ref="P13:Q13"/>
    <mergeCell ref="R13:S13"/>
    <mergeCell ref="W13:Y13"/>
    <mergeCell ref="N12:O12"/>
    <mergeCell ref="P12:Q12"/>
    <mergeCell ref="R12:S12"/>
    <mergeCell ref="T12:U12"/>
    <mergeCell ref="T13:U13"/>
    <mergeCell ref="N7:Q7"/>
    <mergeCell ref="R6:U6"/>
    <mergeCell ref="R7:U7"/>
    <mergeCell ref="W9:X9"/>
    <mergeCell ref="N9:Q9"/>
    <mergeCell ref="R8:U8"/>
    <mergeCell ref="R9:U9"/>
    <mergeCell ref="W5:Y6"/>
    <mergeCell ref="N8:Q8"/>
    <mergeCell ref="T10:U10"/>
    <mergeCell ref="R10:S10"/>
    <mergeCell ref="N11:O11"/>
    <mergeCell ref="P11:Q11"/>
    <mergeCell ref="R11:S11"/>
    <mergeCell ref="N10:O10"/>
    <mergeCell ref="P10:Q10"/>
    <mergeCell ref="T11:U11"/>
    <mergeCell ref="I5:L5"/>
    <mergeCell ref="N5:Q5"/>
    <mergeCell ref="R5:U5"/>
    <mergeCell ref="I6:L6"/>
    <mergeCell ref="N6:Q6"/>
    <mergeCell ref="N1:U1"/>
    <mergeCell ref="W4:Y4"/>
    <mergeCell ref="E4:L4"/>
    <mergeCell ref="N4:U4"/>
    <mergeCell ref="N3:O3"/>
    <mergeCell ref="P3:Q3"/>
    <mergeCell ref="R3:S3"/>
    <mergeCell ref="T3:U3"/>
    <mergeCell ref="W3:Y3"/>
  </mergeCells>
  <phoneticPr fontId="5" type="noConversion"/>
  <conditionalFormatting sqref="W8 W4">
    <cfRule type="cellIs" dxfId="39" priority="30" operator="lessThan">
      <formula>0</formula>
    </cfRule>
  </conditionalFormatting>
  <conditionalFormatting sqref="R8">
    <cfRule type="expression" dxfId="38" priority="29">
      <formula>#REF!=0</formula>
    </cfRule>
  </conditionalFormatting>
  <conditionalFormatting sqref="R8">
    <cfRule type="expression" dxfId="37" priority="28">
      <formula>#REF!=0</formula>
    </cfRule>
  </conditionalFormatting>
  <conditionalFormatting sqref="V31:V34">
    <cfRule type="expression" dxfId="36" priority="26">
      <formula>$L$6="保費推保額"</formula>
    </cfRule>
  </conditionalFormatting>
  <conditionalFormatting sqref="V36">
    <cfRule type="expression" dxfId="35" priority="25">
      <formula>$L$6="保費推保額"</formula>
    </cfRule>
  </conditionalFormatting>
  <conditionalFormatting sqref="I7 R7">
    <cfRule type="expression" dxfId="34" priority="16">
      <formula>#REF!=0</formula>
    </cfRule>
  </conditionalFormatting>
  <conditionalFormatting sqref="I7 R7">
    <cfRule type="expression" dxfId="33" priority="15">
      <formula>#REF!=0</formula>
    </cfRule>
  </conditionalFormatting>
  <conditionalFormatting sqref="E10:H13">
    <cfRule type="expression" dxfId="32" priority="44">
      <formula>$I$9="保費推保額"</formula>
    </cfRule>
  </conditionalFormatting>
  <conditionalFormatting sqref="I10:L13">
    <cfRule type="expression" dxfId="31" priority="45">
      <formula>$I$9="保額推保費"</formula>
    </cfRule>
  </conditionalFormatting>
  <conditionalFormatting sqref="N10:Q13">
    <cfRule type="expression" dxfId="30" priority="55">
      <formula>$R$9="保費推保額"</formula>
    </cfRule>
  </conditionalFormatting>
  <conditionalFormatting sqref="R10:U13">
    <cfRule type="expression" dxfId="29" priority="56">
      <formula>$R$9="保額推保費"</formula>
    </cfRule>
  </conditionalFormatting>
  <conditionalFormatting sqref="I11:L13">
    <cfRule type="expression" dxfId="28" priority="2">
      <formula>$L$14=1</formula>
    </cfRule>
  </conditionalFormatting>
  <conditionalFormatting sqref="R11:U13">
    <cfRule type="expression" dxfId="27" priority="1">
      <formula>$U$14=1</formula>
    </cfRule>
  </conditionalFormatting>
  <dataValidations xWindow="369" yWindow="823" count="8">
    <dataValidation type="list" allowBlank="1" showInputMessage="1" showErrorMessage="1" promptTitle="投保年齡：" prompt="0歲∼85歲" sqref="T3:U3">
      <formula1>$A$2:$A$87</formula1>
    </dataValidation>
    <dataValidation type="list" allowBlank="1" showInputMessage="1" showErrorMessage="1" promptTitle="選擇性別：" prompt="男性 / 女性" sqref="P3:Q3">
      <formula1>$C$2:$C$3</formula1>
    </dataValidation>
    <dataValidation type="list" allowBlank="1" showInputMessage="1" showErrorMessage="1" promptTitle="可選擇：" prompt="當年度末_x000a_或 _x000a_次年度初" sqref="W13:Y13">
      <formula1>$B$14:$B$15</formula1>
    </dataValidation>
    <dataValidation type="list" allowBlank="1" showInputMessage="1" showErrorMessage="1" promptTitle="請選擇：" prompt="保額推保費_x000a_        或_x000a_保費推保額" sqref="I9">
      <formula1>$B$17:$B$18</formula1>
    </dataValidation>
    <dataValidation type="decimal" allowBlank="1" showInputMessage="1" showErrorMessage="1" promptTitle="基本保額限制：" prompt="※0歲~未滿15足歲：  最低30萬，最高1500萬_x000a_※15足歲以上~85歲：最低30萬，最高 2 億" sqref="P10:Q10 G10:H10">
      <formula1>30</formula1>
      <formula2>IF($T$3&lt;15,1500,20000)</formula2>
    </dataValidation>
    <dataValidation type="list" allowBlank="1" showInputMessage="1" showErrorMessage="1" promptTitle="請選擇：" prompt="購買增額繳清保險金額   _x000a__x000a_現金給付_x000a__x000a_儲存生息_x000a_" sqref="I8:L8 R8:U8">
      <formula1>$B$11:$B$13</formula1>
    </dataValidation>
    <dataValidation type="list" allowBlank="1" showInputMessage="1" showErrorMessage="1" promptTitle="請選擇：" prompt="保額推保費_x000a_        或_x000a_保費推保額" sqref="R9:U9">
      <formula1>$B$19:$B$20</formula1>
    </dataValidation>
    <dataValidation allowBlank="1" showInputMessage="1" showErrorMessage="1" promptTitle="基本保額限制：" prompt="※0歲~未滿15足歲：  最低30萬，最高1500萬_x000a_※15足歲以上~85歲：最低30萬，最高 2 億" sqref="K10:L10 T10:U10"/>
  </dataValidations>
  <printOptions horizontalCentered="1"/>
  <pageMargins left="0.35433070866141736" right="0.35433070866141736" top="0.47244094488188981" bottom="0.43307086614173229" header="0.31496062992125984" footer="0.31496062992125984"/>
  <pageSetup paperSize="9" scale="70" orientation="landscape"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V162"/>
  <sheetViews>
    <sheetView zoomScaleSheetLayoutView="75" workbookViewId="0">
      <selection activeCell="D2" sqref="D2"/>
    </sheetView>
  </sheetViews>
  <sheetFormatPr baseColWidth="10" defaultColWidth="8.83203125" defaultRowHeight="15" x14ac:dyDescent="0.15"/>
  <cols>
    <col min="1" max="1" width="7" style="3" bestFit="1" customWidth="1"/>
    <col min="2" max="2" width="12.6640625" style="7" customWidth="1"/>
    <col min="3" max="3" width="6.6640625" style="3" customWidth="1"/>
    <col min="4" max="4" width="8.1640625" style="3" customWidth="1"/>
    <col min="5" max="5" width="12" style="3" customWidth="1"/>
    <col min="6" max="6" width="7.5" style="3" customWidth="1"/>
    <col min="7" max="7" width="17.5" style="3" customWidth="1"/>
    <col min="8" max="8" width="14.33203125" style="3" customWidth="1"/>
    <col min="9" max="9" width="14.1640625" style="12" customWidth="1"/>
    <col min="10" max="10" width="22.1640625" style="12" bestFit="1" customWidth="1"/>
    <col min="11" max="11" width="20.6640625" style="66" bestFit="1" customWidth="1"/>
    <col min="12" max="12" width="17.33203125" style="66" bestFit="1" customWidth="1"/>
    <col min="13" max="13" width="24.33203125" style="94" bestFit="1" customWidth="1"/>
    <col min="14" max="14" width="19.5" style="3" hidden="1" customWidth="1"/>
    <col min="15" max="15" width="20.33203125" style="5" hidden="1" customWidth="1"/>
    <col min="16" max="16" width="17.5" style="4" hidden="1" customWidth="1"/>
    <col min="17" max="17" width="20.33203125" style="5" hidden="1" customWidth="1"/>
    <col min="18" max="18" width="10.6640625" style="5" hidden="1" customWidth="1"/>
    <col min="19" max="19" width="9" style="5" hidden="1" customWidth="1"/>
    <col min="20" max="20" width="13" style="5" bestFit="1" customWidth="1"/>
    <col min="21" max="21" width="16.1640625" style="5" customWidth="1"/>
    <col min="22" max="16384" width="8.83203125" style="3"/>
  </cols>
  <sheetData>
    <row r="1" spans="1:22" s="87" customFormat="1" ht="90" x14ac:dyDescent="0.15">
      <c r="A1" s="84" t="str">
        <f>ISI報表!$H$5</f>
        <v>女性</v>
      </c>
      <c r="B1" s="85" t="s">
        <v>35</v>
      </c>
      <c r="C1" s="86" t="s">
        <v>14</v>
      </c>
      <c r="D1" s="86" t="s">
        <v>15</v>
      </c>
      <c r="E1" s="86" t="s">
        <v>38</v>
      </c>
      <c r="F1" s="79" t="s">
        <v>16</v>
      </c>
      <c r="G1" s="79" t="s">
        <v>64</v>
      </c>
      <c r="I1" s="88" t="s">
        <v>65</v>
      </c>
      <c r="J1" s="189" t="s">
        <v>157</v>
      </c>
      <c r="K1" s="189" t="s">
        <v>158</v>
      </c>
      <c r="L1" s="109" t="s">
        <v>71</v>
      </c>
      <c r="M1" s="110" t="s">
        <v>80</v>
      </c>
      <c r="N1" s="92" t="s">
        <v>72</v>
      </c>
      <c r="O1" s="93" t="s">
        <v>79</v>
      </c>
      <c r="P1" s="108" t="s">
        <v>78</v>
      </c>
      <c r="Q1" s="108" t="s">
        <v>73</v>
      </c>
      <c r="R1" s="108"/>
      <c r="S1" s="91"/>
      <c r="T1" s="91"/>
      <c r="U1" s="91"/>
      <c r="V1" s="91"/>
    </row>
    <row r="2" spans="1:22" x14ac:dyDescent="0.15">
      <c r="A2" s="9">
        <f>ISI報表!$H$6</f>
        <v>55</v>
      </c>
      <c r="B2" s="63">
        <f>ISI報表!$X$12*10000</f>
        <v>1000000</v>
      </c>
      <c r="C2" s="64">
        <f>輸入區!$I$5</f>
        <v>2.8299999999999999E-2</v>
      </c>
      <c r="D2" s="64">
        <v>1.2500000000000001E-2</v>
      </c>
      <c r="E2" s="63" t="str">
        <f>ISI報表!$B$8</f>
        <v>01ISI1255</v>
      </c>
      <c r="F2" s="18">
        <f>C2-D2</f>
        <v>1.5799999999999998E-2</v>
      </c>
      <c r="G2" s="19">
        <f>((1+2.45%)^(1/12)-1)</f>
        <v>2.0190930200914003E-3</v>
      </c>
      <c r="H2" s="5"/>
      <c r="J2" s="184"/>
      <c r="K2" s="185"/>
      <c r="L2" s="111"/>
      <c r="M2" s="112"/>
      <c r="N2" s="106">
        <f>$M$2+$B$2</f>
        <v>1000000</v>
      </c>
      <c r="O2" s="105">
        <f>J34</f>
        <v>6556.9131008240001</v>
      </c>
      <c r="P2" s="5">
        <f>ROUND((($I33/$J33*10000+$B$2)/10000*J34)*$F$2,0)</f>
        <v>10360</v>
      </c>
      <c r="Q2" s="4">
        <f>P2/J34*10000</f>
        <v>15800.117891905675</v>
      </c>
      <c r="R2" s="4"/>
      <c r="V2" s="5"/>
    </row>
    <row r="3" spans="1:22" x14ac:dyDescent="0.15">
      <c r="A3" s="9"/>
      <c r="B3" s="63"/>
      <c r="C3" s="64"/>
      <c r="D3" s="65"/>
      <c r="E3" s="63"/>
      <c r="F3" s="18"/>
      <c r="G3" s="19"/>
      <c r="H3" s="5"/>
      <c r="J3" s="186" t="e">
        <f>VLOOKUP($H16,$H$18:$M$33,2,0)-$K$3</f>
        <v>#N/A</v>
      </c>
      <c r="K3" s="186" t="e">
        <f>VLOOKUP($H16,$H$18:$M$33,4,0)</f>
        <v>#N/A</v>
      </c>
      <c r="L3" s="187" t="e">
        <f>ROUND(VLOOKUP($H16,$H$18:$M$34,3,0),0)</f>
        <v>#N/A</v>
      </c>
      <c r="M3" s="164" t="e">
        <f>ROUNDDOWN($J$3/$L$3*10000,0)+ROUNDDOWN($K$3/$L$3*10000,0)</f>
        <v>#N/A</v>
      </c>
      <c r="N3" s="83">
        <f>$M$2+$B$2</f>
        <v>1000000</v>
      </c>
      <c r="O3" s="107">
        <f>VLOOKUP($H$17,$H$18:$M$34,3,0)</f>
        <v>6556.9131008240001</v>
      </c>
      <c r="P3" s="12">
        <f>ROUND($N$3/10000*$O$3*$F$2,0)</f>
        <v>10360</v>
      </c>
      <c r="Q3" s="4">
        <f>ROUND($P$3/$O$3*10000,0)</f>
        <v>15800</v>
      </c>
      <c r="V3" s="5"/>
    </row>
    <row r="4" spans="1:22" hidden="1" x14ac:dyDescent="0.15">
      <c r="A4" s="9"/>
      <c r="B4" s="63"/>
      <c r="C4" s="64"/>
      <c r="D4" s="65"/>
      <c r="E4" s="63"/>
      <c r="F4" s="18"/>
      <c r="G4" s="19"/>
      <c r="H4" s="5"/>
      <c r="O4" s="3"/>
      <c r="P4" s="5"/>
      <c r="Q4" s="4"/>
      <c r="V4" s="5"/>
    </row>
    <row r="5" spans="1:22" hidden="1" x14ac:dyDescent="0.15">
      <c r="A5" s="9"/>
      <c r="B5" s="63"/>
      <c r="C5" s="64"/>
      <c r="D5" s="65"/>
      <c r="E5" s="63"/>
      <c r="F5" s="18"/>
      <c r="G5" s="19"/>
      <c r="H5" s="5"/>
      <c r="M5" s="94">
        <v>0</v>
      </c>
      <c r="O5" s="3"/>
      <c r="P5" s="5"/>
      <c r="Q5" s="4"/>
      <c r="V5" s="5"/>
    </row>
    <row r="6" spans="1:22" hidden="1" x14ac:dyDescent="0.15">
      <c r="A6" s="9"/>
      <c r="B6" s="63"/>
      <c r="C6" s="64"/>
      <c r="D6" s="65"/>
      <c r="E6" s="63"/>
      <c r="F6" s="18"/>
      <c r="G6" s="19"/>
      <c r="H6" s="5"/>
      <c r="O6" s="3"/>
      <c r="P6" s="5"/>
      <c r="Q6" s="4"/>
      <c r="V6" s="5"/>
    </row>
    <row r="7" spans="1:22" hidden="1" x14ac:dyDescent="0.15">
      <c r="A7" s="9"/>
      <c r="B7" s="63"/>
      <c r="C7" s="64"/>
      <c r="D7" s="65"/>
      <c r="E7" s="63"/>
      <c r="F7" s="18"/>
      <c r="G7" s="19"/>
      <c r="H7" s="5"/>
      <c r="M7" s="94">
        <v>0</v>
      </c>
      <c r="O7" s="3"/>
      <c r="P7" s="5"/>
      <c r="Q7" s="4"/>
      <c r="V7" s="5"/>
    </row>
    <row r="8" spans="1:22" hidden="1" x14ac:dyDescent="0.15">
      <c r="A8" s="9"/>
      <c r="B8" s="63"/>
      <c r="C8" s="64"/>
      <c r="D8" s="65"/>
      <c r="E8" s="63"/>
      <c r="F8" s="18"/>
      <c r="G8" s="19"/>
      <c r="H8" s="5"/>
      <c r="O8" s="3"/>
      <c r="P8" s="5"/>
      <c r="Q8" s="4"/>
      <c r="V8" s="5"/>
    </row>
    <row r="9" spans="1:22" hidden="1" x14ac:dyDescent="0.15">
      <c r="A9" s="9"/>
      <c r="B9" s="63"/>
      <c r="C9" s="64"/>
      <c r="D9" s="65"/>
      <c r="E9" s="63"/>
      <c r="F9" s="18"/>
      <c r="G9" s="19"/>
      <c r="H9" s="5"/>
      <c r="O9" s="3"/>
      <c r="P9" s="5"/>
      <c r="Q9" s="4"/>
      <c r="V9" s="5"/>
    </row>
    <row r="10" spans="1:22" hidden="1" x14ac:dyDescent="0.15">
      <c r="A10" s="9"/>
      <c r="B10" s="63"/>
      <c r="C10" s="64"/>
      <c r="D10" s="65"/>
      <c r="E10" s="63"/>
      <c r="F10" s="18"/>
      <c r="G10" s="19"/>
      <c r="H10" s="5"/>
      <c r="O10" s="3"/>
      <c r="P10" s="5"/>
      <c r="Q10" s="4"/>
      <c r="V10" s="5"/>
    </row>
    <row r="11" spans="1:22" hidden="1" x14ac:dyDescent="0.15">
      <c r="A11" s="9"/>
      <c r="B11" s="63"/>
      <c r="C11" s="64"/>
      <c r="D11" s="65"/>
      <c r="E11" s="63"/>
      <c r="F11" s="18"/>
      <c r="G11" s="19"/>
      <c r="H11" s="5"/>
      <c r="O11" s="3"/>
      <c r="P11" s="5"/>
      <c r="Q11" s="4"/>
      <c r="V11" s="5"/>
    </row>
    <row r="12" spans="1:22" hidden="1" x14ac:dyDescent="0.15">
      <c r="A12" s="9"/>
      <c r="B12" s="63"/>
      <c r="C12" s="64"/>
      <c r="D12" s="65"/>
      <c r="E12" s="63"/>
      <c r="F12" s="18"/>
      <c r="G12" s="19"/>
      <c r="H12" s="5"/>
      <c r="O12" s="3"/>
      <c r="P12" s="5"/>
      <c r="Q12" s="4"/>
      <c r="V12" s="5"/>
    </row>
    <row r="13" spans="1:22" s="5" customFormat="1" x14ac:dyDescent="0.15">
      <c r="A13" s="5" t="s">
        <v>319</v>
      </c>
      <c r="C13" s="14"/>
      <c r="D13" s="14"/>
      <c r="E13" s="15"/>
      <c r="F13" s="15"/>
      <c r="I13" s="69"/>
      <c r="J13" s="70"/>
      <c r="K13" s="71"/>
      <c r="L13" s="70"/>
      <c r="M13" s="95"/>
      <c r="Q13" s="4"/>
    </row>
    <row r="14" spans="1:22" s="5" customFormat="1" x14ac:dyDescent="0.15">
      <c r="C14" s="14"/>
      <c r="D14" s="14"/>
      <c r="E14" s="15"/>
      <c r="F14" s="15"/>
      <c r="H14" s="43" t="s">
        <v>39</v>
      </c>
      <c r="K14" s="4"/>
      <c r="L14" s="4"/>
      <c r="M14" s="96"/>
      <c r="P14" s="4"/>
    </row>
    <row r="15" spans="1:22" s="5" customFormat="1" ht="32" x14ac:dyDescent="0.25">
      <c r="B15" s="16" t="s">
        <v>11</v>
      </c>
      <c r="C15" s="2"/>
      <c r="D15" s="2"/>
      <c r="E15" s="2"/>
      <c r="F15" s="2"/>
      <c r="G15" s="11" t="s">
        <v>12</v>
      </c>
      <c r="H15" s="44" t="s">
        <v>76</v>
      </c>
      <c r="I15" s="13" t="s">
        <v>60</v>
      </c>
      <c r="J15" s="13"/>
      <c r="K15" s="66"/>
      <c r="L15" s="66"/>
      <c r="M15" s="94"/>
      <c r="P15" s="4"/>
    </row>
    <row r="16" spans="1:22" s="76" customFormat="1" ht="45" x14ac:dyDescent="0.15">
      <c r="A16" s="76" t="s">
        <v>10</v>
      </c>
      <c r="G16" s="77" t="s">
        <v>13</v>
      </c>
      <c r="H16" s="78" t="str">
        <f>$A$13&amp;RIGHT("0"&amp;(16-A2),2)</f>
        <v>ISI39</v>
      </c>
      <c r="I16" s="75" t="s">
        <v>63</v>
      </c>
      <c r="J16" s="75" t="s">
        <v>62</v>
      </c>
      <c r="K16" s="79" t="s">
        <v>75</v>
      </c>
      <c r="L16" s="79" t="s">
        <v>61</v>
      </c>
      <c r="M16" s="79" t="s">
        <v>74</v>
      </c>
      <c r="P16" s="80"/>
      <c r="T16" s="98" t="s">
        <v>69</v>
      </c>
      <c r="U16" s="76" t="s">
        <v>81</v>
      </c>
    </row>
    <row r="17" spans="1:21" s="101" customFormat="1" x14ac:dyDescent="0.15">
      <c r="A17" s="103">
        <v>0</v>
      </c>
      <c r="B17" s="90"/>
      <c r="G17" s="77" t="s">
        <v>77</v>
      </c>
      <c r="H17" s="102" t="str">
        <f>$A$13&amp;(16-A3+1)</f>
        <v>ISI17</v>
      </c>
      <c r="I17" s="164" t="s">
        <v>141</v>
      </c>
      <c r="J17" s="103"/>
      <c r="K17" s="89"/>
      <c r="L17" s="89"/>
      <c r="M17" s="89">
        <v>0</v>
      </c>
      <c r="P17" s="77"/>
      <c r="T17" s="77"/>
    </row>
    <row r="18" spans="1:21" s="6" customFormat="1" x14ac:dyDescent="0.15">
      <c r="A18" s="63">
        <v>1</v>
      </c>
      <c r="B18" s="82">
        <f>A2</f>
        <v>55</v>
      </c>
      <c r="C18" s="3"/>
      <c r="D18" s="3"/>
      <c r="E18" s="3"/>
      <c r="F18" s="3"/>
      <c r="G18" s="10">
        <f>VLOOKUP($E$2,ISI.CUR!$A$2:$DR$415,12+$A18,0)*$B$2/10000</f>
        <v>538245.74804630002</v>
      </c>
      <c r="H18" s="45" t="s">
        <v>484</v>
      </c>
      <c r="I18" s="68">
        <f>IF($B18&gt;=16,0,ROUND($G18*$F$2,0))</f>
        <v>0</v>
      </c>
      <c r="J18" s="104">
        <f>VLOOKUP($E$2,ISI.CUR!$A$2:$DR$415,12+$A18,0)</f>
        <v>5382.4574804630001</v>
      </c>
      <c r="K18" s="67">
        <f>ROUND($F$2*($B$2/10000*J18+$M17/10000*J18),0)</f>
        <v>8504</v>
      </c>
      <c r="L18" s="67">
        <f t="shared" ref="L18:L27" si="0">ROUNDDOWN($K18/ROUND($J18,0)*10000,0)</f>
        <v>15800</v>
      </c>
      <c r="M18" s="97">
        <f>IF($B18&lt;15,0,IF($B18=15,$M$3,$L18+$M17))</f>
        <v>15800</v>
      </c>
      <c r="O18" s="8"/>
      <c r="P18" s="99"/>
      <c r="Q18" s="8"/>
      <c r="R18" s="8"/>
      <c r="S18" s="8"/>
      <c r="T18" s="8">
        <f>IF($B18&lt;15,0,ROUND($M18/10000*$J18,0))</f>
        <v>8504</v>
      </c>
      <c r="U18" s="8">
        <f>ROUND(MAX(ROUND(ROUND($M18/10000*VLOOKUP($E$2,ISI.PRA!$A$2:$L$415,10,0)/10,0)*1.03,0),$T18),0)</f>
        <v>9167</v>
      </c>
    </row>
    <row r="19" spans="1:21" s="6" customFormat="1" x14ac:dyDescent="0.15">
      <c r="A19" s="10">
        <f t="shared" ref="A19:A50" si="1">A18+1</f>
        <v>2</v>
      </c>
      <c r="B19" s="10">
        <f t="shared" ref="B19:B50" si="2">B18+1</f>
        <v>56</v>
      </c>
      <c r="C19" s="3"/>
      <c r="D19" s="3"/>
      <c r="E19" s="3"/>
      <c r="F19" s="3"/>
      <c r="G19" s="10">
        <f>VLOOKUP($E$2,ISI.CUR!$A$2:$DR$415,12+$A19,0)*$B$2/10000</f>
        <v>544859.00008760008</v>
      </c>
      <c r="H19" s="45" t="s">
        <v>485</v>
      </c>
      <c r="I19" s="17">
        <f>IF($B19&gt;=16,0,ROUND($I18*(1+$C$2),0)+ROUND($G19*$F$2,0))</f>
        <v>0</v>
      </c>
      <c r="J19" s="104">
        <f>VLOOKUP($E$2,ISI.CUR!$A$2:$DR$415,12+$A19,0)</f>
        <v>5448.590000876</v>
      </c>
      <c r="K19" s="67">
        <f t="shared" ref="K19:K82" si="3">ROUND($F$2*($B$2/10000*J19+$M18/10000*J19),0)</f>
        <v>8745</v>
      </c>
      <c r="L19" s="67">
        <f t="shared" si="0"/>
        <v>16048</v>
      </c>
      <c r="M19" s="97">
        <f t="shared" ref="M19:M82" si="4">IF($B19&lt;15,0,IF($B19=15,$M$3,$L19+$M18))</f>
        <v>31848</v>
      </c>
      <c r="N19" s="6">
        <f>I18*1.015+G19*0.015</f>
        <v>8172.8850013140009</v>
      </c>
      <c r="O19" s="8"/>
      <c r="P19" s="99"/>
      <c r="Q19" s="8"/>
      <c r="R19" s="8"/>
      <c r="S19" s="8"/>
      <c r="T19" s="8">
        <f t="shared" ref="T19:T82" si="5">IF($B19&lt;15,0,ROUND($M19/10000*$J19,0))</f>
        <v>17353</v>
      </c>
      <c r="U19" s="8">
        <f>ROUND(MAX(ROUND(ROUND($M19/10000*VLOOKUP($E$2,ISI.PRA!$A$2:$L$415,10,0)/10,0)*1.03,0),$T19),0)</f>
        <v>18478</v>
      </c>
    </row>
    <row r="20" spans="1:21" s="6" customFormat="1" x14ac:dyDescent="0.15">
      <c r="A20" s="10">
        <f t="shared" si="1"/>
        <v>3</v>
      </c>
      <c r="B20" s="10">
        <f t="shared" si="2"/>
        <v>57</v>
      </c>
      <c r="C20" s="3"/>
      <c r="D20" s="3"/>
      <c r="E20" s="3"/>
      <c r="F20" s="3"/>
      <c r="G20" s="10">
        <f>VLOOKUP($E$2,ISI.CUR!$A$2:$DR$415,12+$A20,0)*$B$2/10000</f>
        <v>551565.28082069999</v>
      </c>
      <c r="H20" s="45" t="s">
        <v>486</v>
      </c>
      <c r="I20" s="17">
        <f t="shared" ref="I20:I83" si="6">IF($B20&gt;=16,0,ROUND($I19*(1+$C$2),0)+ROUND($G20*$F$2,0))</f>
        <v>0</v>
      </c>
      <c r="J20" s="104">
        <f>VLOOKUP($E$2,ISI.CUR!$A$2:$DR$415,12+$A20,0)</f>
        <v>5515.6528082069999</v>
      </c>
      <c r="K20" s="67">
        <f t="shared" si="3"/>
        <v>8992</v>
      </c>
      <c r="L20" s="67">
        <f t="shared" si="0"/>
        <v>16301</v>
      </c>
      <c r="M20" s="97">
        <f t="shared" si="4"/>
        <v>48149</v>
      </c>
      <c r="O20" s="8"/>
      <c r="P20" s="99"/>
      <c r="Q20" s="8"/>
      <c r="R20" s="8"/>
      <c r="S20" s="8"/>
      <c r="T20" s="8">
        <f t="shared" si="5"/>
        <v>26557</v>
      </c>
      <c r="U20" s="8">
        <f>ROUND(MAX(ROUND(ROUND($M20/10000*VLOOKUP($E$2,ISI.PRA!$A$2:$L$415,10,0)/10,0)*1.03,0),$T20),0)</f>
        <v>27936</v>
      </c>
    </row>
    <row r="21" spans="1:21" s="6" customFormat="1" x14ac:dyDescent="0.15">
      <c r="A21" s="10">
        <f t="shared" si="1"/>
        <v>4</v>
      </c>
      <c r="B21" s="10">
        <f t="shared" si="2"/>
        <v>58</v>
      </c>
      <c r="C21" s="3"/>
      <c r="D21" s="3"/>
      <c r="E21" s="3"/>
      <c r="F21" s="3"/>
      <c r="G21" s="10">
        <f>VLOOKUP($E$2,ISI.CUR!$A$2:$DR$415,12+$A21,0)*$B$2/10000</f>
        <v>558368.19619959989</v>
      </c>
      <c r="H21" s="45" t="s">
        <v>487</v>
      </c>
      <c r="I21" s="17">
        <f t="shared" si="6"/>
        <v>0</v>
      </c>
      <c r="J21" s="104">
        <f>VLOOKUP($E$2,ISI.CUR!$A$2:$DR$415,12+$A21,0)</f>
        <v>5583.6819619959997</v>
      </c>
      <c r="K21" s="67">
        <f t="shared" si="3"/>
        <v>9247</v>
      </c>
      <c r="L21" s="67">
        <f t="shared" si="0"/>
        <v>16559</v>
      </c>
      <c r="M21" s="97">
        <f t="shared" si="4"/>
        <v>64708</v>
      </c>
      <c r="O21" s="8"/>
      <c r="P21" s="99"/>
      <c r="Q21" s="8"/>
      <c r="R21" s="8"/>
      <c r="S21" s="8"/>
      <c r="T21" s="8">
        <f t="shared" si="5"/>
        <v>36131</v>
      </c>
      <c r="U21" s="8">
        <f>ROUND(MAX(ROUND(ROUND($M21/10000*VLOOKUP($E$2,ISI.PRA!$A$2:$L$415,10,0)/10,0)*1.03,0),$T21),0)</f>
        <v>37544</v>
      </c>
    </row>
    <row r="22" spans="1:21" s="6" customFormat="1" x14ac:dyDescent="0.15">
      <c r="A22" s="10">
        <f t="shared" si="1"/>
        <v>5</v>
      </c>
      <c r="B22" s="10">
        <f t="shared" si="2"/>
        <v>59</v>
      </c>
      <c r="C22" s="3"/>
      <c r="D22" s="3"/>
      <c r="E22" s="3"/>
      <c r="F22" s="3"/>
      <c r="G22" s="10">
        <f>VLOOKUP($E$2,ISI.CUR!$A$2:$DR$415,12+$A22,0)*$B$2/10000</f>
        <v>565273.22587680002</v>
      </c>
      <c r="H22" s="45" t="s">
        <v>488</v>
      </c>
      <c r="I22" s="17">
        <f t="shared" si="6"/>
        <v>0</v>
      </c>
      <c r="J22" s="104">
        <f>VLOOKUP($E$2,ISI.CUR!$A$2:$DR$415,12+$A22,0)</f>
        <v>5652.7322587680001</v>
      </c>
      <c r="K22" s="67">
        <f t="shared" si="3"/>
        <v>9509</v>
      </c>
      <c r="L22" s="67">
        <f t="shared" si="0"/>
        <v>16821</v>
      </c>
      <c r="M22" s="97">
        <f t="shared" si="4"/>
        <v>81529</v>
      </c>
      <c r="O22" s="8"/>
      <c r="P22" s="99"/>
      <c r="Q22" s="8"/>
      <c r="R22" s="8"/>
      <c r="S22" s="8"/>
      <c r="T22" s="8">
        <f t="shared" si="5"/>
        <v>46086</v>
      </c>
      <c r="U22" s="8">
        <f>ROUND(MAX(ROUND(ROUND($M22/10000*VLOOKUP($E$2,ISI.PRA!$A$2:$L$415,10,0)/10,0)*1.03,0),$T22),0)</f>
        <v>47303</v>
      </c>
    </row>
    <row r="23" spans="1:21" s="6" customFormat="1" x14ac:dyDescent="0.15">
      <c r="A23" s="10">
        <f t="shared" si="1"/>
        <v>6</v>
      </c>
      <c r="B23" s="10">
        <f t="shared" si="2"/>
        <v>60</v>
      </c>
      <c r="C23" s="3"/>
      <c r="D23" s="3"/>
      <c r="E23" s="3"/>
      <c r="F23" s="3"/>
      <c r="G23" s="10">
        <f>VLOOKUP($E$2,ISI.CUR!$A$2:$DR$415,12+$A23,0)*$B$2/10000</f>
        <v>572287.43773330003</v>
      </c>
      <c r="H23" s="45" t="s">
        <v>489</v>
      </c>
      <c r="I23" s="17">
        <f t="shared" si="6"/>
        <v>0</v>
      </c>
      <c r="J23" s="104">
        <f>VLOOKUP($E$2,ISI.CUR!$A$2:$DR$415,12+$A23,0)</f>
        <v>5722.8743773329998</v>
      </c>
      <c r="K23" s="67">
        <f t="shared" si="3"/>
        <v>9779</v>
      </c>
      <c r="L23" s="67">
        <f t="shared" si="0"/>
        <v>17087</v>
      </c>
      <c r="M23" s="97">
        <f t="shared" si="4"/>
        <v>98616</v>
      </c>
      <c r="O23" s="8"/>
      <c r="P23" s="99"/>
      <c r="Q23" s="8"/>
      <c r="R23" s="8"/>
      <c r="S23" s="8"/>
      <c r="T23" s="8">
        <f t="shared" si="5"/>
        <v>56437</v>
      </c>
      <c r="U23" s="8">
        <f>ROUND(MAX(ROUND(ROUND($M23/10000*VLOOKUP($E$2,ISI.PRA!$A$2:$L$415,10,0)/10,0)*1.03,0),$T23),0)</f>
        <v>57217</v>
      </c>
    </row>
    <row r="24" spans="1:21" s="8" customFormat="1" x14ac:dyDescent="0.15">
      <c r="A24" s="10">
        <f t="shared" si="1"/>
        <v>7</v>
      </c>
      <c r="B24" s="10">
        <f t="shared" si="2"/>
        <v>61</v>
      </c>
      <c r="C24" s="5"/>
      <c r="D24" s="3"/>
      <c r="E24" s="3"/>
      <c r="F24" s="3"/>
      <c r="G24" s="10">
        <f>VLOOKUP($E$2,ISI.CUR!$A$2:$DR$415,12+$A24,0)*$B$2/10000</f>
        <v>579419.3524366999</v>
      </c>
      <c r="H24" s="45" t="s">
        <v>490</v>
      </c>
      <c r="I24" s="17">
        <f t="shared" si="6"/>
        <v>0</v>
      </c>
      <c r="J24" s="104">
        <f>VLOOKUP($E$2,ISI.CUR!$A$2:$DR$415,12+$A24,0)</f>
        <v>5794.1935243669996</v>
      </c>
      <c r="K24" s="67">
        <f t="shared" si="3"/>
        <v>10058</v>
      </c>
      <c r="L24" s="67">
        <f t="shared" si="0"/>
        <v>17359</v>
      </c>
      <c r="M24" s="97">
        <f t="shared" si="4"/>
        <v>115975</v>
      </c>
      <c r="N24" s="6"/>
      <c r="P24" s="99"/>
      <c r="T24" s="8">
        <f t="shared" si="5"/>
        <v>67198</v>
      </c>
      <c r="U24" s="8">
        <f>ROUND(MAX(ROUND(ROUND($M24/10000*VLOOKUP($E$2,ISI.PRA!$A$2:$L$415,10,0)/10,0)*1.03,0),$T24),0)</f>
        <v>67289</v>
      </c>
    </row>
    <row r="25" spans="1:21" s="6" customFormat="1" x14ac:dyDescent="0.15">
      <c r="A25" s="10">
        <f t="shared" si="1"/>
        <v>8</v>
      </c>
      <c r="B25" s="10">
        <f t="shared" si="2"/>
        <v>62</v>
      </c>
      <c r="C25" s="3"/>
      <c r="D25" s="3"/>
      <c r="E25" s="3"/>
      <c r="F25" s="3"/>
      <c r="G25" s="10">
        <f>VLOOKUP($E$2,ISI.CUR!$A$2:$DR$415,12+$A25,0)*$B$2/10000</f>
        <v>586642.41257289995</v>
      </c>
      <c r="H25" s="45" t="s">
        <v>491</v>
      </c>
      <c r="I25" s="17">
        <f t="shared" si="6"/>
        <v>0</v>
      </c>
      <c r="J25" s="104">
        <f>VLOOKUP($E$2,ISI.CUR!$A$2:$DR$415,12+$A25,0)</f>
        <v>5866.4241257289996</v>
      </c>
      <c r="K25" s="67">
        <f t="shared" si="3"/>
        <v>10344</v>
      </c>
      <c r="L25" s="67">
        <f t="shared" si="0"/>
        <v>17633</v>
      </c>
      <c r="M25" s="97">
        <f t="shared" si="4"/>
        <v>133608</v>
      </c>
      <c r="O25" s="8"/>
      <c r="P25" s="99"/>
      <c r="Q25" s="8"/>
      <c r="R25" s="8"/>
      <c r="S25" s="8"/>
      <c r="T25" s="8">
        <f t="shared" si="5"/>
        <v>78380</v>
      </c>
      <c r="U25" s="8">
        <f>ROUND(MAX(ROUND(ROUND($M25/10000*VLOOKUP($E$2,ISI.PRA!$A$2:$L$415,10,0)/10,0)*1.03,0),$T25),0)</f>
        <v>78380</v>
      </c>
    </row>
    <row r="26" spans="1:21" s="6" customFormat="1" x14ac:dyDescent="0.15">
      <c r="A26" s="10">
        <f t="shared" si="1"/>
        <v>9</v>
      </c>
      <c r="B26" s="10">
        <f t="shared" si="2"/>
        <v>63</v>
      </c>
      <c r="C26" s="3"/>
      <c r="D26" s="3"/>
      <c r="E26" s="3"/>
      <c r="F26" s="3"/>
      <c r="G26" s="10">
        <f>VLOOKUP($E$2,ISI.CUR!$A$2:$DR$415,12+$A26,0)*$B$2/10000</f>
        <v>593953.60389949998</v>
      </c>
      <c r="H26" s="45" t="s">
        <v>492</v>
      </c>
      <c r="I26" s="17">
        <f t="shared" si="6"/>
        <v>0</v>
      </c>
      <c r="J26" s="104">
        <f>VLOOKUP($E$2,ISI.CUR!$A$2:$DR$415,12+$A26,0)</f>
        <v>5939.5360389950001</v>
      </c>
      <c r="K26" s="67">
        <f t="shared" si="3"/>
        <v>10638</v>
      </c>
      <c r="L26" s="67">
        <f t="shared" si="0"/>
        <v>17909</v>
      </c>
      <c r="M26" s="97">
        <f t="shared" si="4"/>
        <v>151517</v>
      </c>
      <c r="O26" s="8"/>
      <c r="P26" s="99"/>
      <c r="Q26" s="8"/>
      <c r="R26" s="8"/>
      <c r="S26" s="8"/>
      <c r="T26" s="8">
        <f t="shared" si="5"/>
        <v>89994</v>
      </c>
      <c r="U26" s="8">
        <f>ROUND(MAX(ROUND(ROUND($M26/10000*VLOOKUP($E$2,ISI.PRA!$A$2:$L$415,10,0)/10,0)*1.03,0),$T26),0)</f>
        <v>89994</v>
      </c>
    </row>
    <row r="27" spans="1:21" s="6" customFormat="1" x14ac:dyDescent="0.15">
      <c r="A27" s="10">
        <f t="shared" si="1"/>
        <v>10</v>
      </c>
      <c r="B27" s="10">
        <f t="shared" si="2"/>
        <v>64</v>
      </c>
      <c r="C27" s="3"/>
      <c r="D27" s="3"/>
      <c r="E27" s="3"/>
      <c r="F27" s="3"/>
      <c r="G27" s="10">
        <f>VLOOKUP($E$2,ISI.CUR!$A$2:$DR$415,12+$A27,0)*$B$2/10000</f>
        <v>601353.68069090007</v>
      </c>
      <c r="H27" s="45" t="s">
        <v>493</v>
      </c>
      <c r="I27" s="17">
        <f t="shared" si="6"/>
        <v>0</v>
      </c>
      <c r="J27" s="104">
        <f>VLOOKUP($E$2,ISI.CUR!$A$2:$DR$415,12+$A27,0)</f>
        <v>6013.536806909</v>
      </c>
      <c r="K27" s="67">
        <f t="shared" si="3"/>
        <v>10941</v>
      </c>
      <c r="L27" s="67">
        <f t="shared" si="0"/>
        <v>18192</v>
      </c>
      <c r="M27" s="97">
        <f t="shared" si="4"/>
        <v>169709</v>
      </c>
      <c r="O27" s="8"/>
      <c r="P27" s="99"/>
      <c r="Q27" s="8"/>
      <c r="R27" s="8"/>
      <c r="S27" s="8"/>
      <c r="T27" s="8">
        <f t="shared" si="5"/>
        <v>102055</v>
      </c>
      <c r="U27" s="8">
        <f>ROUND(MAX(ROUND(ROUND($M27/10000*VLOOKUP($E$2,ISI.PRA!$A$2:$L$415,10,0)/10,0)*1.03,0),$T27),0)</f>
        <v>102055</v>
      </c>
    </row>
    <row r="28" spans="1:21" s="6" customFormat="1" x14ac:dyDescent="0.15">
      <c r="A28" s="10">
        <f t="shared" si="1"/>
        <v>11</v>
      </c>
      <c r="B28" s="10">
        <f t="shared" si="2"/>
        <v>65</v>
      </c>
      <c r="C28" s="3"/>
      <c r="D28" s="3"/>
      <c r="E28" s="3"/>
      <c r="F28" s="3"/>
      <c r="G28" s="10">
        <f>VLOOKUP($E$2,ISI.CUR!$A$2:$DR$415,12+$A28,0)*$B$2/10000</f>
        <v>608843.31273680006</v>
      </c>
      <c r="H28" s="45" t="s">
        <v>494</v>
      </c>
      <c r="I28" s="17">
        <f t="shared" si="6"/>
        <v>0</v>
      </c>
      <c r="J28" s="104">
        <f>VLOOKUP($E$2,ISI.CUR!$A$2:$DR$415,12+$A28,0)</f>
        <v>6088.433127368</v>
      </c>
      <c r="K28" s="67">
        <f t="shared" si="3"/>
        <v>11252</v>
      </c>
      <c r="L28" s="67">
        <f t="shared" ref="L28:L91" si="7">ROUNDDOWN($K28/ROUND($J28,0)*10000,0)</f>
        <v>18482</v>
      </c>
      <c r="M28" s="97">
        <f t="shared" si="4"/>
        <v>188191</v>
      </c>
      <c r="O28" s="8"/>
      <c r="P28" s="99"/>
      <c r="Q28" s="8"/>
      <c r="R28" s="8"/>
      <c r="S28" s="8"/>
      <c r="T28" s="8">
        <f t="shared" si="5"/>
        <v>114579</v>
      </c>
      <c r="U28" s="8">
        <f>ROUND(MAX(ROUND(ROUND($M28/10000*VLOOKUP($E$2,ISI.PRA!$A$2:$L$415,10,0)/10,0)*1.03,0),$T28),0)</f>
        <v>114579</v>
      </c>
    </row>
    <row r="29" spans="1:21" s="6" customFormat="1" x14ac:dyDescent="0.15">
      <c r="A29" s="10">
        <f t="shared" si="1"/>
        <v>12</v>
      </c>
      <c r="B29" s="10">
        <f t="shared" si="2"/>
        <v>66</v>
      </c>
      <c r="C29" s="3"/>
      <c r="D29" s="3"/>
      <c r="E29" s="3"/>
      <c r="F29" s="3"/>
      <c r="G29" s="10">
        <f>VLOOKUP($E$2,ISI.CUR!$A$2:$DR$415,12+$A29,0)*$B$2/10000</f>
        <v>616423.10412929999</v>
      </c>
      <c r="H29" s="45" t="s">
        <v>495</v>
      </c>
      <c r="I29" s="17">
        <f t="shared" si="6"/>
        <v>0</v>
      </c>
      <c r="J29" s="104">
        <f>VLOOKUP($E$2,ISI.CUR!$A$2:$DR$415,12+$A29,0)</f>
        <v>6164.2310412930001</v>
      </c>
      <c r="K29" s="67">
        <f t="shared" si="3"/>
        <v>11572</v>
      </c>
      <c r="L29" s="67">
        <f t="shared" si="7"/>
        <v>18773</v>
      </c>
      <c r="M29" s="97">
        <f t="shared" si="4"/>
        <v>206964</v>
      </c>
      <c r="O29" s="8"/>
      <c r="P29" s="99"/>
      <c r="Q29" s="8"/>
      <c r="R29" s="8"/>
      <c r="S29" s="8"/>
      <c r="T29" s="8">
        <f t="shared" si="5"/>
        <v>127577</v>
      </c>
      <c r="U29" s="8">
        <f>ROUND(MAX(ROUND(ROUND($M29/10000*VLOOKUP($E$2,ISI.PRA!$A$2:$L$415,10,0)/10,0)*1.03,0),$T29),0)</f>
        <v>127577</v>
      </c>
    </row>
    <row r="30" spans="1:21" s="6" customFormat="1" x14ac:dyDescent="0.15">
      <c r="A30" s="10">
        <f t="shared" si="1"/>
        <v>13</v>
      </c>
      <c r="B30" s="10">
        <f t="shared" si="2"/>
        <v>67</v>
      </c>
      <c r="C30" s="10"/>
      <c r="D30" s="3"/>
      <c r="E30" s="10"/>
      <c r="F30" s="10"/>
      <c r="G30" s="10">
        <f>VLOOKUP($E$2,ISI.CUR!$A$2:$DR$415,12+$A30,0)*$B$2/10000</f>
        <v>624093.57867110008</v>
      </c>
      <c r="H30" s="45" t="s">
        <v>496</v>
      </c>
      <c r="I30" s="17">
        <f t="shared" si="6"/>
        <v>0</v>
      </c>
      <c r="J30" s="104">
        <f>VLOOKUP($E$2,ISI.CUR!$A$2:$DR$415,12+$A30,0)</f>
        <v>6240.9357867110002</v>
      </c>
      <c r="K30" s="67">
        <f t="shared" si="3"/>
        <v>11901</v>
      </c>
      <c r="L30" s="67">
        <f t="shared" si="7"/>
        <v>19069</v>
      </c>
      <c r="M30" s="97">
        <f t="shared" si="4"/>
        <v>226033</v>
      </c>
      <c r="O30" s="8"/>
      <c r="P30" s="99"/>
      <c r="Q30" s="8"/>
      <c r="R30" s="8"/>
      <c r="S30" s="8"/>
      <c r="T30" s="8">
        <f t="shared" si="5"/>
        <v>141066</v>
      </c>
      <c r="U30" s="8">
        <f>ROUND(MAX(ROUND(ROUND($M30/10000*VLOOKUP($E$2,ISI.PRA!$A$2:$L$415,10,0)/10,0)*1.03,0),$T30),0)</f>
        <v>141066</v>
      </c>
    </row>
    <row r="31" spans="1:21" s="6" customFormat="1" x14ac:dyDescent="0.15">
      <c r="A31" s="10">
        <f t="shared" si="1"/>
        <v>14</v>
      </c>
      <c r="B31" s="10">
        <f t="shared" si="2"/>
        <v>68</v>
      </c>
      <c r="C31" s="10"/>
      <c r="D31" s="3"/>
      <c r="E31" s="10"/>
      <c r="F31" s="10"/>
      <c r="G31" s="10">
        <f>VLOOKUP($E$2,ISI.CUR!$A$2:$DR$415,12+$A31,0)*$B$2/10000</f>
        <v>631855.1997916</v>
      </c>
      <c r="H31" s="45" t="s">
        <v>497</v>
      </c>
      <c r="I31" s="17">
        <f t="shared" si="6"/>
        <v>0</v>
      </c>
      <c r="J31" s="104">
        <f>VLOOKUP($E$2,ISI.CUR!$A$2:$DR$415,12+$A31,0)</f>
        <v>6318.5519979159999</v>
      </c>
      <c r="K31" s="67">
        <f t="shared" si="3"/>
        <v>12240</v>
      </c>
      <c r="L31" s="67">
        <f t="shared" si="7"/>
        <v>19370</v>
      </c>
      <c r="M31" s="97">
        <f t="shared" si="4"/>
        <v>245403</v>
      </c>
      <c r="O31" s="8"/>
      <c r="P31" s="99"/>
      <c r="Q31" s="8"/>
      <c r="R31" s="8"/>
      <c r="S31" s="8"/>
      <c r="T31" s="8">
        <f t="shared" si="5"/>
        <v>155059</v>
      </c>
      <c r="U31" s="8">
        <f>ROUND(MAX(ROUND(ROUND($M31/10000*VLOOKUP($E$2,ISI.PRA!$A$2:$L$415,10,0)/10,0)*1.03,0),$T31),0)</f>
        <v>155059</v>
      </c>
    </row>
    <row r="32" spans="1:21" s="6" customFormat="1" x14ac:dyDescent="0.15">
      <c r="A32" s="10">
        <f t="shared" si="1"/>
        <v>15</v>
      </c>
      <c r="B32" s="10">
        <f t="shared" si="2"/>
        <v>69</v>
      </c>
      <c r="C32" s="3"/>
      <c r="D32" s="3"/>
      <c r="E32" s="3"/>
      <c r="F32" s="3"/>
      <c r="G32" s="10">
        <f>VLOOKUP($E$2,ISI.CUR!$A$2:$DR$415,12+$A32,0)*$B$2/10000</f>
        <v>639708.40649349999</v>
      </c>
      <c r="H32" s="45" t="s">
        <v>498</v>
      </c>
      <c r="I32" s="17">
        <f t="shared" si="6"/>
        <v>0</v>
      </c>
      <c r="J32" s="104">
        <f>VLOOKUP($E$2,ISI.CUR!$A$2:$DR$415,12+$A32,0)</f>
        <v>6397.0840649350002</v>
      </c>
      <c r="K32" s="67">
        <f t="shared" si="3"/>
        <v>12588</v>
      </c>
      <c r="L32" s="67">
        <f t="shared" si="7"/>
        <v>19677</v>
      </c>
      <c r="M32" s="97">
        <f t="shared" si="4"/>
        <v>265080</v>
      </c>
      <c r="N32" s="6" t="s">
        <v>70</v>
      </c>
      <c r="O32" s="8"/>
      <c r="P32" s="99"/>
      <c r="Q32" s="8"/>
      <c r="R32" s="8"/>
      <c r="S32" s="8"/>
      <c r="T32" s="8">
        <f t="shared" si="5"/>
        <v>169574</v>
      </c>
      <c r="U32" s="8">
        <f>ROUND(MAX(ROUND(ROUND($M32/10000*VLOOKUP($E$2,ISI.PRA!$A$2:$L$415,10,0)/10,0)*1.03,0),$T32),0)</f>
        <v>169574</v>
      </c>
    </row>
    <row r="33" spans="1:21" s="6" customFormat="1" x14ac:dyDescent="0.15">
      <c r="A33" s="10">
        <f t="shared" si="1"/>
        <v>16</v>
      </c>
      <c r="B33" s="10">
        <f t="shared" si="2"/>
        <v>70</v>
      </c>
      <c r="C33" s="3"/>
      <c r="D33" s="3"/>
      <c r="E33" s="3"/>
      <c r="F33" s="3"/>
      <c r="G33" s="10">
        <f>VLOOKUP($E$2,ISI.CUR!$A$2:$DR$415,12+$A33,0)*$B$2/10000</f>
        <v>647653.62307620002</v>
      </c>
      <c r="H33" s="45" t="s">
        <v>499</v>
      </c>
      <c r="I33" s="17">
        <f t="shared" si="6"/>
        <v>0</v>
      </c>
      <c r="J33" s="104">
        <f>VLOOKUP($E$2,ISI.CUR!$A$2:$DR$415,12+$A33,0)</f>
        <v>6476.5362307619998</v>
      </c>
      <c r="K33" s="67">
        <f t="shared" si="3"/>
        <v>12945</v>
      </c>
      <c r="L33" s="67">
        <f t="shared" si="7"/>
        <v>19986</v>
      </c>
      <c r="M33" s="97">
        <f t="shared" si="4"/>
        <v>285066</v>
      </c>
      <c r="N33" s="73" t="s">
        <v>68</v>
      </c>
      <c r="O33" s="6">
        <f>$I33/$J33*10000</f>
        <v>0</v>
      </c>
      <c r="P33" s="100">
        <v>1000000</v>
      </c>
      <c r="Q33" s="6">
        <f>O33+P33</f>
        <v>1000000</v>
      </c>
      <c r="R33" s="74">
        <f>ROUND((($I33/$J33*10000+$B$2)/10000*J34)*$F$2,0)</f>
        <v>10360</v>
      </c>
      <c r="S33" s="8"/>
      <c r="T33" s="8">
        <f t="shared" si="5"/>
        <v>184624</v>
      </c>
      <c r="U33" s="8">
        <f>ROUND(MAX(ROUND(ROUND($M33/10000*VLOOKUP($E$2,ISI.PRA!$A$2:$L$415,10,0)/10,0)*1.03,0),$T33),0)</f>
        <v>184624</v>
      </c>
    </row>
    <row r="34" spans="1:21" s="6" customFormat="1" x14ac:dyDescent="0.15">
      <c r="A34" s="3">
        <f t="shared" si="1"/>
        <v>17</v>
      </c>
      <c r="B34" s="3">
        <f t="shared" si="2"/>
        <v>71</v>
      </c>
      <c r="C34" s="3"/>
      <c r="D34" s="3"/>
      <c r="E34" s="3"/>
      <c r="F34" s="3"/>
      <c r="G34" s="10">
        <f>VLOOKUP($E$2,ISI.CUR!$A$2:$DR$415,12+$A34,0)*$B$2/10000</f>
        <v>655691.31008239998</v>
      </c>
      <c r="H34" s="45" t="s">
        <v>500</v>
      </c>
      <c r="I34" s="17">
        <f t="shared" si="6"/>
        <v>0</v>
      </c>
      <c r="J34" s="104">
        <f>VLOOKUP($E$2,ISI.CUR!$A$2:$DR$415,12+$A34,0)</f>
        <v>6556.9131008240001</v>
      </c>
      <c r="K34" s="67">
        <f t="shared" si="3"/>
        <v>13313</v>
      </c>
      <c r="L34" s="67">
        <f t="shared" si="7"/>
        <v>20303</v>
      </c>
      <c r="M34" s="97">
        <f t="shared" si="4"/>
        <v>305369</v>
      </c>
      <c r="N34" s="6" t="s">
        <v>66</v>
      </c>
      <c r="O34" s="6">
        <f>$Q33/10000*$J34</f>
        <v>655691.31008239998</v>
      </c>
      <c r="P34" s="100" t="s">
        <v>67</v>
      </c>
      <c r="Q34" s="72">
        <f>R33/J34*10000</f>
        <v>15800.117891905675</v>
      </c>
      <c r="R34" s="74">
        <f>Q34+O33</f>
        <v>15800.117891905675</v>
      </c>
      <c r="S34" s="8"/>
      <c r="T34" s="8">
        <f t="shared" si="5"/>
        <v>200228</v>
      </c>
      <c r="U34" s="8">
        <f>ROUND(MAX(ROUND(ROUND($M34/10000*VLOOKUP($E$2,ISI.PRA!$A$2:$L$415,10,0)/10,0)*1.03,0),$T34),0)</f>
        <v>200228</v>
      </c>
    </row>
    <row r="35" spans="1:21" s="6" customFormat="1" x14ac:dyDescent="0.15">
      <c r="A35" s="3">
        <f t="shared" si="1"/>
        <v>18</v>
      </c>
      <c r="B35" s="3">
        <f t="shared" si="2"/>
        <v>72</v>
      </c>
      <c r="C35" s="3"/>
      <c r="D35" s="3"/>
      <c r="E35" s="3"/>
      <c r="F35" s="3"/>
      <c r="G35" s="10">
        <f>VLOOKUP($E$2,ISI.CUR!$A$2:$DR$415,12+$A35,0)*$B$2/10000</f>
        <v>663822.17167119996</v>
      </c>
      <c r="H35" s="10"/>
      <c r="I35" s="17">
        <f t="shared" si="6"/>
        <v>0</v>
      </c>
      <c r="J35" s="104">
        <f>VLOOKUP($E$2,ISI.CUR!$A$2:$DR$415,12+$A35,0)</f>
        <v>6638.2217167119998</v>
      </c>
      <c r="K35" s="67">
        <f t="shared" si="3"/>
        <v>13691</v>
      </c>
      <c r="L35" s="67">
        <f t="shared" si="7"/>
        <v>20625</v>
      </c>
      <c r="M35" s="97">
        <f t="shared" si="4"/>
        <v>325994</v>
      </c>
      <c r="O35" s="8"/>
      <c r="P35" s="99"/>
      <c r="Q35" s="8"/>
      <c r="R35" s="8"/>
      <c r="S35" s="8"/>
      <c r="T35" s="8">
        <f t="shared" si="5"/>
        <v>216402</v>
      </c>
      <c r="U35" s="8">
        <f>ROUND(MAX(ROUND(ROUND($M35/10000*VLOOKUP($E$2,ISI.PRA!$A$2:$L$415,10,0)/10,0)*1.03,0),$T35),0)</f>
        <v>216402</v>
      </c>
    </row>
    <row r="36" spans="1:21" s="6" customFormat="1" x14ac:dyDescent="0.15">
      <c r="A36" s="3">
        <f t="shared" si="1"/>
        <v>19</v>
      </c>
      <c r="B36" s="3">
        <f t="shared" si="2"/>
        <v>73</v>
      </c>
      <c r="C36" s="3"/>
      <c r="D36" s="3"/>
      <c r="E36" s="3"/>
      <c r="F36" s="3"/>
      <c r="G36" s="10">
        <f>VLOOKUP($E$2,ISI.CUR!$A$2:$DR$415,12+$A36,0)*$B$2/10000</f>
        <v>672046.3571446999</v>
      </c>
      <c r="H36" s="10"/>
      <c r="I36" s="17">
        <f t="shared" si="6"/>
        <v>0</v>
      </c>
      <c r="J36" s="104">
        <f>VLOOKUP($E$2,ISI.CUR!$A$2:$DR$415,12+$A36,0)</f>
        <v>6720.4635714469996</v>
      </c>
      <c r="K36" s="67">
        <f t="shared" si="3"/>
        <v>14080</v>
      </c>
      <c r="L36" s="67">
        <f t="shared" si="7"/>
        <v>20952</v>
      </c>
      <c r="M36" s="97">
        <f t="shared" si="4"/>
        <v>346946</v>
      </c>
      <c r="O36" s="8"/>
      <c r="P36" s="99"/>
      <c r="Q36" s="8"/>
      <c r="R36" s="8"/>
      <c r="S36" s="8"/>
      <c r="T36" s="8">
        <f t="shared" si="5"/>
        <v>233164</v>
      </c>
      <c r="U36" s="8">
        <f>ROUND(MAX(ROUND(ROUND($M36/10000*VLOOKUP($E$2,ISI.PRA!$A$2:$L$415,10,0)/10,0)*1.03,0),$T36),0)</f>
        <v>233164</v>
      </c>
    </row>
    <row r="37" spans="1:21" x14ac:dyDescent="0.15">
      <c r="A37" s="3">
        <f t="shared" si="1"/>
        <v>20</v>
      </c>
      <c r="B37" s="3">
        <f t="shared" si="2"/>
        <v>74</v>
      </c>
      <c r="G37" s="10">
        <f>VLOOKUP($E$2,ISI.CUR!$A$2:$DR$415,12+$A37,0)*$B$2/10000</f>
        <v>680363.94539360004</v>
      </c>
      <c r="H37" s="10"/>
      <c r="I37" s="17">
        <f t="shared" si="6"/>
        <v>0</v>
      </c>
      <c r="J37" s="104">
        <f>VLOOKUP($E$2,ISI.CUR!$A$2:$DR$415,12+$A37,0)</f>
        <v>6803.6394539359999</v>
      </c>
      <c r="K37" s="67">
        <f t="shared" si="3"/>
        <v>14479</v>
      </c>
      <c r="L37" s="67">
        <f t="shared" si="7"/>
        <v>21280</v>
      </c>
      <c r="M37" s="97">
        <f t="shared" si="4"/>
        <v>368226</v>
      </c>
      <c r="N37" s="6"/>
      <c r="T37" s="8">
        <f t="shared" si="5"/>
        <v>250528</v>
      </c>
      <c r="U37" s="8">
        <f>ROUND(MAX(ROUND(ROUND($M37/10000*VLOOKUP($E$2,ISI.PRA!$A$2:$L$415,10,0)/10,0)*1.03,0),$T37),0)</f>
        <v>250528</v>
      </c>
    </row>
    <row r="38" spans="1:21" x14ac:dyDescent="0.15">
      <c r="A38" s="3">
        <f t="shared" si="1"/>
        <v>21</v>
      </c>
      <c r="B38" s="3">
        <f t="shared" si="2"/>
        <v>75</v>
      </c>
      <c r="C38" s="9"/>
      <c r="E38" s="9"/>
      <c r="G38" s="10">
        <f>VLOOKUP($E$2,ISI.CUR!$A$2:$DR$415,12+$A38,0)*$B$2/10000</f>
        <v>688774.77537479997</v>
      </c>
      <c r="H38" s="10"/>
      <c r="I38" s="17">
        <f t="shared" si="6"/>
        <v>0</v>
      </c>
      <c r="J38" s="104">
        <f>VLOOKUP($E$2,ISI.CUR!$A$2:$DR$415,12+$A38,0)</f>
        <v>6887.7477537479999</v>
      </c>
      <c r="K38" s="67">
        <f t="shared" si="3"/>
        <v>14890</v>
      </c>
      <c r="L38" s="67">
        <f t="shared" si="7"/>
        <v>21617</v>
      </c>
      <c r="M38" s="97">
        <f t="shared" si="4"/>
        <v>389843</v>
      </c>
      <c r="T38" s="8">
        <f t="shared" si="5"/>
        <v>268514</v>
      </c>
      <c r="U38" s="8">
        <f>ROUND(MAX(ROUND(ROUND($M38/10000*VLOOKUP($E$2,ISI.PRA!$A$2:$L$415,10,0)/10,0)*1.03,0),$T38),0)</f>
        <v>268514</v>
      </c>
    </row>
    <row r="39" spans="1:21" x14ac:dyDescent="0.15">
      <c r="A39" s="3">
        <f t="shared" si="1"/>
        <v>22</v>
      </c>
      <c r="B39" s="3">
        <f t="shared" si="2"/>
        <v>76</v>
      </c>
      <c r="G39" s="10">
        <f>VLOOKUP($E$2,ISI.CUR!$A$2:$DR$415,12+$A39,0)*$B$2/10000</f>
        <v>697278.54178010009</v>
      </c>
      <c r="H39" s="10"/>
      <c r="I39" s="17">
        <f t="shared" si="6"/>
        <v>0</v>
      </c>
      <c r="J39" s="104">
        <f>VLOOKUP($E$2,ISI.CUR!$A$2:$DR$415,12+$A39,0)</f>
        <v>6972.7854178010002</v>
      </c>
      <c r="K39" s="67">
        <f t="shared" si="3"/>
        <v>15312</v>
      </c>
      <c r="L39" s="67">
        <f t="shared" si="7"/>
        <v>21958</v>
      </c>
      <c r="M39" s="97">
        <f t="shared" si="4"/>
        <v>411801</v>
      </c>
      <c r="T39" s="8">
        <f t="shared" si="5"/>
        <v>287140</v>
      </c>
      <c r="U39" s="8">
        <f>ROUND(MAX(ROUND(ROUND($M39/10000*VLOOKUP($E$2,ISI.PRA!$A$2:$L$415,10,0)/10,0)*1.03,0),$T39),0)</f>
        <v>287140</v>
      </c>
    </row>
    <row r="40" spans="1:21" x14ac:dyDescent="0.15">
      <c r="A40" s="3">
        <f t="shared" si="1"/>
        <v>23</v>
      </c>
      <c r="B40" s="3">
        <f t="shared" si="2"/>
        <v>77</v>
      </c>
      <c r="G40" s="10">
        <f>VLOOKUP($E$2,ISI.CUR!$A$2:$DR$415,12+$A40,0)*$B$2/10000</f>
        <v>705874.97752060008</v>
      </c>
      <c r="H40" s="10"/>
      <c r="I40" s="17">
        <f t="shared" si="6"/>
        <v>0</v>
      </c>
      <c r="J40" s="104">
        <f>VLOOKUP($E$2,ISI.CUR!$A$2:$DR$415,12+$A40,0)</f>
        <v>7058.7497752059999</v>
      </c>
      <c r="K40" s="67">
        <f t="shared" si="3"/>
        <v>15746</v>
      </c>
      <c r="L40" s="67">
        <f t="shared" si="7"/>
        <v>22306</v>
      </c>
      <c r="M40" s="97">
        <f t="shared" si="4"/>
        <v>434107</v>
      </c>
      <c r="T40" s="8">
        <f t="shared" si="5"/>
        <v>306425</v>
      </c>
      <c r="U40" s="8">
        <f>ROUND(MAX(ROUND(ROUND($M40/10000*VLOOKUP($E$2,ISI.PRA!$A$2:$L$415,10,0)/10,0)*1.03,0),$T40),0)</f>
        <v>306425</v>
      </c>
    </row>
    <row r="41" spans="1:21" x14ac:dyDescent="0.15">
      <c r="A41" s="3">
        <f t="shared" si="1"/>
        <v>24</v>
      </c>
      <c r="B41" s="3">
        <f t="shared" si="2"/>
        <v>78</v>
      </c>
      <c r="G41" s="10">
        <f>VLOOKUP($E$2,ISI.CUR!$A$2:$DR$415,12+$A41,0)*$B$2/10000</f>
        <v>714563.50117399998</v>
      </c>
      <c r="H41" s="10"/>
      <c r="I41" s="17">
        <f t="shared" si="6"/>
        <v>0</v>
      </c>
      <c r="J41" s="104">
        <f>VLOOKUP($E$2,ISI.CUR!$A$2:$DR$415,12+$A41,0)</f>
        <v>7145.6350117399998</v>
      </c>
      <c r="K41" s="67">
        <f t="shared" si="3"/>
        <v>16191</v>
      </c>
      <c r="L41" s="67">
        <f t="shared" si="7"/>
        <v>22657</v>
      </c>
      <c r="M41" s="97">
        <f t="shared" si="4"/>
        <v>456764</v>
      </c>
      <c r="T41" s="8">
        <f t="shared" si="5"/>
        <v>326387</v>
      </c>
      <c r="U41" s="8">
        <f>ROUND(MAX(ROUND(ROUND($M41/10000*VLOOKUP($E$2,ISI.PRA!$A$2:$L$415,10,0)/10,0)*1.03,0),$T41),0)</f>
        <v>326387</v>
      </c>
    </row>
    <row r="42" spans="1:21" x14ac:dyDescent="0.15">
      <c r="A42" s="3">
        <f t="shared" si="1"/>
        <v>25</v>
      </c>
      <c r="B42" s="3">
        <f t="shared" si="2"/>
        <v>79</v>
      </c>
      <c r="G42" s="10">
        <f>VLOOKUP($E$2,ISI.CUR!$A$2:$DR$415,12+$A42,0)*$B$2/10000</f>
        <v>723343.56019799993</v>
      </c>
      <c r="H42" s="10"/>
      <c r="I42" s="17">
        <f t="shared" si="6"/>
        <v>0</v>
      </c>
      <c r="J42" s="104">
        <f>VLOOKUP($E$2,ISI.CUR!$A$2:$DR$415,12+$A42,0)</f>
        <v>7233.4356019799998</v>
      </c>
      <c r="K42" s="67">
        <f t="shared" si="3"/>
        <v>16649</v>
      </c>
      <c r="L42" s="67">
        <f t="shared" si="7"/>
        <v>23018</v>
      </c>
      <c r="M42" s="97">
        <f t="shared" si="4"/>
        <v>479782</v>
      </c>
      <c r="T42" s="8">
        <f t="shared" si="5"/>
        <v>347047</v>
      </c>
      <c r="U42" s="8">
        <f>ROUND(MAX(ROUND(ROUND($M42/10000*VLOOKUP($E$2,ISI.PRA!$A$2:$L$415,10,0)/10,0)*1.03,0),$T42),0)</f>
        <v>347047</v>
      </c>
    </row>
    <row r="43" spans="1:21" x14ac:dyDescent="0.15">
      <c r="A43" s="3">
        <f t="shared" si="1"/>
        <v>26</v>
      </c>
      <c r="B43" s="3">
        <f t="shared" si="2"/>
        <v>80</v>
      </c>
      <c r="G43" s="10">
        <f>VLOOKUP($E$2,ISI.CUR!$A$2:$DR$415,12+$A43,0)*$B$2/10000</f>
        <v>732214.43366859993</v>
      </c>
      <c r="H43" s="10"/>
      <c r="I43" s="17">
        <f t="shared" si="6"/>
        <v>0</v>
      </c>
      <c r="J43" s="104">
        <f>VLOOKUP($E$2,ISI.CUR!$A$2:$DR$415,12+$A43,0)</f>
        <v>7322.1443366860003</v>
      </c>
      <c r="K43" s="67">
        <f t="shared" si="3"/>
        <v>17120</v>
      </c>
      <c r="L43" s="67">
        <f t="shared" si="7"/>
        <v>23381</v>
      </c>
      <c r="M43" s="97">
        <f t="shared" si="4"/>
        <v>503163</v>
      </c>
      <c r="T43" s="8">
        <f t="shared" si="5"/>
        <v>368423</v>
      </c>
      <c r="U43" s="8">
        <f>ROUND(MAX(ROUND(ROUND($M43/10000*VLOOKUP($E$2,ISI.PRA!$A$2:$L$415,10,0)/10,0)*1.03,0),$T43),0)</f>
        <v>368423</v>
      </c>
    </row>
    <row r="44" spans="1:21" x14ac:dyDescent="0.15">
      <c r="A44" s="3">
        <f t="shared" si="1"/>
        <v>27</v>
      </c>
      <c r="B44" s="3">
        <f t="shared" si="2"/>
        <v>81</v>
      </c>
      <c r="G44" s="10">
        <f>VLOOKUP($E$2,ISI.CUR!$A$2:$DR$415,12+$A44,0)*$B$2/10000</f>
        <v>741175.05784209992</v>
      </c>
      <c r="H44" s="10"/>
      <c r="I44" s="17">
        <f t="shared" si="6"/>
        <v>0</v>
      </c>
      <c r="J44" s="104">
        <f>VLOOKUP($E$2,ISI.CUR!$A$2:$DR$415,12+$A44,0)</f>
        <v>7411.7505784209998</v>
      </c>
      <c r="K44" s="67">
        <f t="shared" si="3"/>
        <v>17603</v>
      </c>
      <c r="L44" s="67">
        <f t="shared" si="7"/>
        <v>23749</v>
      </c>
      <c r="M44" s="97">
        <f t="shared" si="4"/>
        <v>526912</v>
      </c>
      <c r="T44" s="8">
        <f t="shared" si="5"/>
        <v>390534</v>
      </c>
      <c r="U44" s="8">
        <f>ROUND(MAX(ROUND(ROUND($M44/10000*VLOOKUP($E$2,ISI.PRA!$A$2:$L$415,10,0)/10,0)*1.03,0),$T44),0)</f>
        <v>390534</v>
      </c>
    </row>
    <row r="45" spans="1:21" x14ac:dyDescent="0.15">
      <c r="A45" s="3">
        <f t="shared" si="1"/>
        <v>28</v>
      </c>
      <c r="B45" s="3">
        <f t="shared" si="2"/>
        <v>82</v>
      </c>
      <c r="G45" s="10">
        <f>VLOOKUP($E$2,ISI.CUR!$A$2:$DR$415,12+$A45,0)*$B$2/10000</f>
        <v>750224.20947250002</v>
      </c>
      <c r="H45" s="10"/>
      <c r="I45" s="17">
        <f t="shared" si="6"/>
        <v>0</v>
      </c>
      <c r="J45" s="104">
        <f>VLOOKUP($E$2,ISI.CUR!$A$2:$DR$415,12+$A45,0)</f>
        <v>7502.2420947250002</v>
      </c>
      <c r="K45" s="67">
        <f t="shared" si="3"/>
        <v>18099</v>
      </c>
      <c r="L45" s="67">
        <f t="shared" si="7"/>
        <v>24125</v>
      </c>
      <c r="M45" s="97">
        <f t="shared" si="4"/>
        <v>551037</v>
      </c>
      <c r="T45" s="8">
        <f t="shared" si="5"/>
        <v>413401</v>
      </c>
      <c r="U45" s="8">
        <f>ROUND(MAX(ROUND(ROUND($M45/10000*VLOOKUP($E$2,ISI.PRA!$A$2:$L$415,10,0)/10,0)*1.03,0),$T45),0)</f>
        <v>413401</v>
      </c>
    </row>
    <row r="46" spans="1:21" x14ac:dyDescent="0.15">
      <c r="A46" s="3">
        <f t="shared" si="1"/>
        <v>29</v>
      </c>
      <c r="B46" s="3">
        <f t="shared" si="2"/>
        <v>83</v>
      </c>
      <c r="G46" s="10">
        <f>VLOOKUP($E$2,ISI.CUR!$A$2:$DR$415,12+$A46,0)*$B$2/10000</f>
        <v>759360.16276510002</v>
      </c>
      <c r="H46" s="10"/>
      <c r="I46" s="17">
        <f t="shared" si="6"/>
        <v>0</v>
      </c>
      <c r="J46" s="104">
        <f>VLOOKUP($E$2,ISI.CUR!$A$2:$DR$415,12+$A46,0)</f>
        <v>7593.6016276509999</v>
      </c>
      <c r="K46" s="67">
        <f t="shared" si="3"/>
        <v>18609</v>
      </c>
      <c r="L46" s="67">
        <f t="shared" si="7"/>
        <v>24504</v>
      </c>
      <c r="M46" s="97">
        <f t="shared" si="4"/>
        <v>575541</v>
      </c>
      <c r="T46" s="8">
        <f t="shared" si="5"/>
        <v>437043</v>
      </c>
      <c r="U46" s="8">
        <f>ROUND(MAX(ROUND(ROUND($M46/10000*VLOOKUP($E$2,ISI.PRA!$A$2:$L$415,10,0)/10,0)*1.03,0),$T46),0)</f>
        <v>437043</v>
      </c>
    </row>
    <row r="47" spans="1:21" x14ac:dyDescent="0.15">
      <c r="A47" s="3">
        <f t="shared" si="1"/>
        <v>30</v>
      </c>
      <c r="B47" s="3">
        <f t="shared" si="2"/>
        <v>84</v>
      </c>
      <c r="G47" s="10">
        <f>VLOOKUP($E$2,ISI.CUR!$A$2:$DR$415,12+$A47,0)*$B$2/10000</f>
        <v>768581.06711349997</v>
      </c>
      <c r="H47" s="10"/>
      <c r="I47" s="17">
        <f t="shared" si="6"/>
        <v>0</v>
      </c>
      <c r="J47" s="104">
        <f>VLOOKUP($E$2,ISI.CUR!$A$2:$DR$415,12+$A47,0)</f>
        <v>7685.8106711350001</v>
      </c>
      <c r="K47" s="67">
        <f t="shared" si="3"/>
        <v>19133</v>
      </c>
      <c r="L47" s="67">
        <f t="shared" si="7"/>
        <v>24893</v>
      </c>
      <c r="M47" s="97">
        <f t="shared" si="4"/>
        <v>600434</v>
      </c>
      <c r="T47" s="8">
        <f t="shared" si="5"/>
        <v>461482</v>
      </c>
      <c r="U47" s="8">
        <f>ROUND(MAX(ROUND(ROUND($M47/10000*VLOOKUP($E$2,ISI.PRA!$A$2:$L$415,10,0)/10,0)*1.03,0),$T47),0)</f>
        <v>461482</v>
      </c>
    </row>
    <row r="48" spans="1:21" x14ac:dyDescent="0.15">
      <c r="A48" s="3">
        <f t="shared" si="1"/>
        <v>31</v>
      </c>
      <c r="B48" s="3">
        <f t="shared" si="2"/>
        <v>85</v>
      </c>
      <c r="G48" s="10">
        <f>VLOOKUP($E$2,ISI.CUR!$A$2:$DR$415,12+$A48,0)*$B$2/10000</f>
        <v>777884.65588470001</v>
      </c>
      <c r="H48" s="10"/>
      <c r="I48" s="17">
        <f t="shared" si="6"/>
        <v>0</v>
      </c>
      <c r="J48" s="104">
        <f>VLOOKUP($E$2,ISI.CUR!$A$2:$DR$415,12+$A48,0)</f>
        <v>7778.8465588469999</v>
      </c>
      <c r="K48" s="67">
        <f t="shared" si="3"/>
        <v>19670</v>
      </c>
      <c r="L48" s="67">
        <f t="shared" si="7"/>
        <v>25286</v>
      </c>
      <c r="M48" s="97">
        <f t="shared" si="4"/>
        <v>625720</v>
      </c>
      <c r="T48" s="8">
        <f t="shared" si="5"/>
        <v>486738</v>
      </c>
      <c r="U48" s="8">
        <f>ROUND(MAX(ROUND(ROUND($M48/10000*VLOOKUP($E$2,ISI.PRA!$A$2:$L$415,10,0)/10,0)*1.03,0),$T48),0)</f>
        <v>486738</v>
      </c>
    </row>
    <row r="49" spans="1:21" x14ac:dyDescent="0.15">
      <c r="A49" s="3">
        <f t="shared" si="1"/>
        <v>32</v>
      </c>
      <c r="B49" s="3">
        <f t="shared" si="2"/>
        <v>86</v>
      </c>
      <c r="G49" s="10">
        <f>VLOOKUP($E$2,ISI.CUR!$A$2:$DR$415,12+$A49,0)*$B$2/10000</f>
        <v>787267.38287009997</v>
      </c>
      <c r="H49" s="10"/>
      <c r="I49" s="17">
        <f t="shared" si="6"/>
        <v>0</v>
      </c>
      <c r="J49" s="104">
        <f>VLOOKUP($E$2,ISI.CUR!$A$2:$DR$415,12+$A49,0)</f>
        <v>7872.6738287010003</v>
      </c>
      <c r="K49" s="67">
        <f t="shared" si="3"/>
        <v>20222</v>
      </c>
      <c r="L49" s="67">
        <f t="shared" si="7"/>
        <v>25685</v>
      </c>
      <c r="M49" s="97">
        <f t="shared" si="4"/>
        <v>651405</v>
      </c>
      <c r="T49" s="8">
        <f t="shared" si="5"/>
        <v>512830</v>
      </c>
      <c r="U49" s="8">
        <f>ROUND(MAX(ROUND(ROUND($M49/10000*VLOOKUP($E$2,ISI.PRA!$A$2:$L$415,10,0)/10,0)*1.03,0),$T49),0)</f>
        <v>512830</v>
      </c>
    </row>
    <row r="50" spans="1:21" x14ac:dyDescent="0.15">
      <c r="A50" s="3">
        <f t="shared" si="1"/>
        <v>33</v>
      </c>
      <c r="B50" s="3">
        <f t="shared" si="2"/>
        <v>87</v>
      </c>
      <c r="G50" s="10">
        <f>VLOOKUP($E$2,ISI.CUR!$A$2:$DR$415,12+$A50,0)*$B$2/10000</f>
        <v>796726.38699010003</v>
      </c>
      <c r="H50" s="10"/>
      <c r="I50" s="17">
        <f t="shared" si="6"/>
        <v>0</v>
      </c>
      <c r="J50" s="104">
        <f>VLOOKUP($E$2,ISI.CUR!$A$2:$DR$415,12+$A50,0)</f>
        <v>7967.2638699010004</v>
      </c>
      <c r="K50" s="67">
        <f t="shared" si="3"/>
        <v>20788</v>
      </c>
      <c r="L50" s="67">
        <f t="shared" si="7"/>
        <v>26092</v>
      </c>
      <c r="M50" s="97">
        <f t="shared" si="4"/>
        <v>677497</v>
      </c>
      <c r="T50" s="8">
        <f t="shared" si="5"/>
        <v>539780</v>
      </c>
      <c r="U50" s="8">
        <f>ROUND(MAX(ROUND(ROUND($M50/10000*VLOOKUP($E$2,ISI.PRA!$A$2:$L$415,10,0)/10,0)*1.03,0),$T50),0)</f>
        <v>539780</v>
      </c>
    </row>
    <row r="51" spans="1:21" x14ac:dyDescent="0.15">
      <c r="A51" s="3">
        <f t="shared" ref="A51:A82" si="8">A50+1</f>
        <v>34</v>
      </c>
      <c r="B51" s="3">
        <f t="shared" ref="B51:B82" si="9">B50+1</f>
        <v>88</v>
      </c>
      <c r="G51" s="10">
        <f>VLOOKUP($E$2,ISI.CUR!$A$2:$DR$415,12+$A51,0)*$B$2/10000</f>
        <v>806256.95594739995</v>
      </c>
      <c r="H51" s="10"/>
      <c r="I51" s="17">
        <f t="shared" si="6"/>
        <v>0</v>
      </c>
      <c r="J51" s="104">
        <f>VLOOKUP($E$2,ISI.CUR!$A$2:$DR$415,12+$A51,0)</f>
        <v>8062.569559474</v>
      </c>
      <c r="K51" s="67">
        <f t="shared" si="3"/>
        <v>21369</v>
      </c>
      <c r="L51" s="67">
        <f t="shared" si="7"/>
        <v>26502</v>
      </c>
      <c r="M51" s="97">
        <f t="shared" si="4"/>
        <v>703999</v>
      </c>
      <c r="T51" s="8">
        <f t="shared" si="5"/>
        <v>567604</v>
      </c>
      <c r="U51" s="8">
        <f>ROUND(MAX(ROUND(ROUND($M51/10000*VLOOKUP($E$2,ISI.PRA!$A$2:$L$415,10,0)/10,0)*1.03,0),$T51),0)</f>
        <v>567604</v>
      </c>
    </row>
    <row r="52" spans="1:21" x14ac:dyDescent="0.15">
      <c r="A52" s="3">
        <f t="shared" si="8"/>
        <v>35</v>
      </c>
      <c r="B52" s="3">
        <f t="shared" si="9"/>
        <v>89</v>
      </c>
      <c r="G52" s="10">
        <f>VLOOKUP($E$2,ISI.CUR!$A$2:$DR$415,12+$A52,0)*$B$2/10000</f>
        <v>815854.69498110004</v>
      </c>
      <c r="H52" s="10"/>
      <c r="I52" s="17">
        <f t="shared" si="6"/>
        <v>0</v>
      </c>
      <c r="J52" s="104">
        <f>VLOOKUP($E$2,ISI.CUR!$A$2:$DR$415,12+$A52,0)</f>
        <v>8158.5469498109996</v>
      </c>
      <c r="K52" s="67">
        <f t="shared" si="3"/>
        <v>21965</v>
      </c>
      <c r="L52" s="67">
        <f t="shared" si="7"/>
        <v>26921</v>
      </c>
      <c r="M52" s="97">
        <f t="shared" si="4"/>
        <v>730920</v>
      </c>
      <c r="T52" s="8">
        <f t="shared" si="5"/>
        <v>596325</v>
      </c>
      <c r="U52" s="8">
        <f>ROUND(MAX(ROUND(ROUND($M52/10000*VLOOKUP($E$2,ISI.PRA!$A$2:$L$415,10,0)/10,0)*1.03,0),$T52),0)</f>
        <v>596325</v>
      </c>
    </row>
    <row r="53" spans="1:21" x14ac:dyDescent="0.15">
      <c r="A53" s="3">
        <f t="shared" si="8"/>
        <v>36</v>
      </c>
      <c r="B53" s="3">
        <f t="shared" si="9"/>
        <v>90</v>
      </c>
      <c r="G53" s="10">
        <f>VLOOKUP($E$2,ISI.CUR!$A$2:$DR$415,12+$A53,0)*$B$2/10000</f>
        <v>825512.51146659988</v>
      </c>
      <c r="H53" s="10"/>
      <c r="I53" s="17">
        <f t="shared" si="6"/>
        <v>0</v>
      </c>
      <c r="J53" s="104">
        <f>VLOOKUP($E$2,ISI.CUR!$A$2:$DR$415,12+$A53,0)</f>
        <v>8255.1251146659997</v>
      </c>
      <c r="K53" s="67">
        <f t="shared" si="3"/>
        <v>22577</v>
      </c>
      <c r="L53" s="67">
        <f t="shared" si="7"/>
        <v>27349</v>
      </c>
      <c r="M53" s="97">
        <f t="shared" si="4"/>
        <v>758269</v>
      </c>
      <c r="T53" s="8">
        <f t="shared" si="5"/>
        <v>625961</v>
      </c>
      <c r="U53" s="8">
        <f>ROUND(MAX(ROUND(ROUND($M53/10000*VLOOKUP($E$2,ISI.PRA!$A$2:$L$415,10,0)/10,0)*1.03,0),$T53),0)</f>
        <v>625961</v>
      </c>
    </row>
    <row r="54" spans="1:21" x14ac:dyDescent="0.15">
      <c r="A54" s="3">
        <f t="shared" si="8"/>
        <v>37</v>
      </c>
      <c r="B54" s="3">
        <f t="shared" si="9"/>
        <v>91</v>
      </c>
      <c r="G54" s="10">
        <f>VLOOKUP($E$2,ISI.CUR!$A$2:$DR$415,12+$A54,0)*$B$2/10000</f>
        <v>835218.74853779993</v>
      </c>
      <c r="H54" s="10"/>
      <c r="I54" s="17">
        <f t="shared" si="6"/>
        <v>0</v>
      </c>
      <c r="J54" s="104">
        <f>VLOOKUP($E$2,ISI.CUR!$A$2:$DR$415,12+$A54,0)</f>
        <v>8352.1874853779991</v>
      </c>
      <c r="K54" s="67">
        <f t="shared" si="3"/>
        <v>23203</v>
      </c>
      <c r="L54" s="67">
        <f t="shared" si="7"/>
        <v>27781</v>
      </c>
      <c r="M54" s="97">
        <f t="shared" si="4"/>
        <v>786050</v>
      </c>
      <c r="T54" s="8">
        <f t="shared" si="5"/>
        <v>656524</v>
      </c>
      <c r="U54" s="8">
        <f>ROUND(MAX(ROUND(ROUND($M54/10000*VLOOKUP($E$2,ISI.PRA!$A$2:$L$415,10,0)/10,0)*1.03,0),$T54),0)</f>
        <v>656524</v>
      </c>
    </row>
    <row r="55" spans="1:21" x14ac:dyDescent="0.15">
      <c r="A55" s="3">
        <f t="shared" si="8"/>
        <v>38</v>
      </c>
      <c r="B55" s="3">
        <f t="shared" si="9"/>
        <v>92</v>
      </c>
      <c r="G55" s="10">
        <f>VLOOKUP($E$2,ISI.CUR!$A$2:$DR$415,12+$A55,0)*$B$2/10000</f>
        <v>844957.0158222001</v>
      </c>
      <c r="H55" s="10"/>
      <c r="I55" s="17">
        <f t="shared" si="6"/>
        <v>0</v>
      </c>
      <c r="J55" s="104">
        <f>VLOOKUP($E$2,ISI.CUR!$A$2:$DR$415,12+$A55,0)</f>
        <v>8449.5701582220008</v>
      </c>
      <c r="K55" s="67">
        <f t="shared" si="3"/>
        <v>23844</v>
      </c>
      <c r="L55" s="67">
        <f t="shared" si="7"/>
        <v>28217</v>
      </c>
      <c r="M55" s="97">
        <f t="shared" si="4"/>
        <v>814267</v>
      </c>
      <c r="T55" s="8">
        <f t="shared" si="5"/>
        <v>688021</v>
      </c>
      <c r="U55" s="8">
        <f>ROUND(MAX(ROUND(ROUND($M55/10000*VLOOKUP($E$2,ISI.PRA!$A$2:$L$415,10,0)/10,0)*1.03,0),$T55),0)</f>
        <v>688021</v>
      </c>
    </row>
    <row r="56" spans="1:21" x14ac:dyDescent="0.15">
      <c r="A56" s="3">
        <f t="shared" si="8"/>
        <v>39</v>
      </c>
      <c r="B56" s="3">
        <f t="shared" si="9"/>
        <v>93</v>
      </c>
      <c r="G56" s="10">
        <f>VLOOKUP($E$2,ISI.CUR!$A$2:$DR$415,12+$A56,0)*$B$2/10000</f>
        <v>854727.90341679996</v>
      </c>
      <c r="H56" s="10"/>
      <c r="I56" s="17">
        <f t="shared" si="6"/>
        <v>0</v>
      </c>
      <c r="J56" s="104">
        <f>VLOOKUP($E$2,ISI.CUR!$A$2:$DR$415,12+$A56,0)</f>
        <v>8547.2790341679993</v>
      </c>
      <c r="K56" s="67">
        <f t="shared" si="3"/>
        <v>24501</v>
      </c>
      <c r="L56" s="67">
        <f t="shared" si="7"/>
        <v>28666</v>
      </c>
      <c r="M56" s="97">
        <f t="shared" si="4"/>
        <v>842933</v>
      </c>
      <c r="T56" s="8">
        <f t="shared" si="5"/>
        <v>720478</v>
      </c>
      <c r="U56" s="8">
        <f>ROUND(MAX(ROUND(ROUND($M56/10000*VLOOKUP($E$2,ISI.PRA!$A$2:$L$415,10,0)/10,0)*1.03,0),$T56),0)</f>
        <v>720478</v>
      </c>
    </row>
    <row r="57" spans="1:21" x14ac:dyDescent="0.15">
      <c r="A57" s="3">
        <f t="shared" si="8"/>
        <v>40</v>
      </c>
      <c r="B57" s="3">
        <f t="shared" si="9"/>
        <v>94</v>
      </c>
      <c r="G57" s="10">
        <f>VLOOKUP($E$2,ISI.CUR!$A$2:$DR$415,12+$A57,0)*$B$2/10000</f>
        <v>864520.60820140003</v>
      </c>
      <c r="H57" s="10"/>
      <c r="I57" s="17">
        <f t="shared" si="6"/>
        <v>0</v>
      </c>
      <c r="J57" s="104">
        <f>VLOOKUP($E$2,ISI.CUR!$A$2:$DR$415,12+$A57,0)</f>
        <v>8645.2060820139995</v>
      </c>
      <c r="K57" s="67">
        <f t="shared" si="3"/>
        <v>25173</v>
      </c>
      <c r="L57" s="67">
        <f t="shared" si="7"/>
        <v>29118</v>
      </c>
      <c r="M57" s="97">
        <f t="shared" si="4"/>
        <v>872051</v>
      </c>
      <c r="T57" s="8">
        <f t="shared" si="5"/>
        <v>753906</v>
      </c>
      <c r="U57" s="8">
        <f>ROUND(MAX(ROUND(ROUND($M57/10000*VLOOKUP($E$2,ISI.PRA!$A$2:$L$415,10,0)/10,0)*1.03,0),$T57),0)</f>
        <v>753906</v>
      </c>
    </row>
    <row r="58" spans="1:21" x14ac:dyDescent="0.15">
      <c r="A58" s="3">
        <f t="shared" si="8"/>
        <v>41</v>
      </c>
      <c r="B58" s="3">
        <f t="shared" si="9"/>
        <v>95</v>
      </c>
      <c r="G58" s="10">
        <f>VLOOKUP($E$2,ISI.CUR!$A$2:$DR$415,12+$A58,0)*$B$2/10000</f>
        <v>874322.79355659999</v>
      </c>
      <c r="H58" s="10"/>
      <c r="I58" s="17">
        <f t="shared" si="6"/>
        <v>0</v>
      </c>
      <c r="J58" s="104">
        <f>VLOOKUP($E$2,ISI.CUR!$A$2:$DR$415,12+$A58,0)</f>
        <v>8743.2279355659994</v>
      </c>
      <c r="K58" s="67">
        <f t="shared" si="3"/>
        <v>25861</v>
      </c>
      <c r="L58" s="67">
        <f t="shared" si="7"/>
        <v>29579</v>
      </c>
      <c r="M58" s="97">
        <f t="shared" si="4"/>
        <v>901630</v>
      </c>
      <c r="T58" s="8">
        <f t="shared" si="5"/>
        <v>788316</v>
      </c>
      <c r="U58" s="8">
        <f>ROUND(MAX(ROUND(ROUND($M58/10000*VLOOKUP($E$2,ISI.PRA!$A$2:$L$415,10,0)/10,0)*1.03,0),$T58),0)</f>
        <v>788316</v>
      </c>
    </row>
    <row r="59" spans="1:21" x14ac:dyDescent="0.15">
      <c r="A59" s="3">
        <f t="shared" si="8"/>
        <v>42</v>
      </c>
      <c r="B59" s="3">
        <f t="shared" si="9"/>
        <v>96</v>
      </c>
      <c r="G59" s="10">
        <f>VLOOKUP($E$2,ISI.CUR!$A$2:$DR$415,12+$A59,0)*$B$2/10000</f>
        <v>884120.41937089991</v>
      </c>
      <c r="H59" s="10"/>
      <c r="I59" s="17">
        <f t="shared" si="6"/>
        <v>0</v>
      </c>
      <c r="J59" s="104">
        <f>VLOOKUP($E$2,ISI.CUR!$A$2:$DR$415,12+$A59,0)</f>
        <v>8841.2041937089998</v>
      </c>
      <c r="K59" s="67">
        <f t="shared" si="3"/>
        <v>26564</v>
      </c>
      <c r="L59" s="67">
        <f t="shared" si="7"/>
        <v>30046</v>
      </c>
      <c r="M59" s="97">
        <f t="shared" si="4"/>
        <v>931676</v>
      </c>
      <c r="T59" s="8">
        <f t="shared" si="5"/>
        <v>823714</v>
      </c>
      <c r="U59" s="8">
        <f>ROUND(MAX(ROUND(ROUND($M59/10000*VLOOKUP($E$2,ISI.PRA!$A$2:$L$415,10,0)/10,0)*1.03,0),$T59),0)</f>
        <v>823714</v>
      </c>
    </row>
    <row r="60" spans="1:21" x14ac:dyDescent="0.15">
      <c r="A60" s="3">
        <f t="shared" si="8"/>
        <v>43</v>
      </c>
      <c r="B60" s="3">
        <f t="shared" si="9"/>
        <v>97</v>
      </c>
      <c r="G60" s="10">
        <f>VLOOKUP($E$2,ISI.CUR!$A$2:$DR$415,12+$A60,0)*$B$2/10000</f>
        <v>893897.53686739993</v>
      </c>
      <c r="H60" s="10"/>
      <c r="I60" s="17">
        <f t="shared" si="6"/>
        <v>0</v>
      </c>
      <c r="J60" s="104">
        <f>VLOOKUP($E$2,ISI.CUR!$A$2:$DR$415,12+$A60,0)</f>
        <v>8938.9753686740005</v>
      </c>
      <c r="K60" s="67">
        <f t="shared" si="3"/>
        <v>27282</v>
      </c>
      <c r="L60" s="67">
        <f t="shared" si="7"/>
        <v>30520</v>
      </c>
      <c r="M60" s="97">
        <f t="shared" si="4"/>
        <v>962196</v>
      </c>
      <c r="T60" s="8">
        <f t="shared" si="5"/>
        <v>860105</v>
      </c>
      <c r="U60" s="8">
        <f>ROUND(MAX(ROUND(ROUND($M60/10000*VLOOKUP($E$2,ISI.PRA!$A$2:$L$415,10,0)/10,0)*1.03,0),$T60),0)</f>
        <v>860105</v>
      </c>
    </row>
    <row r="61" spans="1:21" x14ac:dyDescent="0.15">
      <c r="A61" s="3">
        <f t="shared" si="8"/>
        <v>44</v>
      </c>
      <c r="B61" s="3">
        <f t="shared" si="9"/>
        <v>98</v>
      </c>
      <c r="G61" s="10">
        <f>VLOOKUP($E$2,ISI.CUR!$A$2:$DR$415,12+$A61,0)*$B$2/10000</f>
        <v>903636.05194540008</v>
      </c>
      <c r="H61" s="10"/>
      <c r="I61" s="17">
        <f t="shared" si="6"/>
        <v>0</v>
      </c>
      <c r="J61" s="104">
        <f>VLOOKUP($E$2,ISI.CUR!$A$2:$DR$415,12+$A61,0)</f>
        <v>9036.3605194539996</v>
      </c>
      <c r="K61" s="67">
        <f t="shared" si="3"/>
        <v>28015</v>
      </c>
      <c r="L61" s="67">
        <f t="shared" si="7"/>
        <v>31003</v>
      </c>
      <c r="M61" s="97">
        <f t="shared" si="4"/>
        <v>993199</v>
      </c>
      <c r="T61" s="8">
        <f t="shared" si="5"/>
        <v>897490</v>
      </c>
      <c r="U61" s="8">
        <f>ROUND(MAX(ROUND(ROUND($M61/10000*VLOOKUP($E$2,ISI.PRA!$A$2:$L$415,10,0)/10,0)*1.03,0),$T61),0)</f>
        <v>897490</v>
      </c>
    </row>
    <row r="62" spans="1:21" x14ac:dyDescent="0.15">
      <c r="A62" s="3">
        <f t="shared" si="8"/>
        <v>45</v>
      </c>
      <c r="B62" s="3">
        <f t="shared" si="9"/>
        <v>99</v>
      </c>
      <c r="G62" s="10">
        <f>VLOOKUP($E$2,ISI.CUR!$A$2:$DR$415,12+$A62,0)*$B$2/10000</f>
        <v>913315.48191050009</v>
      </c>
      <c r="H62" s="10"/>
      <c r="I62" s="17">
        <f t="shared" si="6"/>
        <v>0</v>
      </c>
      <c r="J62" s="104">
        <f>VLOOKUP($E$2,ISI.CUR!$A$2:$DR$415,12+$A62,0)</f>
        <v>9133.1548191050006</v>
      </c>
      <c r="K62" s="67">
        <f t="shared" si="3"/>
        <v>28763</v>
      </c>
      <c r="L62" s="67">
        <f t="shared" si="7"/>
        <v>31493</v>
      </c>
      <c r="M62" s="97">
        <f t="shared" si="4"/>
        <v>1024692</v>
      </c>
      <c r="T62" s="8">
        <f t="shared" si="5"/>
        <v>935867</v>
      </c>
      <c r="U62" s="8">
        <f>ROUND(MAX(ROUND(ROUND($M62/10000*VLOOKUP($E$2,ISI.PRA!$A$2:$L$415,10,0)/10,0)*1.03,0),$T62),0)</f>
        <v>935867</v>
      </c>
    </row>
    <row r="63" spans="1:21" x14ac:dyDescent="0.15">
      <c r="A63" s="3">
        <f t="shared" si="8"/>
        <v>46</v>
      </c>
      <c r="B63" s="3">
        <f t="shared" si="9"/>
        <v>100</v>
      </c>
      <c r="G63" s="10">
        <f>VLOOKUP($E$2,ISI.CUR!$A$2:$DR$415,12+$A63,0)*$B$2/10000</f>
        <v>922912.6710016001</v>
      </c>
      <c r="H63" s="10"/>
      <c r="I63" s="17">
        <f t="shared" si="6"/>
        <v>0</v>
      </c>
      <c r="J63" s="104">
        <f>VLOOKUP($E$2,ISI.CUR!$A$2:$DR$415,12+$A63,0)</f>
        <v>9229.1267100160003</v>
      </c>
      <c r="K63" s="67">
        <f t="shared" si="3"/>
        <v>29524</v>
      </c>
      <c r="L63" s="67">
        <f t="shared" si="7"/>
        <v>31990</v>
      </c>
      <c r="M63" s="97">
        <f t="shared" si="4"/>
        <v>1056682</v>
      </c>
      <c r="T63" s="8">
        <f t="shared" si="5"/>
        <v>975225</v>
      </c>
      <c r="U63" s="8">
        <f>ROUND(MAX(ROUND(ROUND($M63/10000*VLOOKUP($E$2,ISI.PRA!$A$2:$L$415,10,0)/10,0)*1.03,0),$T63),0)</f>
        <v>975225</v>
      </c>
    </row>
    <row r="64" spans="1:21" x14ac:dyDescent="0.15">
      <c r="A64" s="3">
        <f t="shared" si="8"/>
        <v>47</v>
      </c>
      <c r="B64" s="3">
        <f t="shared" si="9"/>
        <v>101</v>
      </c>
      <c r="G64" s="10">
        <f>VLOOKUP($E$2,ISI.CUR!$A$2:$DR$415,12+$A64,0)*$B$2/10000</f>
        <v>932401.49543829996</v>
      </c>
      <c r="H64" s="10"/>
      <c r="I64" s="17">
        <f t="shared" si="6"/>
        <v>0</v>
      </c>
      <c r="J64" s="104">
        <f>VLOOKUP($E$2,ISI.CUR!$A$2:$DR$415,12+$A64,0)</f>
        <v>9324.0149543829993</v>
      </c>
      <c r="K64" s="67">
        <f t="shared" si="3"/>
        <v>30299</v>
      </c>
      <c r="L64" s="67">
        <f t="shared" si="7"/>
        <v>32495</v>
      </c>
      <c r="M64" s="97">
        <f t="shared" si="4"/>
        <v>1089177</v>
      </c>
      <c r="T64" s="8">
        <f t="shared" si="5"/>
        <v>1015550</v>
      </c>
      <c r="U64" s="8">
        <f>ROUND(MAX(ROUND(ROUND($M64/10000*VLOOKUP($E$2,ISI.PRA!$A$2:$L$415,10,0)/10,0)*1.03,0),$T64),0)</f>
        <v>1015550</v>
      </c>
    </row>
    <row r="65" spans="1:21" x14ac:dyDescent="0.15">
      <c r="A65" s="3">
        <f t="shared" si="8"/>
        <v>48</v>
      </c>
      <c r="B65" s="3">
        <f t="shared" si="9"/>
        <v>102</v>
      </c>
      <c r="G65" s="10">
        <f>VLOOKUP($E$2,ISI.CUR!$A$2:$DR$415,12+$A65,0)*$B$2/10000</f>
        <v>941752.51806889987</v>
      </c>
      <c r="H65" s="10"/>
      <c r="I65" s="17">
        <f t="shared" si="6"/>
        <v>0</v>
      </c>
      <c r="J65" s="104">
        <f>VLOOKUP($E$2,ISI.CUR!$A$2:$DR$415,12+$A65,0)</f>
        <v>9417.5251806889992</v>
      </c>
      <c r="K65" s="67">
        <f t="shared" si="3"/>
        <v>31086</v>
      </c>
      <c r="L65" s="67">
        <f t="shared" si="7"/>
        <v>33007</v>
      </c>
      <c r="M65" s="97">
        <f t="shared" si="4"/>
        <v>1122184</v>
      </c>
      <c r="T65" s="8">
        <f t="shared" si="5"/>
        <v>1056820</v>
      </c>
      <c r="U65" s="8">
        <f>ROUND(MAX(ROUND(ROUND($M65/10000*VLOOKUP($E$2,ISI.PRA!$A$2:$L$415,10,0)/10,0)*1.03,0),$T65),0)</f>
        <v>1056820</v>
      </c>
    </row>
    <row r="66" spans="1:21" x14ac:dyDescent="0.15">
      <c r="A66" s="3">
        <f t="shared" si="8"/>
        <v>49</v>
      </c>
      <c r="B66" s="3">
        <f t="shared" si="9"/>
        <v>103</v>
      </c>
      <c r="G66" s="10">
        <f>VLOOKUP($E$2,ISI.CUR!$A$2:$DR$415,12+$A66,0)*$B$2/10000</f>
        <v>950932.6299206001</v>
      </c>
      <c r="H66" s="10"/>
      <c r="I66" s="17">
        <f t="shared" si="6"/>
        <v>0</v>
      </c>
      <c r="J66" s="104">
        <f>VLOOKUP($E$2,ISI.CUR!$A$2:$DR$415,12+$A66,0)</f>
        <v>9509.3262992060008</v>
      </c>
      <c r="K66" s="67">
        <f t="shared" si="3"/>
        <v>31885</v>
      </c>
      <c r="L66" s="67">
        <f t="shared" si="7"/>
        <v>33531</v>
      </c>
      <c r="M66" s="97">
        <f t="shared" si="4"/>
        <v>1155715</v>
      </c>
      <c r="T66" s="8">
        <f t="shared" si="5"/>
        <v>1099007</v>
      </c>
      <c r="U66" s="8">
        <f>ROUND(MAX(ROUND(ROUND($M66/10000*VLOOKUP($E$2,ISI.PRA!$A$2:$L$415,10,0)/10,0)*1.03,0),$T66),0)</f>
        <v>1099007</v>
      </c>
    </row>
    <row r="67" spans="1:21" x14ac:dyDescent="0.15">
      <c r="A67" s="3">
        <f t="shared" si="8"/>
        <v>50</v>
      </c>
      <c r="B67" s="3">
        <f t="shared" si="9"/>
        <v>104</v>
      </c>
      <c r="G67" s="10">
        <f>VLOOKUP($E$2,ISI.CUR!$A$2:$DR$415,12+$A67,0)*$B$2/10000</f>
        <v>959904.64460580004</v>
      </c>
      <c r="H67" s="10"/>
      <c r="I67" s="17">
        <f t="shared" si="6"/>
        <v>0</v>
      </c>
      <c r="J67" s="104">
        <f>VLOOKUP($E$2,ISI.CUR!$A$2:$DR$415,12+$A67,0)</f>
        <v>9599.0464460580006</v>
      </c>
      <c r="K67" s="67">
        <f t="shared" si="3"/>
        <v>32695</v>
      </c>
      <c r="L67" s="67">
        <f t="shared" si="7"/>
        <v>34060</v>
      </c>
      <c r="M67" s="97">
        <f t="shared" si="4"/>
        <v>1189775</v>
      </c>
      <c r="T67" s="8">
        <f t="shared" si="5"/>
        <v>1142071</v>
      </c>
      <c r="U67" s="8">
        <f>ROUND(MAX(ROUND(ROUND($M67/10000*VLOOKUP($E$2,ISI.PRA!$A$2:$L$415,10,0)/10,0)*1.03,0),$T67),0)</f>
        <v>1142071</v>
      </c>
    </row>
    <row r="68" spans="1:21" x14ac:dyDescent="0.15">
      <c r="A68" s="3">
        <f t="shared" si="8"/>
        <v>51</v>
      </c>
      <c r="B68" s="3">
        <f t="shared" si="9"/>
        <v>105</v>
      </c>
      <c r="G68" s="10">
        <f>VLOOKUP($E$2,ISI.CUR!$A$2:$DR$415,12+$A68,0)*$B$2/10000</f>
        <v>968626.88030960003</v>
      </c>
      <c r="H68" s="10"/>
      <c r="I68" s="17">
        <f t="shared" si="6"/>
        <v>0</v>
      </c>
      <c r="J68" s="104">
        <f>VLOOKUP($E$2,ISI.CUR!$A$2:$DR$415,12+$A68,0)</f>
        <v>9686.2688030959998</v>
      </c>
      <c r="K68" s="67">
        <f t="shared" si="3"/>
        <v>33513</v>
      </c>
      <c r="L68" s="67">
        <f t="shared" si="7"/>
        <v>34599</v>
      </c>
      <c r="M68" s="97">
        <f t="shared" si="4"/>
        <v>1224374</v>
      </c>
      <c r="T68" s="8">
        <f t="shared" si="5"/>
        <v>1185962</v>
      </c>
      <c r="U68" s="8">
        <f>ROUND(MAX(ROUND(ROUND($M68/10000*VLOOKUP($E$2,ISI.PRA!$A$2:$L$415,10,0)/10,0)*1.03,0),$T68),0)</f>
        <v>1185962</v>
      </c>
    </row>
    <row r="69" spans="1:21" x14ac:dyDescent="0.15">
      <c r="A69" s="3">
        <f t="shared" si="8"/>
        <v>52</v>
      </c>
      <c r="B69" s="3">
        <f t="shared" si="9"/>
        <v>106</v>
      </c>
      <c r="G69" s="10">
        <f>VLOOKUP($E$2,ISI.CUR!$A$2:$DR$415,12+$A69,0)*$B$2/10000</f>
        <v>977052.68595060008</v>
      </c>
      <c r="H69" s="10"/>
      <c r="I69" s="17">
        <f t="shared" si="6"/>
        <v>0</v>
      </c>
      <c r="J69" s="104">
        <f>VLOOKUP($E$2,ISI.CUR!$A$2:$DR$415,12+$A69,0)</f>
        <v>9770.5268595060006</v>
      </c>
      <c r="K69" s="67">
        <f t="shared" si="3"/>
        <v>34339</v>
      </c>
      <c r="L69" s="67">
        <f t="shared" si="7"/>
        <v>35143</v>
      </c>
      <c r="M69" s="97">
        <f t="shared" si="4"/>
        <v>1259517</v>
      </c>
      <c r="T69" s="8">
        <f t="shared" si="5"/>
        <v>1230614</v>
      </c>
      <c r="U69" s="8">
        <f>ROUND(MAX(ROUND(ROUND($M69/10000*VLOOKUP($E$2,ISI.PRA!$A$2:$L$415,10,0)/10,0)*1.03,0),$T69),0)</f>
        <v>1230614</v>
      </c>
    </row>
    <row r="70" spans="1:21" x14ac:dyDescent="0.15">
      <c r="A70" s="3">
        <f t="shared" si="8"/>
        <v>53</v>
      </c>
      <c r="B70" s="3">
        <f t="shared" si="9"/>
        <v>107</v>
      </c>
      <c r="G70" s="10">
        <f>VLOOKUP($E$2,ISI.CUR!$A$2:$DR$415,12+$A70,0)*$B$2/10000</f>
        <v>985129.95459820004</v>
      </c>
      <c r="H70" s="10"/>
      <c r="I70" s="17">
        <f t="shared" si="6"/>
        <v>0</v>
      </c>
      <c r="J70" s="104">
        <f>VLOOKUP($E$2,ISI.CUR!$A$2:$DR$415,12+$A70,0)</f>
        <v>9851.2995459819995</v>
      </c>
      <c r="K70" s="67">
        <f t="shared" si="3"/>
        <v>35170</v>
      </c>
      <c r="L70" s="67">
        <f t="shared" si="7"/>
        <v>35701</v>
      </c>
      <c r="M70" s="97">
        <f t="shared" si="4"/>
        <v>1295218</v>
      </c>
      <c r="T70" s="8">
        <f t="shared" si="5"/>
        <v>1275958</v>
      </c>
      <c r="U70" s="8">
        <f>ROUND(MAX(ROUND(ROUND($M70/10000*VLOOKUP($E$2,ISI.PRA!$A$2:$L$415,10,0)/10,0)*1.03,0),$T70),0)</f>
        <v>1275958</v>
      </c>
    </row>
    <row r="71" spans="1:21" x14ac:dyDescent="0.15">
      <c r="A71" s="3">
        <f t="shared" si="8"/>
        <v>54</v>
      </c>
      <c r="B71" s="3">
        <f t="shared" si="9"/>
        <v>108</v>
      </c>
      <c r="G71" s="10">
        <f>VLOOKUP($E$2,ISI.CUR!$A$2:$DR$415,12+$A71,0)*$B$2/10000</f>
        <v>992800.59438379994</v>
      </c>
      <c r="H71" s="10"/>
      <c r="I71" s="17">
        <f t="shared" si="6"/>
        <v>0</v>
      </c>
      <c r="J71" s="104">
        <f>VLOOKUP($E$2,ISI.CUR!$A$2:$DR$415,12+$A71,0)</f>
        <v>9928.0059438379994</v>
      </c>
      <c r="K71" s="67">
        <f t="shared" si="3"/>
        <v>36003</v>
      </c>
      <c r="L71" s="67">
        <f t="shared" si="7"/>
        <v>36264</v>
      </c>
      <c r="M71" s="97">
        <f t="shared" si="4"/>
        <v>1331482</v>
      </c>
      <c r="T71" s="8">
        <f t="shared" si="5"/>
        <v>1321896</v>
      </c>
      <c r="U71" s="8">
        <f>ROUND(MAX(ROUND(ROUND($M71/10000*VLOOKUP($E$2,ISI.PRA!$A$2:$L$415,10,0)/10,0)*1.03,0),$T71),0)</f>
        <v>1321896</v>
      </c>
    </row>
    <row r="72" spans="1:21" x14ac:dyDescent="0.15">
      <c r="A72" s="3">
        <f t="shared" si="8"/>
        <v>55</v>
      </c>
      <c r="B72" s="3">
        <f t="shared" si="9"/>
        <v>109</v>
      </c>
      <c r="G72" s="10">
        <f>VLOOKUP($E$2,ISI.CUR!$A$2:$DR$415,12+$A72,0)*$B$2/10000</f>
        <v>1000000</v>
      </c>
      <c r="H72" s="10"/>
      <c r="I72" s="17">
        <f t="shared" si="6"/>
        <v>0</v>
      </c>
      <c r="J72" s="104">
        <f>VLOOKUP($E$2,ISI.CUR!$A$2:$DR$415,12+$A72,0)</f>
        <v>10000</v>
      </c>
      <c r="K72" s="67">
        <f t="shared" si="3"/>
        <v>36837</v>
      </c>
      <c r="L72" s="67">
        <f t="shared" si="7"/>
        <v>36837</v>
      </c>
      <c r="M72" s="97">
        <f t="shared" si="4"/>
        <v>1368319</v>
      </c>
      <c r="T72" s="8">
        <f t="shared" si="5"/>
        <v>1368319</v>
      </c>
      <c r="U72" s="8">
        <f>ROUND(MAX(ROUND(ROUND($M72/10000*VLOOKUP($E$2,ISI.PRA!$A$2:$L$415,10,0)/10,0)*1.03,0),$T72),0)</f>
        <v>1368319</v>
      </c>
    </row>
    <row r="73" spans="1:21" x14ac:dyDescent="0.15">
      <c r="A73" s="3">
        <f t="shared" si="8"/>
        <v>56</v>
      </c>
      <c r="B73" s="3">
        <f t="shared" si="9"/>
        <v>110</v>
      </c>
      <c r="G73" s="10">
        <f>VLOOKUP($E$2,ISI.CUR!$A$2:$DR$415,12+$A73,0)*$B$2/10000</f>
        <v>0</v>
      </c>
      <c r="H73" s="10"/>
      <c r="I73" s="17">
        <f t="shared" si="6"/>
        <v>0</v>
      </c>
      <c r="J73" s="104">
        <f>VLOOKUP($E$2,ISI.CUR!$A$2:$DR$415,12+$A73,0)</f>
        <v>0</v>
      </c>
      <c r="K73" s="67">
        <f t="shared" si="3"/>
        <v>0</v>
      </c>
      <c r="L73" s="67" t="e">
        <f t="shared" si="7"/>
        <v>#DIV/0!</v>
      </c>
      <c r="M73" s="97" t="e">
        <f t="shared" si="4"/>
        <v>#DIV/0!</v>
      </c>
      <c r="T73" s="8" t="e">
        <f t="shared" si="5"/>
        <v>#DIV/0!</v>
      </c>
      <c r="U73" s="8" t="e">
        <f>ROUND(MAX(ROUND(ROUND($M73/10000*VLOOKUP($E$2,ISI.PRA!$A$2:$L$415,10,0)/10,0)*1.03,0),$T73),0)</f>
        <v>#DIV/0!</v>
      </c>
    </row>
    <row r="74" spans="1:21" x14ac:dyDescent="0.15">
      <c r="A74" s="3">
        <f t="shared" si="8"/>
        <v>57</v>
      </c>
      <c r="B74" s="3">
        <f t="shared" si="9"/>
        <v>111</v>
      </c>
      <c r="G74" s="10">
        <f>VLOOKUP($E$2,ISI.CUR!$A$2:$DR$415,12+$A74,0)*$B$2/10000</f>
        <v>0</v>
      </c>
      <c r="H74" s="10"/>
      <c r="I74" s="17">
        <f t="shared" si="6"/>
        <v>0</v>
      </c>
      <c r="J74" s="104">
        <f>VLOOKUP($E$2,ISI.CUR!$A$2:$DR$415,12+$A74,0)</f>
        <v>0</v>
      </c>
      <c r="K74" s="67" t="e">
        <f t="shared" si="3"/>
        <v>#DIV/0!</v>
      </c>
      <c r="L74" s="67" t="e">
        <f t="shared" si="7"/>
        <v>#DIV/0!</v>
      </c>
      <c r="M74" s="97" t="e">
        <f t="shared" si="4"/>
        <v>#DIV/0!</v>
      </c>
      <c r="T74" s="8" t="e">
        <f t="shared" si="5"/>
        <v>#DIV/0!</v>
      </c>
      <c r="U74" s="8" t="e">
        <f>ROUND(MAX(ROUND(ROUND($M74/10000*VLOOKUP($E$2,ISI.PRA!$A$2:$L$415,10,0)/10,0)*1.03,0),$T74),0)</f>
        <v>#DIV/0!</v>
      </c>
    </row>
    <row r="75" spans="1:21" x14ac:dyDescent="0.15">
      <c r="A75" s="3">
        <f t="shared" si="8"/>
        <v>58</v>
      </c>
      <c r="B75" s="3">
        <f t="shared" si="9"/>
        <v>112</v>
      </c>
      <c r="G75" s="10">
        <f>VLOOKUP($E$2,ISI.CUR!$A$2:$DR$415,12+$A75,0)*$B$2/10000</f>
        <v>0</v>
      </c>
      <c r="H75" s="10"/>
      <c r="I75" s="17">
        <f t="shared" si="6"/>
        <v>0</v>
      </c>
      <c r="J75" s="104">
        <f>VLOOKUP($E$2,ISI.CUR!$A$2:$DR$415,12+$A75,0)</f>
        <v>0</v>
      </c>
      <c r="K75" s="67" t="e">
        <f t="shared" si="3"/>
        <v>#DIV/0!</v>
      </c>
      <c r="L75" s="67" t="e">
        <f t="shared" si="7"/>
        <v>#DIV/0!</v>
      </c>
      <c r="M75" s="97" t="e">
        <f t="shared" si="4"/>
        <v>#DIV/0!</v>
      </c>
      <c r="T75" s="8" t="e">
        <f t="shared" si="5"/>
        <v>#DIV/0!</v>
      </c>
      <c r="U75" s="8" t="e">
        <f>ROUND(MAX(ROUND(ROUND($M75/10000*VLOOKUP($E$2,ISI.PRA!$A$2:$L$415,10,0)/10,0)*1.03,0),$T75),0)</f>
        <v>#DIV/0!</v>
      </c>
    </row>
    <row r="76" spans="1:21" x14ac:dyDescent="0.15">
      <c r="A76" s="3">
        <f t="shared" si="8"/>
        <v>59</v>
      </c>
      <c r="B76" s="3">
        <f t="shared" si="9"/>
        <v>113</v>
      </c>
      <c r="G76" s="10">
        <f>VLOOKUP($E$2,ISI.CUR!$A$2:$DR$415,12+$A76,0)*$B$2/10000</f>
        <v>0</v>
      </c>
      <c r="H76" s="10"/>
      <c r="I76" s="17">
        <f t="shared" si="6"/>
        <v>0</v>
      </c>
      <c r="J76" s="104">
        <f>VLOOKUP($E$2,ISI.CUR!$A$2:$DR$415,12+$A76,0)</f>
        <v>0</v>
      </c>
      <c r="K76" s="67" t="e">
        <f t="shared" si="3"/>
        <v>#DIV/0!</v>
      </c>
      <c r="L76" s="67" t="e">
        <f t="shared" si="7"/>
        <v>#DIV/0!</v>
      </c>
      <c r="M76" s="97" t="e">
        <f t="shared" si="4"/>
        <v>#DIV/0!</v>
      </c>
      <c r="T76" s="8" t="e">
        <f t="shared" si="5"/>
        <v>#DIV/0!</v>
      </c>
      <c r="U76" s="8" t="e">
        <f>ROUND(MAX(ROUND(ROUND($M76/10000*VLOOKUP($E$2,ISI.PRA!$A$2:$L$415,10,0)/10,0)*1.03,0),$T76),0)</f>
        <v>#DIV/0!</v>
      </c>
    </row>
    <row r="77" spans="1:21" x14ac:dyDescent="0.15">
      <c r="A77" s="3">
        <f t="shared" si="8"/>
        <v>60</v>
      </c>
      <c r="B77" s="3">
        <f t="shared" si="9"/>
        <v>114</v>
      </c>
      <c r="G77" s="10">
        <f>VLOOKUP($E$2,ISI.CUR!$A$2:$DR$415,12+$A77,0)*$B$2/10000</f>
        <v>0</v>
      </c>
      <c r="H77" s="10"/>
      <c r="I77" s="17">
        <f t="shared" si="6"/>
        <v>0</v>
      </c>
      <c r="J77" s="104">
        <f>VLOOKUP($E$2,ISI.CUR!$A$2:$DR$415,12+$A77,0)</f>
        <v>0</v>
      </c>
      <c r="K77" s="67" t="e">
        <f t="shared" si="3"/>
        <v>#DIV/0!</v>
      </c>
      <c r="L77" s="67" t="e">
        <f t="shared" si="7"/>
        <v>#DIV/0!</v>
      </c>
      <c r="M77" s="97" t="e">
        <f t="shared" si="4"/>
        <v>#DIV/0!</v>
      </c>
      <c r="T77" s="8" t="e">
        <f t="shared" si="5"/>
        <v>#DIV/0!</v>
      </c>
      <c r="U77" s="8" t="e">
        <f>ROUND(MAX(ROUND(ROUND($M77/10000*VLOOKUP($E$2,ISI.PRA!$A$2:$L$415,10,0)/10,0)*1.03,0),$T77),0)</f>
        <v>#DIV/0!</v>
      </c>
    </row>
    <row r="78" spans="1:21" x14ac:dyDescent="0.15">
      <c r="A78" s="3">
        <f t="shared" si="8"/>
        <v>61</v>
      </c>
      <c r="B78" s="3">
        <f t="shared" si="9"/>
        <v>115</v>
      </c>
      <c r="G78" s="10">
        <f>VLOOKUP($E$2,ISI.CUR!$A$2:$DR$415,12+$A78,0)*$B$2/10000</f>
        <v>0</v>
      </c>
      <c r="H78" s="10"/>
      <c r="I78" s="17">
        <f t="shared" si="6"/>
        <v>0</v>
      </c>
      <c r="J78" s="104">
        <f>VLOOKUP($E$2,ISI.CUR!$A$2:$DR$415,12+$A78,0)</f>
        <v>0</v>
      </c>
      <c r="K78" s="67" t="e">
        <f t="shared" si="3"/>
        <v>#DIV/0!</v>
      </c>
      <c r="L78" s="67" t="e">
        <f t="shared" si="7"/>
        <v>#DIV/0!</v>
      </c>
      <c r="M78" s="97" t="e">
        <f t="shared" si="4"/>
        <v>#DIV/0!</v>
      </c>
      <c r="T78" s="8" t="e">
        <f t="shared" si="5"/>
        <v>#DIV/0!</v>
      </c>
      <c r="U78" s="8" t="e">
        <f>ROUND(MAX(ROUND(ROUND($M78/10000*VLOOKUP($E$2,ISI.PRA!$A$2:$L$415,10,0)/10,0)*1.03,0),$T78),0)</f>
        <v>#DIV/0!</v>
      </c>
    </row>
    <row r="79" spans="1:21" x14ac:dyDescent="0.15">
      <c r="A79" s="3">
        <f t="shared" si="8"/>
        <v>62</v>
      </c>
      <c r="B79" s="3">
        <f t="shared" si="9"/>
        <v>116</v>
      </c>
      <c r="G79" s="10">
        <f>VLOOKUP($E$2,ISI.CUR!$A$2:$DR$415,12+$A79,0)*$B$2/10000</f>
        <v>0</v>
      </c>
      <c r="H79" s="10"/>
      <c r="I79" s="17">
        <f t="shared" si="6"/>
        <v>0</v>
      </c>
      <c r="J79" s="104">
        <f>VLOOKUP($E$2,ISI.CUR!$A$2:$DR$415,12+$A79,0)</f>
        <v>0</v>
      </c>
      <c r="K79" s="67" t="e">
        <f t="shared" si="3"/>
        <v>#DIV/0!</v>
      </c>
      <c r="L79" s="67" t="e">
        <f t="shared" si="7"/>
        <v>#DIV/0!</v>
      </c>
      <c r="M79" s="97" t="e">
        <f t="shared" si="4"/>
        <v>#DIV/0!</v>
      </c>
      <c r="T79" s="8" t="e">
        <f t="shared" si="5"/>
        <v>#DIV/0!</v>
      </c>
      <c r="U79" s="8" t="e">
        <f>ROUND(MAX(ROUND(ROUND($M79/10000*VLOOKUP($E$2,ISI.PRA!$A$2:$L$415,10,0)/10,0)*1.03,0),$T79),0)</f>
        <v>#DIV/0!</v>
      </c>
    </row>
    <row r="80" spans="1:21" x14ac:dyDescent="0.15">
      <c r="A80" s="3">
        <f t="shared" si="8"/>
        <v>63</v>
      </c>
      <c r="B80" s="3">
        <f t="shared" si="9"/>
        <v>117</v>
      </c>
      <c r="G80" s="10">
        <f>VLOOKUP($E$2,ISI.CUR!$A$2:$DR$415,12+$A80,0)*$B$2/10000</f>
        <v>0</v>
      </c>
      <c r="H80" s="10"/>
      <c r="I80" s="17">
        <f t="shared" si="6"/>
        <v>0</v>
      </c>
      <c r="J80" s="104">
        <f>VLOOKUP($E$2,ISI.CUR!$A$2:$DR$415,12+$A80,0)</f>
        <v>0</v>
      </c>
      <c r="K80" s="67" t="e">
        <f t="shared" si="3"/>
        <v>#DIV/0!</v>
      </c>
      <c r="L80" s="67" t="e">
        <f t="shared" si="7"/>
        <v>#DIV/0!</v>
      </c>
      <c r="M80" s="97" t="e">
        <f t="shared" si="4"/>
        <v>#DIV/0!</v>
      </c>
      <c r="T80" s="8" t="e">
        <f t="shared" si="5"/>
        <v>#DIV/0!</v>
      </c>
      <c r="U80" s="8" t="e">
        <f>ROUND(MAX(ROUND(ROUND($M80/10000*VLOOKUP($E$2,ISI.PRA!$A$2:$L$415,10,0)/10,0)*1.03,0),$T80),0)</f>
        <v>#DIV/0!</v>
      </c>
    </row>
    <row r="81" spans="1:21" x14ac:dyDescent="0.15">
      <c r="A81" s="3">
        <f t="shared" si="8"/>
        <v>64</v>
      </c>
      <c r="B81" s="3">
        <f t="shared" si="9"/>
        <v>118</v>
      </c>
      <c r="G81" s="10">
        <f>VLOOKUP($E$2,ISI.CUR!$A$2:$DR$415,12+$A81,0)*$B$2/10000</f>
        <v>0</v>
      </c>
      <c r="H81" s="10"/>
      <c r="I81" s="17">
        <f t="shared" si="6"/>
        <v>0</v>
      </c>
      <c r="J81" s="104">
        <f>VLOOKUP($E$2,ISI.CUR!$A$2:$DR$415,12+$A81,0)</f>
        <v>0</v>
      </c>
      <c r="K81" s="67" t="e">
        <f t="shared" si="3"/>
        <v>#DIV/0!</v>
      </c>
      <c r="L81" s="67" t="e">
        <f t="shared" si="7"/>
        <v>#DIV/0!</v>
      </c>
      <c r="M81" s="97" t="e">
        <f t="shared" si="4"/>
        <v>#DIV/0!</v>
      </c>
      <c r="T81" s="8" t="e">
        <f t="shared" si="5"/>
        <v>#DIV/0!</v>
      </c>
      <c r="U81" s="8" t="e">
        <f>ROUND(MAX(ROUND(ROUND($M81/10000*VLOOKUP($E$2,ISI.PRA!$A$2:$L$415,10,0)/10,0)*1.03,0),$T81),0)</f>
        <v>#DIV/0!</v>
      </c>
    </row>
    <row r="82" spans="1:21" x14ac:dyDescent="0.15">
      <c r="A82" s="3">
        <f t="shared" si="8"/>
        <v>65</v>
      </c>
      <c r="B82" s="3">
        <f t="shared" si="9"/>
        <v>119</v>
      </c>
      <c r="G82" s="10">
        <f>VLOOKUP($E$2,ISI.CUR!$A$2:$DR$415,12+$A82,0)*$B$2/10000</f>
        <v>0</v>
      </c>
      <c r="H82" s="10"/>
      <c r="I82" s="17">
        <f t="shared" si="6"/>
        <v>0</v>
      </c>
      <c r="J82" s="104">
        <f>VLOOKUP($E$2,ISI.CUR!$A$2:$DR$415,12+$A82,0)</f>
        <v>0</v>
      </c>
      <c r="K82" s="67" t="e">
        <f t="shared" si="3"/>
        <v>#DIV/0!</v>
      </c>
      <c r="L82" s="67" t="e">
        <f t="shared" si="7"/>
        <v>#DIV/0!</v>
      </c>
      <c r="M82" s="97" t="e">
        <f t="shared" si="4"/>
        <v>#DIV/0!</v>
      </c>
      <c r="T82" s="8" t="e">
        <f t="shared" si="5"/>
        <v>#DIV/0!</v>
      </c>
      <c r="U82" s="8" t="e">
        <f>ROUND(MAX(ROUND(ROUND($M82/10000*VLOOKUP($E$2,ISI.PRA!$A$2:$L$415,10,0)/10,0)*1.03,0),$T82),0)</f>
        <v>#DIV/0!</v>
      </c>
    </row>
    <row r="83" spans="1:21" x14ac:dyDescent="0.15">
      <c r="A83" s="3">
        <f t="shared" ref="A83:A114" si="10">A82+1</f>
        <v>66</v>
      </c>
      <c r="B83" s="3">
        <f t="shared" ref="B83:B114" si="11">B82+1</f>
        <v>120</v>
      </c>
      <c r="G83" s="10">
        <f>VLOOKUP($E$2,ISI.CUR!$A$2:$DR$415,12+$A83,0)*$B$2/10000</f>
        <v>0</v>
      </c>
      <c r="H83" s="10"/>
      <c r="I83" s="17">
        <f t="shared" si="6"/>
        <v>0</v>
      </c>
      <c r="J83" s="104">
        <f>VLOOKUP($E$2,ISI.CUR!$A$2:$DR$415,12+$A83,0)</f>
        <v>0</v>
      </c>
      <c r="K83" s="67" t="e">
        <f t="shared" ref="K83:K127" si="12">ROUND($F$2*($B$2/10000*J83+$M82/10000*J83),0)</f>
        <v>#DIV/0!</v>
      </c>
      <c r="L83" s="67" t="e">
        <f t="shared" si="7"/>
        <v>#DIV/0!</v>
      </c>
      <c r="M83" s="97" t="e">
        <f t="shared" ref="M83:M127" si="13">IF($B83&lt;15,0,IF($B83=15,$M$3,$L83+$M82))</f>
        <v>#DIV/0!</v>
      </c>
      <c r="T83" s="8" t="e">
        <f t="shared" ref="T83:T127" si="14">IF($B83&lt;15,0,ROUND($M83/10000*$J83,0))</f>
        <v>#DIV/0!</v>
      </c>
      <c r="U83" s="8" t="e">
        <f>ROUND(MAX(ROUND(ROUND($M83/10000*VLOOKUP($E$2,ISI.PRA!$A$2:$L$415,10,0)/10,0)*1.03,0),$T83),0)</f>
        <v>#DIV/0!</v>
      </c>
    </row>
    <row r="84" spans="1:21" x14ac:dyDescent="0.15">
      <c r="A84" s="3">
        <f t="shared" si="10"/>
        <v>67</v>
      </c>
      <c r="B84" s="3">
        <f t="shared" si="11"/>
        <v>121</v>
      </c>
      <c r="G84" s="10">
        <f>VLOOKUP($E$2,ISI.CUR!$A$2:$DR$415,12+$A84,0)*$B$2/10000</f>
        <v>0</v>
      </c>
      <c r="H84" s="10"/>
      <c r="I84" s="17">
        <f t="shared" ref="I84:I127" si="15">IF($B84&gt;=16,0,ROUND($I83*(1+$C$2),0)+ROUND($G84*$F$2,0))</f>
        <v>0</v>
      </c>
      <c r="J84" s="104">
        <f>VLOOKUP($E$2,ISI.CUR!$A$2:$DR$415,12+$A84,0)</f>
        <v>0</v>
      </c>
      <c r="K84" s="67" t="e">
        <f t="shared" si="12"/>
        <v>#DIV/0!</v>
      </c>
      <c r="L84" s="67" t="e">
        <f t="shared" si="7"/>
        <v>#DIV/0!</v>
      </c>
      <c r="M84" s="97" t="e">
        <f t="shared" si="13"/>
        <v>#DIV/0!</v>
      </c>
      <c r="T84" s="8" t="e">
        <f t="shared" si="14"/>
        <v>#DIV/0!</v>
      </c>
      <c r="U84" s="8" t="e">
        <f>ROUND(MAX(ROUND(ROUND($M84/10000*VLOOKUP($E$2,ISI.PRA!$A$2:$L$415,10,0)/10,0)*1.03,0),$T84),0)</f>
        <v>#DIV/0!</v>
      </c>
    </row>
    <row r="85" spans="1:21" x14ac:dyDescent="0.15">
      <c r="A85" s="3">
        <f t="shared" si="10"/>
        <v>68</v>
      </c>
      <c r="B85" s="3">
        <f t="shared" si="11"/>
        <v>122</v>
      </c>
      <c r="G85" s="10">
        <f>VLOOKUP($E$2,ISI.CUR!$A$2:$DR$415,12+$A85,0)*$B$2/10000</f>
        <v>0</v>
      </c>
      <c r="H85" s="10"/>
      <c r="I85" s="17">
        <f t="shared" si="15"/>
        <v>0</v>
      </c>
      <c r="J85" s="104">
        <f>VLOOKUP($E$2,ISI.CUR!$A$2:$DR$415,12+$A85,0)</f>
        <v>0</v>
      </c>
      <c r="K85" s="67" t="e">
        <f t="shared" si="12"/>
        <v>#DIV/0!</v>
      </c>
      <c r="L85" s="67" t="e">
        <f t="shared" si="7"/>
        <v>#DIV/0!</v>
      </c>
      <c r="M85" s="97" t="e">
        <f t="shared" si="13"/>
        <v>#DIV/0!</v>
      </c>
      <c r="T85" s="8" t="e">
        <f t="shared" si="14"/>
        <v>#DIV/0!</v>
      </c>
      <c r="U85" s="8" t="e">
        <f>ROUND(MAX(ROUND(ROUND($M85/10000*VLOOKUP($E$2,ISI.PRA!$A$2:$L$415,10,0)/10,0)*1.03,0),$T85),0)</f>
        <v>#DIV/0!</v>
      </c>
    </row>
    <row r="86" spans="1:21" x14ac:dyDescent="0.15">
      <c r="A86" s="3">
        <f t="shared" si="10"/>
        <v>69</v>
      </c>
      <c r="B86" s="3">
        <f t="shared" si="11"/>
        <v>123</v>
      </c>
      <c r="G86" s="10">
        <f>VLOOKUP($E$2,ISI.CUR!$A$2:$DR$415,12+$A86,0)*$B$2/10000</f>
        <v>0</v>
      </c>
      <c r="H86" s="10"/>
      <c r="I86" s="17">
        <f t="shared" si="15"/>
        <v>0</v>
      </c>
      <c r="J86" s="104">
        <f>VLOOKUP($E$2,ISI.CUR!$A$2:$DR$415,12+$A86,0)</f>
        <v>0</v>
      </c>
      <c r="K86" s="67" t="e">
        <f t="shared" si="12"/>
        <v>#DIV/0!</v>
      </c>
      <c r="L86" s="67" t="e">
        <f t="shared" si="7"/>
        <v>#DIV/0!</v>
      </c>
      <c r="M86" s="97" t="e">
        <f t="shared" si="13"/>
        <v>#DIV/0!</v>
      </c>
      <c r="T86" s="8" t="e">
        <f t="shared" si="14"/>
        <v>#DIV/0!</v>
      </c>
      <c r="U86" s="8" t="e">
        <f>ROUND(MAX(ROUND(ROUND($M86/10000*VLOOKUP($E$2,ISI.PRA!$A$2:$L$415,10,0)/10,0)*1.03,0),$T86),0)</f>
        <v>#DIV/0!</v>
      </c>
    </row>
    <row r="87" spans="1:21" x14ac:dyDescent="0.15">
      <c r="A87" s="3">
        <f t="shared" si="10"/>
        <v>70</v>
      </c>
      <c r="B87" s="3">
        <f t="shared" si="11"/>
        <v>124</v>
      </c>
      <c r="G87" s="10">
        <f>VLOOKUP($E$2,ISI.CUR!$A$2:$DR$415,12+$A87,0)*$B$2/10000</f>
        <v>0</v>
      </c>
      <c r="H87" s="10"/>
      <c r="I87" s="17">
        <f t="shared" si="15"/>
        <v>0</v>
      </c>
      <c r="J87" s="104">
        <f>VLOOKUP($E$2,ISI.CUR!$A$2:$DR$415,12+$A87,0)</f>
        <v>0</v>
      </c>
      <c r="K87" s="67" t="e">
        <f t="shared" si="12"/>
        <v>#DIV/0!</v>
      </c>
      <c r="L87" s="67" t="e">
        <f t="shared" si="7"/>
        <v>#DIV/0!</v>
      </c>
      <c r="M87" s="97" t="e">
        <f t="shared" si="13"/>
        <v>#DIV/0!</v>
      </c>
      <c r="T87" s="8" t="e">
        <f t="shared" si="14"/>
        <v>#DIV/0!</v>
      </c>
      <c r="U87" s="8" t="e">
        <f>ROUND(MAX(ROUND(ROUND($M87/10000*VLOOKUP($E$2,ISI.PRA!$A$2:$L$415,10,0)/10,0)*1.03,0),$T87),0)</f>
        <v>#DIV/0!</v>
      </c>
    </row>
    <row r="88" spans="1:21" x14ac:dyDescent="0.15">
      <c r="A88" s="3">
        <f t="shared" si="10"/>
        <v>71</v>
      </c>
      <c r="B88" s="3">
        <f t="shared" si="11"/>
        <v>125</v>
      </c>
      <c r="G88" s="10">
        <f>VLOOKUP($E$2,ISI.CUR!$A$2:$DR$415,12+$A88,0)*$B$2/10000</f>
        <v>0</v>
      </c>
      <c r="H88" s="10"/>
      <c r="I88" s="17">
        <f t="shared" si="15"/>
        <v>0</v>
      </c>
      <c r="J88" s="104">
        <f>VLOOKUP($E$2,ISI.CUR!$A$2:$DR$415,12+$A88,0)</f>
        <v>0</v>
      </c>
      <c r="K88" s="67" t="e">
        <f t="shared" si="12"/>
        <v>#DIV/0!</v>
      </c>
      <c r="L88" s="67" t="e">
        <f t="shared" si="7"/>
        <v>#DIV/0!</v>
      </c>
      <c r="M88" s="97" t="e">
        <f t="shared" si="13"/>
        <v>#DIV/0!</v>
      </c>
      <c r="T88" s="8" t="e">
        <f t="shared" si="14"/>
        <v>#DIV/0!</v>
      </c>
      <c r="U88" s="8" t="e">
        <f>ROUND(MAX(ROUND(ROUND($M88/10000*VLOOKUP($E$2,ISI.PRA!$A$2:$L$415,10,0)/10,0)*1.03,0),$T88),0)</f>
        <v>#DIV/0!</v>
      </c>
    </row>
    <row r="89" spans="1:21" x14ac:dyDescent="0.15">
      <c r="A89" s="3">
        <f t="shared" si="10"/>
        <v>72</v>
      </c>
      <c r="B89" s="3">
        <f t="shared" si="11"/>
        <v>126</v>
      </c>
      <c r="G89" s="10">
        <f>VLOOKUP($E$2,ISI.CUR!$A$2:$DR$415,12+$A89,0)*$B$2/10000</f>
        <v>0</v>
      </c>
      <c r="H89" s="10"/>
      <c r="I89" s="17">
        <f t="shared" si="15"/>
        <v>0</v>
      </c>
      <c r="J89" s="104">
        <f>VLOOKUP($E$2,ISI.CUR!$A$2:$DR$415,12+$A89,0)</f>
        <v>0</v>
      </c>
      <c r="K89" s="67" t="e">
        <f t="shared" si="12"/>
        <v>#DIV/0!</v>
      </c>
      <c r="L89" s="67" t="e">
        <f t="shared" si="7"/>
        <v>#DIV/0!</v>
      </c>
      <c r="M89" s="97" t="e">
        <f t="shared" si="13"/>
        <v>#DIV/0!</v>
      </c>
      <c r="T89" s="8" t="e">
        <f t="shared" si="14"/>
        <v>#DIV/0!</v>
      </c>
      <c r="U89" s="8" t="e">
        <f>ROUND(MAX(ROUND(ROUND($M89/10000*VLOOKUP($E$2,ISI.PRA!$A$2:$L$415,10,0)/10,0)*1.03,0),$T89),0)</f>
        <v>#DIV/0!</v>
      </c>
    </row>
    <row r="90" spans="1:21" x14ac:dyDescent="0.15">
      <c r="A90" s="3">
        <f t="shared" si="10"/>
        <v>73</v>
      </c>
      <c r="B90" s="3">
        <f t="shared" si="11"/>
        <v>127</v>
      </c>
      <c r="G90" s="10">
        <f>VLOOKUP($E$2,ISI.CUR!$A$2:$DR$415,12+$A90,0)*$B$2/10000</f>
        <v>0</v>
      </c>
      <c r="H90" s="10"/>
      <c r="I90" s="17">
        <f t="shared" si="15"/>
        <v>0</v>
      </c>
      <c r="J90" s="104">
        <f>VLOOKUP($E$2,ISI.CUR!$A$2:$DR$415,12+$A90,0)</f>
        <v>0</v>
      </c>
      <c r="K90" s="67" t="e">
        <f t="shared" si="12"/>
        <v>#DIV/0!</v>
      </c>
      <c r="L90" s="67" t="e">
        <f t="shared" si="7"/>
        <v>#DIV/0!</v>
      </c>
      <c r="M90" s="97" t="e">
        <f t="shared" si="13"/>
        <v>#DIV/0!</v>
      </c>
      <c r="T90" s="8" t="e">
        <f t="shared" si="14"/>
        <v>#DIV/0!</v>
      </c>
      <c r="U90" s="8" t="e">
        <f>ROUND(MAX(ROUND(ROUND($M90/10000*VLOOKUP($E$2,ISI.PRA!$A$2:$L$415,10,0)/10,0)*1.03,0),$T90),0)</f>
        <v>#DIV/0!</v>
      </c>
    </row>
    <row r="91" spans="1:21" x14ac:dyDescent="0.15">
      <c r="A91" s="3">
        <f t="shared" si="10"/>
        <v>74</v>
      </c>
      <c r="B91" s="3">
        <f t="shared" si="11"/>
        <v>128</v>
      </c>
      <c r="G91" s="10">
        <f>VLOOKUP($E$2,ISI.CUR!$A$2:$DR$415,12+$A91,0)*$B$2/10000</f>
        <v>0</v>
      </c>
      <c r="H91" s="10"/>
      <c r="I91" s="17">
        <f t="shared" si="15"/>
        <v>0</v>
      </c>
      <c r="J91" s="104">
        <f>VLOOKUP($E$2,ISI.CUR!$A$2:$DR$415,12+$A91,0)</f>
        <v>0</v>
      </c>
      <c r="K91" s="67" t="e">
        <f t="shared" si="12"/>
        <v>#DIV/0!</v>
      </c>
      <c r="L91" s="67" t="e">
        <f t="shared" si="7"/>
        <v>#DIV/0!</v>
      </c>
      <c r="M91" s="97" t="e">
        <f t="shared" si="13"/>
        <v>#DIV/0!</v>
      </c>
      <c r="T91" s="8" t="e">
        <f t="shared" si="14"/>
        <v>#DIV/0!</v>
      </c>
      <c r="U91" s="8" t="e">
        <f>ROUND(MAX(ROUND(ROUND($M91/10000*VLOOKUP($E$2,ISI.PRA!$A$2:$L$415,10,0)/10,0)*1.03,0),$T91),0)</f>
        <v>#DIV/0!</v>
      </c>
    </row>
    <row r="92" spans="1:21" x14ac:dyDescent="0.15">
      <c r="A92" s="3">
        <f t="shared" si="10"/>
        <v>75</v>
      </c>
      <c r="B92" s="3">
        <f t="shared" si="11"/>
        <v>129</v>
      </c>
      <c r="G92" s="10">
        <f>VLOOKUP($E$2,ISI.CUR!$A$2:$DR$415,12+$A92,0)*$B$2/10000</f>
        <v>0</v>
      </c>
      <c r="H92" s="10"/>
      <c r="I92" s="17">
        <f t="shared" si="15"/>
        <v>0</v>
      </c>
      <c r="J92" s="104">
        <f>VLOOKUP($E$2,ISI.CUR!$A$2:$DR$415,12+$A92,0)</f>
        <v>0</v>
      </c>
      <c r="K92" s="67" t="e">
        <f t="shared" si="12"/>
        <v>#DIV/0!</v>
      </c>
      <c r="L92" s="67" t="e">
        <f t="shared" ref="L92:L127" si="16">ROUNDDOWN($K92/ROUND($J92,0)*10000,0)</f>
        <v>#DIV/0!</v>
      </c>
      <c r="M92" s="97" t="e">
        <f t="shared" si="13"/>
        <v>#DIV/0!</v>
      </c>
      <c r="T92" s="8" t="e">
        <f t="shared" si="14"/>
        <v>#DIV/0!</v>
      </c>
      <c r="U92" s="8" t="e">
        <f>ROUND(MAX(ROUND(ROUND($M92/10000*VLOOKUP($E$2,ISI.PRA!$A$2:$L$415,10,0)/10,0)*1.03,0),$T92),0)</f>
        <v>#DIV/0!</v>
      </c>
    </row>
    <row r="93" spans="1:21" x14ac:dyDescent="0.15">
      <c r="A93" s="3">
        <f t="shared" si="10"/>
        <v>76</v>
      </c>
      <c r="B93" s="3">
        <f t="shared" si="11"/>
        <v>130</v>
      </c>
      <c r="G93" s="10">
        <f>VLOOKUP($E$2,ISI.CUR!$A$2:$DR$415,12+$A93,0)*$B$2/10000</f>
        <v>0</v>
      </c>
      <c r="H93" s="10"/>
      <c r="I93" s="17">
        <f t="shared" si="15"/>
        <v>0</v>
      </c>
      <c r="J93" s="104">
        <f>VLOOKUP($E$2,ISI.CUR!$A$2:$DR$415,12+$A93,0)</f>
        <v>0</v>
      </c>
      <c r="K93" s="67" t="e">
        <f t="shared" si="12"/>
        <v>#DIV/0!</v>
      </c>
      <c r="L93" s="67" t="e">
        <f t="shared" si="16"/>
        <v>#DIV/0!</v>
      </c>
      <c r="M93" s="97" t="e">
        <f t="shared" si="13"/>
        <v>#DIV/0!</v>
      </c>
      <c r="T93" s="8" t="e">
        <f t="shared" si="14"/>
        <v>#DIV/0!</v>
      </c>
      <c r="U93" s="8" t="e">
        <f>ROUND(MAX(ROUND(ROUND($M93/10000*VLOOKUP($E$2,ISI.PRA!$A$2:$L$415,10,0)/10,0)*1.03,0),$T93),0)</f>
        <v>#DIV/0!</v>
      </c>
    </row>
    <row r="94" spans="1:21" x14ac:dyDescent="0.15">
      <c r="A94" s="3">
        <f t="shared" si="10"/>
        <v>77</v>
      </c>
      <c r="B94" s="3">
        <f t="shared" si="11"/>
        <v>131</v>
      </c>
      <c r="G94" s="10">
        <f>VLOOKUP($E$2,ISI.CUR!$A$2:$DR$415,12+$A94,0)*$B$2/10000</f>
        <v>0</v>
      </c>
      <c r="H94" s="10"/>
      <c r="I94" s="17">
        <f t="shared" si="15"/>
        <v>0</v>
      </c>
      <c r="J94" s="104">
        <f>VLOOKUP($E$2,ISI.CUR!$A$2:$DR$415,12+$A94,0)</f>
        <v>0</v>
      </c>
      <c r="K94" s="67" t="e">
        <f t="shared" si="12"/>
        <v>#DIV/0!</v>
      </c>
      <c r="L94" s="67" t="e">
        <f t="shared" si="16"/>
        <v>#DIV/0!</v>
      </c>
      <c r="M94" s="97" t="e">
        <f t="shared" si="13"/>
        <v>#DIV/0!</v>
      </c>
      <c r="T94" s="8" t="e">
        <f t="shared" si="14"/>
        <v>#DIV/0!</v>
      </c>
      <c r="U94" s="8" t="e">
        <f>ROUND(MAX(ROUND(ROUND($M94/10000*VLOOKUP($E$2,ISI.PRA!$A$2:$L$415,10,0)/10,0)*1.03,0),$T94),0)</f>
        <v>#DIV/0!</v>
      </c>
    </row>
    <row r="95" spans="1:21" x14ac:dyDescent="0.15">
      <c r="A95" s="3">
        <f t="shared" si="10"/>
        <v>78</v>
      </c>
      <c r="B95" s="3">
        <f t="shared" si="11"/>
        <v>132</v>
      </c>
      <c r="G95" s="10">
        <f>VLOOKUP($E$2,ISI.CUR!$A$2:$DR$415,12+$A95,0)*$B$2/10000</f>
        <v>0</v>
      </c>
      <c r="H95" s="10"/>
      <c r="I95" s="17">
        <f t="shared" si="15"/>
        <v>0</v>
      </c>
      <c r="J95" s="104">
        <f>VLOOKUP($E$2,ISI.CUR!$A$2:$DR$415,12+$A95,0)</f>
        <v>0</v>
      </c>
      <c r="K95" s="67" t="e">
        <f t="shared" si="12"/>
        <v>#DIV/0!</v>
      </c>
      <c r="L95" s="67" t="e">
        <f t="shared" si="16"/>
        <v>#DIV/0!</v>
      </c>
      <c r="M95" s="97" t="e">
        <f t="shared" si="13"/>
        <v>#DIV/0!</v>
      </c>
      <c r="T95" s="8" t="e">
        <f t="shared" si="14"/>
        <v>#DIV/0!</v>
      </c>
      <c r="U95" s="8" t="e">
        <f>ROUND(MAX(ROUND(ROUND($M95/10000*VLOOKUP($E$2,ISI.PRA!$A$2:$L$415,10,0)/10,0)*1.03,0),$T95),0)</f>
        <v>#DIV/0!</v>
      </c>
    </row>
    <row r="96" spans="1:21" x14ac:dyDescent="0.15">
      <c r="A96" s="3">
        <f t="shared" si="10"/>
        <v>79</v>
      </c>
      <c r="B96" s="3">
        <f t="shared" si="11"/>
        <v>133</v>
      </c>
      <c r="G96" s="10">
        <f>VLOOKUP($E$2,ISI.CUR!$A$2:$DR$415,12+$A96,0)*$B$2/10000</f>
        <v>0</v>
      </c>
      <c r="H96" s="10"/>
      <c r="I96" s="17">
        <f t="shared" si="15"/>
        <v>0</v>
      </c>
      <c r="J96" s="104">
        <f>VLOOKUP($E$2,ISI.CUR!$A$2:$DR$415,12+$A96,0)</f>
        <v>0</v>
      </c>
      <c r="K96" s="67" t="e">
        <f t="shared" si="12"/>
        <v>#DIV/0!</v>
      </c>
      <c r="L96" s="67" t="e">
        <f t="shared" si="16"/>
        <v>#DIV/0!</v>
      </c>
      <c r="M96" s="97" t="e">
        <f t="shared" si="13"/>
        <v>#DIV/0!</v>
      </c>
      <c r="T96" s="8" t="e">
        <f t="shared" si="14"/>
        <v>#DIV/0!</v>
      </c>
      <c r="U96" s="8" t="e">
        <f>ROUND(MAX(ROUND(ROUND($M96/10000*VLOOKUP($E$2,ISI.PRA!$A$2:$L$415,10,0)/10,0)*1.03,0),$T96),0)</f>
        <v>#DIV/0!</v>
      </c>
    </row>
    <row r="97" spans="1:21" x14ac:dyDescent="0.15">
      <c r="A97" s="3">
        <f t="shared" si="10"/>
        <v>80</v>
      </c>
      <c r="B97" s="3">
        <f t="shared" si="11"/>
        <v>134</v>
      </c>
      <c r="G97" s="10">
        <f>VLOOKUP($E$2,ISI.CUR!$A$2:$DR$415,12+$A97,0)*$B$2/10000</f>
        <v>0</v>
      </c>
      <c r="H97" s="10"/>
      <c r="I97" s="17">
        <f t="shared" si="15"/>
        <v>0</v>
      </c>
      <c r="J97" s="104">
        <f>VLOOKUP($E$2,ISI.CUR!$A$2:$DR$415,12+$A97,0)</f>
        <v>0</v>
      </c>
      <c r="K97" s="67" t="e">
        <f t="shared" si="12"/>
        <v>#DIV/0!</v>
      </c>
      <c r="L97" s="67" t="e">
        <f t="shared" si="16"/>
        <v>#DIV/0!</v>
      </c>
      <c r="M97" s="97" t="e">
        <f t="shared" si="13"/>
        <v>#DIV/0!</v>
      </c>
      <c r="T97" s="8" t="e">
        <f t="shared" si="14"/>
        <v>#DIV/0!</v>
      </c>
      <c r="U97" s="8" t="e">
        <f>ROUND(MAX(ROUND(ROUND($M97/10000*VLOOKUP($E$2,ISI.PRA!$A$2:$L$415,10,0)/10,0)*1.03,0),$T97),0)</f>
        <v>#DIV/0!</v>
      </c>
    </row>
    <row r="98" spans="1:21" x14ac:dyDescent="0.15">
      <c r="A98" s="3">
        <f t="shared" si="10"/>
        <v>81</v>
      </c>
      <c r="B98" s="3">
        <f t="shared" si="11"/>
        <v>135</v>
      </c>
      <c r="G98" s="10">
        <f>VLOOKUP($E$2,ISI.CUR!$A$2:$DR$415,12+$A98,0)*$B$2/10000</f>
        <v>0</v>
      </c>
      <c r="H98" s="10"/>
      <c r="I98" s="17">
        <f t="shared" si="15"/>
        <v>0</v>
      </c>
      <c r="J98" s="104">
        <f>VLOOKUP($E$2,ISI.CUR!$A$2:$DR$415,12+$A98,0)</f>
        <v>0</v>
      </c>
      <c r="K98" s="67" t="e">
        <f t="shared" si="12"/>
        <v>#DIV/0!</v>
      </c>
      <c r="L98" s="67" t="e">
        <f t="shared" si="16"/>
        <v>#DIV/0!</v>
      </c>
      <c r="M98" s="97" t="e">
        <f t="shared" si="13"/>
        <v>#DIV/0!</v>
      </c>
      <c r="T98" s="8" t="e">
        <f t="shared" si="14"/>
        <v>#DIV/0!</v>
      </c>
      <c r="U98" s="8" t="e">
        <f>ROUND(MAX(ROUND(ROUND($M98/10000*VLOOKUP($E$2,ISI.PRA!$A$2:$L$415,10,0)/10,0)*1.03,0),$T98),0)</f>
        <v>#DIV/0!</v>
      </c>
    </row>
    <row r="99" spans="1:21" x14ac:dyDescent="0.15">
      <c r="A99" s="3">
        <f t="shared" si="10"/>
        <v>82</v>
      </c>
      <c r="B99" s="3">
        <f t="shared" si="11"/>
        <v>136</v>
      </c>
      <c r="G99" s="10">
        <f>VLOOKUP($E$2,ISI.CUR!$A$2:$DR$415,12+$A99,0)*$B$2/10000</f>
        <v>0</v>
      </c>
      <c r="H99" s="10"/>
      <c r="I99" s="17">
        <f t="shared" si="15"/>
        <v>0</v>
      </c>
      <c r="J99" s="104">
        <f>VLOOKUP($E$2,ISI.CUR!$A$2:$DR$415,12+$A99,0)</f>
        <v>0</v>
      </c>
      <c r="K99" s="67" t="e">
        <f t="shared" si="12"/>
        <v>#DIV/0!</v>
      </c>
      <c r="L99" s="67" t="e">
        <f t="shared" si="16"/>
        <v>#DIV/0!</v>
      </c>
      <c r="M99" s="97" t="e">
        <f t="shared" si="13"/>
        <v>#DIV/0!</v>
      </c>
      <c r="T99" s="8" t="e">
        <f t="shared" si="14"/>
        <v>#DIV/0!</v>
      </c>
      <c r="U99" s="8" t="e">
        <f>ROUND(MAX(ROUND(ROUND($M99/10000*VLOOKUP($E$2,ISI.PRA!$A$2:$L$415,10,0)/10,0)*1.03,0),$T99),0)</f>
        <v>#DIV/0!</v>
      </c>
    </row>
    <row r="100" spans="1:21" x14ac:dyDescent="0.15">
      <c r="A100" s="3">
        <f t="shared" si="10"/>
        <v>83</v>
      </c>
      <c r="B100" s="3">
        <f t="shared" si="11"/>
        <v>137</v>
      </c>
      <c r="G100" s="10">
        <f>VLOOKUP($E$2,ISI.CUR!$A$2:$DR$415,12+$A100,0)*$B$2/10000</f>
        <v>0</v>
      </c>
      <c r="H100" s="10"/>
      <c r="I100" s="17">
        <f t="shared" si="15"/>
        <v>0</v>
      </c>
      <c r="J100" s="104">
        <f>VLOOKUP($E$2,ISI.CUR!$A$2:$DR$415,12+$A100,0)</f>
        <v>0</v>
      </c>
      <c r="K100" s="67" t="e">
        <f t="shared" si="12"/>
        <v>#DIV/0!</v>
      </c>
      <c r="L100" s="67" t="e">
        <f t="shared" si="16"/>
        <v>#DIV/0!</v>
      </c>
      <c r="M100" s="97" t="e">
        <f t="shared" si="13"/>
        <v>#DIV/0!</v>
      </c>
      <c r="T100" s="8" t="e">
        <f t="shared" si="14"/>
        <v>#DIV/0!</v>
      </c>
      <c r="U100" s="8" t="e">
        <f>ROUND(MAX(ROUND(ROUND($M100/10000*VLOOKUP($E$2,ISI.PRA!$A$2:$L$415,10,0)/10,0)*1.03,0),$T100),0)</f>
        <v>#DIV/0!</v>
      </c>
    </row>
    <row r="101" spans="1:21" x14ac:dyDescent="0.15">
      <c r="A101" s="3">
        <f t="shared" si="10"/>
        <v>84</v>
      </c>
      <c r="B101" s="3">
        <f t="shared" si="11"/>
        <v>138</v>
      </c>
      <c r="G101" s="10">
        <f>VLOOKUP($E$2,ISI.CUR!$A$2:$DR$415,12+$A101,0)*$B$2/10000</f>
        <v>0</v>
      </c>
      <c r="H101" s="10"/>
      <c r="I101" s="17">
        <f t="shared" si="15"/>
        <v>0</v>
      </c>
      <c r="J101" s="104">
        <f>VLOOKUP($E$2,ISI.CUR!$A$2:$DR$415,12+$A101,0)</f>
        <v>0</v>
      </c>
      <c r="K101" s="67" t="e">
        <f t="shared" si="12"/>
        <v>#DIV/0!</v>
      </c>
      <c r="L101" s="67" t="e">
        <f t="shared" si="16"/>
        <v>#DIV/0!</v>
      </c>
      <c r="M101" s="97" t="e">
        <f t="shared" si="13"/>
        <v>#DIV/0!</v>
      </c>
      <c r="T101" s="8" t="e">
        <f t="shared" si="14"/>
        <v>#DIV/0!</v>
      </c>
      <c r="U101" s="8" t="e">
        <f>ROUND(MAX(ROUND(ROUND($M101/10000*VLOOKUP($E$2,ISI.PRA!$A$2:$L$415,10,0)/10,0)*1.03,0),$T101),0)</f>
        <v>#DIV/0!</v>
      </c>
    </row>
    <row r="102" spans="1:21" x14ac:dyDescent="0.15">
      <c r="A102" s="3">
        <f t="shared" si="10"/>
        <v>85</v>
      </c>
      <c r="B102" s="3">
        <f t="shared" si="11"/>
        <v>139</v>
      </c>
      <c r="G102" s="10">
        <f>VLOOKUP($E$2,ISI.CUR!$A$2:$DR$415,12+$A102,0)*$B$2/10000</f>
        <v>0</v>
      </c>
      <c r="H102" s="10"/>
      <c r="I102" s="17">
        <f t="shared" si="15"/>
        <v>0</v>
      </c>
      <c r="J102" s="104">
        <f>VLOOKUP($E$2,ISI.CUR!$A$2:$DR$415,12+$A102,0)</f>
        <v>0</v>
      </c>
      <c r="K102" s="67" t="e">
        <f t="shared" si="12"/>
        <v>#DIV/0!</v>
      </c>
      <c r="L102" s="67" t="e">
        <f t="shared" si="16"/>
        <v>#DIV/0!</v>
      </c>
      <c r="M102" s="97" t="e">
        <f t="shared" si="13"/>
        <v>#DIV/0!</v>
      </c>
      <c r="T102" s="8" t="e">
        <f t="shared" si="14"/>
        <v>#DIV/0!</v>
      </c>
      <c r="U102" s="8" t="e">
        <f>ROUND(MAX(ROUND(ROUND($M102/10000*VLOOKUP($E$2,ISI.PRA!$A$2:$L$415,10,0)/10,0)*1.03,0),$T102),0)</f>
        <v>#DIV/0!</v>
      </c>
    </row>
    <row r="103" spans="1:21" x14ac:dyDescent="0.15">
      <c r="A103" s="3">
        <f t="shared" si="10"/>
        <v>86</v>
      </c>
      <c r="B103" s="3">
        <f t="shared" si="11"/>
        <v>140</v>
      </c>
      <c r="G103" s="10">
        <f>VLOOKUP($E$2,ISI.CUR!$A$2:$DR$415,12+$A103,0)*$B$2/10000</f>
        <v>0</v>
      </c>
      <c r="H103" s="10"/>
      <c r="I103" s="17">
        <f t="shared" si="15"/>
        <v>0</v>
      </c>
      <c r="J103" s="104">
        <f>VLOOKUP($E$2,ISI.CUR!$A$2:$DR$415,12+$A103,0)</f>
        <v>0</v>
      </c>
      <c r="K103" s="67" t="e">
        <f t="shared" si="12"/>
        <v>#DIV/0!</v>
      </c>
      <c r="L103" s="67" t="e">
        <f t="shared" si="16"/>
        <v>#DIV/0!</v>
      </c>
      <c r="M103" s="97" t="e">
        <f t="shared" si="13"/>
        <v>#DIV/0!</v>
      </c>
      <c r="T103" s="8" t="e">
        <f t="shared" si="14"/>
        <v>#DIV/0!</v>
      </c>
      <c r="U103" s="8" t="e">
        <f>ROUND(MAX(ROUND(ROUND($M103/10000*VLOOKUP($E$2,ISI.PRA!$A$2:$L$415,10,0)/10,0)*1.03,0),$T103),0)</f>
        <v>#DIV/0!</v>
      </c>
    </row>
    <row r="104" spans="1:21" x14ac:dyDescent="0.15">
      <c r="A104" s="3">
        <f t="shared" si="10"/>
        <v>87</v>
      </c>
      <c r="B104" s="3">
        <f t="shared" si="11"/>
        <v>141</v>
      </c>
      <c r="G104" s="10">
        <f>VLOOKUP($E$2,ISI.CUR!$A$2:$DR$415,12+$A104,0)*$B$2/10000</f>
        <v>0</v>
      </c>
      <c r="H104" s="10"/>
      <c r="I104" s="17">
        <f t="shared" si="15"/>
        <v>0</v>
      </c>
      <c r="J104" s="104">
        <f>VLOOKUP($E$2,ISI.CUR!$A$2:$DR$415,12+$A104,0)</f>
        <v>0</v>
      </c>
      <c r="K104" s="67" t="e">
        <f t="shared" si="12"/>
        <v>#DIV/0!</v>
      </c>
      <c r="L104" s="67" t="e">
        <f t="shared" si="16"/>
        <v>#DIV/0!</v>
      </c>
      <c r="M104" s="97" t="e">
        <f t="shared" si="13"/>
        <v>#DIV/0!</v>
      </c>
      <c r="T104" s="8" t="e">
        <f t="shared" si="14"/>
        <v>#DIV/0!</v>
      </c>
      <c r="U104" s="8" t="e">
        <f>ROUND(MAX(ROUND(ROUND($M104/10000*VLOOKUP($E$2,ISI.PRA!$A$2:$L$415,10,0)/10,0)*1.03,0),$T104),0)</f>
        <v>#DIV/0!</v>
      </c>
    </row>
    <row r="105" spans="1:21" x14ac:dyDescent="0.15">
      <c r="A105" s="3">
        <f t="shared" si="10"/>
        <v>88</v>
      </c>
      <c r="B105" s="3">
        <f t="shared" si="11"/>
        <v>142</v>
      </c>
      <c r="G105" s="10">
        <f>VLOOKUP($E$2,ISI.CUR!$A$2:$DR$415,12+$A105,0)*$B$2/10000</f>
        <v>0</v>
      </c>
      <c r="H105" s="10"/>
      <c r="I105" s="17">
        <f t="shared" si="15"/>
        <v>0</v>
      </c>
      <c r="J105" s="104">
        <f>VLOOKUP($E$2,ISI.CUR!$A$2:$DR$415,12+$A105,0)</f>
        <v>0</v>
      </c>
      <c r="K105" s="67" t="e">
        <f t="shared" si="12"/>
        <v>#DIV/0!</v>
      </c>
      <c r="L105" s="67" t="e">
        <f t="shared" si="16"/>
        <v>#DIV/0!</v>
      </c>
      <c r="M105" s="97" t="e">
        <f t="shared" si="13"/>
        <v>#DIV/0!</v>
      </c>
      <c r="T105" s="8" t="e">
        <f t="shared" si="14"/>
        <v>#DIV/0!</v>
      </c>
      <c r="U105" s="8" t="e">
        <f>ROUND(MAX(ROUND(ROUND($M105/10000*VLOOKUP($E$2,ISI.PRA!$A$2:$L$415,10,0)/10,0)*1.03,0),$T105),0)</f>
        <v>#DIV/0!</v>
      </c>
    </row>
    <row r="106" spans="1:21" x14ac:dyDescent="0.15">
      <c r="A106" s="3">
        <f t="shared" si="10"/>
        <v>89</v>
      </c>
      <c r="B106" s="3">
        <f t="shared" si="11"/>
        <v>143</v>
      </c>
      <c r="G106" s="10">
        <f>VLOOKUP($E$2,ISI.CUR!$A$2:$DR$415,12+$A106,0)*$B$2/10000</f>
        <v>0</v>
      </c>
      <c r="H106" s="10"/>
      <c r="I106" s="17">
        <f t="shared" si="15"/>
        <v>0</v>
      </c>
      <c r="J106" s="104">
        <f>VLOOKUP($E$2,ISI.CUR!$A$2:$DR$415,12+$A106,0)</f>
        <v>0</v>
      </c>
      <c r="K106" s="67" t="e">
        <f t="shared" si="12"/>
        <v>#DIV/0!</v>
      </c>
      <c r="L106" s="67" t="e">
        <f t="shared" si="16"/>
        <v>#DIV/0!</v>
      </c>
      <c r="M106" s="97" t="e">
        <f t="shared" si="13"/>
        <v>#DIV/0!</v>
      </c>
      <c r="T106" s="8" t="e">
        <f t="shared" si="14"/>
        <v>#DIV/0!</v>
      </c>
      <c r="U106" s="8" t="e">
        <f>ROUND(MAX(ROUND(ROUND($M106/10000*VLOOKUP($E$2,ISI.PRA!$A$2:$L$415,10,0)/10,0)*1.03,0),$T106),0)</f>
        <v>#DIV/0!</v>
      </c>
    </row>
    <row r="107" spans="1:21" x14ac:dyDescent="0.15">
      <c r="A107" s="3">
        <f t="shared" si="10"/>
        <v>90</v>
      </c>
      <c r="B107" s="3">
        <f t="shared" si="11"/>
        <v>144</v>
      </c>
      <c r="G107" s="10">
        <f>VLOOKUP($E$2,ISI.CUR!$A$2:$DR$415,12+$A107,0)*$B$2/10000</f>
        <v>0</v>
      </c>
      <c r="H107" s="10"/>
      <c r="I107" s="17">
        <f t="shared" si="15"/>
        <v>0</v>
      </c>
      <c r="J107" s="104">
        <f>VLOOKUP($E$2,ISI.CUR!$A$2:$DR$415,12+$A107,0)</f>
        <v>0</v>
      </c>
      <c r="K107" s="67" t="e">
        <f t="shared" si="12"/>
        <v>#DIV/0!</v>
      </c>
      <c r="L107" s="67" t="e">
        <f t="shared" si="16"/>
        <v>#DIV/0!</v>
      </c>
      <c r="M107" s="97" t="e">
        <f t="shared" si="13"/>
        <v>#DIV/0!</v>
      </c>
      <c r="T107" s="8" t="e">
        <f t="shared" si="14"/>
        <v>#DIV/0!</v>
      </c>
      <c r="U107" s="8" t="e">
        <f>ROUND(MAX(ROUND(ROUND($M107/10000*VLOOKUP($E$2,ISI.PRA!$A$2:$L$415,10,0)/10,0)*1.03,0),$T107),0)</f>
        <v>#DIV/0!</v>
      </c>
    </row>
    <row r="108" spans="1:21" x14ac:dyDescent="0.15">
      <c r="A108" s="3">
        <f t="shared" si="10"/>
        <v>91</v>
      </c>
      <c r="B108" s="3">
        <f t="shared" si="11"/>
        <v>145</v>
      </c>
      <c r="G108" s="10">
        <f>VLOOKUP($E$2,ISI.CUR!$A$2:$DR$415,12+$A108,0)*$B$2/10000</f>
        <v>0</v>
      </c>
      <c r="H108" s="10"/>
      <c r="I108" s="17">
        <f t="shared" si="15"/>
        <v>0</v>
      </c>
      <c r="J108" s="104">
        <f>VLOOKUP($E$2,ISI.CUR!$A$2:$DR$415,12+$A108,0)</f>
        <v>0</v>
      </c>
      <c r="K108" s="67" t="e">
        <f t="shared" si="12"/>
        <v>#DIV/0!</v>
      </c>
      <c r="L108" s="67" t="e">
        <f t="shared" si="16"/>
        <v>#DIV/0!</v>
      </c>
      <c r="M108" s="97" t="e">
        <f t="shared" si="13"/>
        <v>#DIV/0!</v>
      </c>
      <c r="T108" s="8" t="e">
        <f t="shared" si="14"/>
        <v>#DIV/0!</v>
      </c>
      <c r="U108" s="8" t="e">
        <f>ROUND(MAX(ROUND(ROUND($M108/10000*VLOOKUP($E$2,ISI.PRA!$A$2:$L$415,10,0)/10,0)*1.03,0),$T108),0)</f>
        <v>#DIV/0!</v>
      </c>
    </row>
    <row r="109" spans="1:21" x14ac:dyDescent="0.15">
      <c r="A109" s="3">
        <f t="shared" si="10"/>
        <v>92</v>
      </c>
      <c r="B109" s="3">
        <f t="shared" si="11"/>
        <v>146</v>
      </c>
      <c r="G109" s="10">
        <f>VLOOKUP($E$2,ISI.CUR!$A$2:$DR$415,12+$A109,0)*$B$2/10000</f>
        <v>0</v>
      </c>
      <c r="H109" s="10"/>
      <c r="I109" s="17">
        <f t="shared" si="15"/>
        <v>0</v>
      </c>
      <c r="J109" s="104">
        <f>VLOOKUP($E$2,ISI.CUR!$A$2:$DR$415,12+$A109,0)</f>
        <v>0</v>
      </c>
      <c r="K109" s="67" t="e">
        <f t="shared" si="12"/>
        <v>#DIV/0!</v>
      </c>
      <c r="L109" s="67" t="e">
        <f t="shared" si="16"/>
        <v>#DIV/0!</v>
      </c>
      <c r="M109" s="97" t="e">
        <f t="shared" si="13"/>
        <v>#DIV/0!</v>
      </c>
      <c r="T109" s="8" t="e">
        <f t="shared" si="14"/>
        <v>#DIV/0!</v>
      </c>
      <c r="U109" s="8" t="e">
        <f>ROUND(MAX(ROUND(ROUND($M109/10000*VLOOKUP($E$2,ISI.PRA!$A$2:$L$415,10,0)/10,0)*1.03,0),$T109),0)</f>
        <v>#DIV/0!</v>
      </c>
    </row>
    <row r="110" spans="1:21" x14ac:dyDescent="0.15">
      <c r="A110" s="3">
        <f t="shared" si="10"/>
        <v>93</v>
      </c>
      <c r="B110" s="3">
        <f t="shared" si="11"/>
        <v>147</v>
      </c>
      <c r="G110" s="10">
        <f>VLOOKUP($E$2,ISI.CUR!$A$2:$DR$415,12+$A110,0)*$B$2/10000</f>
        <v>0</v>
      </c>
      <c r="H110" s="10"/>
      <c r="I110" s="17">
        <f t="shared" si="15"/>
        <v>0</v>
      </c>
      <c r="J110" s="104">
        <f>VLOOKUP($E$2,ISI.CUR!$A$2:$DR$415,12+$A110,0)</f>
        <v>0</v>
      </c>
      <c r="K110" s="67" t="e">
        <f t="shared" si="12"/>
        <v>#DIV/0!</v>
      </c>
      <c r="L110" s="67" t="e">
        <f t="shared" si="16"/>
        <v>#DIV/0!</v>
      </c>
      <c r="M110" s="97" t="e">
        <f t="shared" si="13"/>
        <v>#DIV/0!</v>
      </c>
      <c r="T110" s="8" t="e">
        <f t="shared" si="14"/>
        <v>#DIV/0!</v>
      </c>
      <c r="U110" s="8" t="e">
        <f>ROUND(MAX(ROUND(ROUND($M110/10000*VLOOKUP($E$2,ISI.PRA!$A$2:$L$415,10,0)/10,0)*1.03,0),$T110),0)</f>
        <v>#DIV/0!</v>
      </c>
    </row>
    <row r="111" spans="1:21" x14ac:dyDescent="0.15">
      <c r="A111" s="3">
        <f t="shared" si="10"/>
        <v>94</v>
      </c>
      <c r="B111" s="3">
        <f t="shared" si="11"/>
        <v>148</v>
      </c>
      <c r="G111" s="10">
        <f>VLOOKUP($E$2,ISI.CUR!$A$2:$DR$415,12+$A111,0)*$B$2/10000</f>
        <v>0</v>
      </c>
      <c r="H111" s="10"/>
      <c r="I111" s="17">
        <f t="shared" si="15"/>
        <v>0</v>
      </c>
      <c r="J111" s="104">
        <f>VLOOKUP($E$2,ISI.CUR!$A$2:$DR$415,12+$A111,0)</f>
        <v>0</v>
      </c>
      <c r="K111" s="67" t="e">
        <f t="shared" si="12"/>
        <v>#DIV/0!</v>
      </c>
      <c r="L111" s="67" t="e">
        <f t="shared" si="16"/>
        <v>#DIV/0!</v>
      </c>
      <c r="M111" s="97" t="e">
        <f t="shared" si="13"/>
        <v>#DIV/0!</v>
      </c>
      <c r="T111" s="8" t="e">
        <f t="shared" si="14"/>
        <v>#DIV/0!</v>
      </c>
      <c r="U111" s="8" t="e">
        <f>ROUND(MAX(ROUND(ROUND($M111/10000*VLOOKUP($E$2,ISI.PRA!$A$2:$L$415,10,0)/10,0)*1.03,0),$T111),0)</f>
        <v>#DIV/0!</v>
      </c>
    </row>
    <row r="112" spans="1:21" x14ac:dyDescent="0.15">
      <c r="A112" s="3">
        <f t="shared" si="10"/>
        <v>95</v>
      </c>
      <c r="B112" s="3">
        <f t="shared" si="11"/>
        <v>149</v>
      </c>
      <c r="G112" s="10">
        <f>VLOOKUP($E$2,ISI.CUR!$A$2:$DR$415,12+$A112,0)*$B$2/10000</f>
        <v>0</v>
      </c>
      <c r="H112" s="10"/>
      <c r="I112" s="17">
        <f t="shared" si="15"/>
        <v>0</v>
      </c>
      <c r="J112" s="104">
        <f>VLOOKUP($E$2,ISI.CUR!$A$2:$DR$415,12+$A112,0)</f>
        <v>0</v>
      </c>
      <c r="K112" s="67" t="e">
        <f t="shared" si="12"/>
        <v>#DIV/0!</v>
      </c>
      <c r="L112" s="67" t="e">
        <f t="shared" si="16"/>
        <v>#DIV/0!</v>
      </c>
      <c r="M112" s="97" t="e">
        <f t="shared" si="13"/>
        <v>#DIV/0!</v>
      </c>
      <c r="T112" s="8" t="e">
        <f t="shared" si="14"/>
        <v>#DIV/0!</v>
      </c>
      <c r="U112" s="8" t="e">
        <f>ROUND(MAX(ROUND(ROUND($M112/10000*VLOOKUP($E$2,ISI.PRA!$A$2:$L$415,10,0)/10,0)*1.03,0),$T112),0)</f>
        <v>#DIV/0!</v>
      </c>
    </row>
    <row r="113" spans="1:21" x14ac:dyDescent="0.15">
      <c r="A113" s="3">
        <f t="shared" si="10"/>
        <v>96</v>
      </c>
      <c r="B113" s="3">
        <f t="shared" si="11"/>
        <v>150</v>
      </c>
      <c r="G113" s="10">
        <f>VLOOKUP($E$2,ISI.CUR!$A$2:$DR$415,12+$A113,0)*$B$2/10000</f>
        <v>0</v>
      </c>
      <c r="H113" s="10"/>
      <c r="I113" s="17">
        <f t="shared" si="15"/>
        <v>0</v>
      </c>
      <c r="J113" s="104">
        <f>VLOOKUP($E$2,ISI.CUR!$A$2:$DR$415,12+$A113,0)</f>
        <v>0</v>
      </c>
      <c r="K113" s="67" t="e">
        <f t="shared" si="12"/>
        <v>#DIV/0!</v>
      </c>
      <c r="L113" s="67" t="e">
        <f t="shared" si="16"/>
        <v>#DIV/0!</v>
      </c>
      <c r="M113" s="97" t="e">
        <f t="shared" si="13"/>
        <v>#DIV/0!</v>
      </c>
      <c r="T113" s="8" t="e">
        <f t="shared" si="14"/>
        <v>#DIV/0!</v>
      </c>
      <c r="U113" s="8" t="e">
        <f>ROUND(MAX(ROUND(ROUND($M113/10000*VLOOKUP($E$2,ISI.PRA!$A$2:$L$415,10,0)/10,0)*1.03,0),$T113),0)</f>
        <v>#DIV/0!</v>
      </c>
    </row>
    <row r="114" spans="1:21" x14ac:dyDescent="0.15">
      <c r="A114" s="3">
        <f t="shared" si="10"/>
        <v>97</v>
      </c>
      <c r="B114" s="3">
        <f t="shared" si="11"/>
        <v>151</v>
      </c>
      <c r="G114" s="10">
        <f>VLOOKUP($E$2,ISI.CUR!$A$2:$DR$415,12+$A114,0)*$B$2/10000</f>
        <v>0</v>
      </c>
      <c r="H114" s="10"/>
      <c r="I114" s="17">
        <f t="shared" si="15"/>
        <v>0</v>
      </c>
      <c r="J114" s="104">
        <f>VLOOKUP($E$2,ISI.CUR!$A$2:$DR$415,12+$A114,0)</f>
        <v>0</v>
      </c>
      <c r="K114" s="67" t="e">
        <f t="shared" si="12"/>
        <v>#DIV/0!</v>
      </c>
      <c r="L114" s="67" t="e">
        <f t="shared" si="16"/>
        <v>#DIV/0!</v>
      </c>
      <c r="M114" s="97" t="e">
        <f t="shared" si="13"/>
        <v>#DIV/0!</v>
      </c>
      <c r="T114" s="8" t="e">
        <f t="shared" si="14"/>
        <v>#DIV/0!</v>
      </c>
      <c r="U114" s="8" t="e">
        <f>ROUND(MAX(ROUND(ROUND($M114/10000*VLOOKUP($E$2,ISI.PRA!$A$2:$L$415,10,0)/10,0)*1.03,0),$T114),0)</f>
        <v>#DIV/0!</v>
      </c>
    </row>
    <row r="115" spans="1:21" x14ac:dyDescent="0.15">
      <c r="A115" s="3">
        <f t="shared" ref="A115:A127" si="17">A114+1</f>
        <v>98</v>
      </c>
      <c r="B115" s="3">
        <f t="shared" ref="B115:B127" si="18">B114+1</f>
        <v>152</v>
      </c>
      <c r="G115" s="10">
        <f>VLOOKUP($E$2,ISI.CUR!$A$2:$DR$415,12+$A115,0)*$B$2/10000</f>
        <v>0</v>
      </c>
      <c r="H115" s="10"/>
      <c r="I115" s="17">
        <f t="shared" si="15"/>
        <v>0</v>
      </c>
      <c r="J115" s="104">
        <f>VLOOKUP($E$2,ISI.CUR!$A$2:$DR$415,12+$A115,0)</f>
        <v>0</v>
      </c>
      <c r="K115" s="67" t="e">
        <f t="shared" si="12"/>
        <v>#DIV/0!</v>
      </c>
      <c r="L115" s="67" t="e">
        <f t="shared" si="16"/>
        <v>#DIV/0!</v>
      </c>
      <c r="M115" s="97" t="e">
        <f t="shared" si="13"/>
        <v>#DIV/0!</v>
      </c>
      <c r="T115" s="8" t="e">
        <f t="shared" si="14"/>
        <v>#DIV/0!</v>
      </c>
      <c r="U115" s="8" t="e">
        <f>ROUND(MAX(ROUND(ROUND($M115/10000*VLOOKUP($E$2,ISI.PRA!$A$2:$L$415,10,0)/10,0)*1.03,0),$T115),0)</f>
        <v>#DIV/0!</v>
      </c>
    </row>
    <row r="116" spans="1:21" x14ac:dyDescent="0.15">
      <c r="A116" s="3">
        <f t="shared" si="17"/>
        <v>99</v>
      </c>
      <c r="B116" s="3">
        <f t="shared" si="18"/>
        <v>153</v>
      </c>
      <c r="G116" s="10">
        <f>VLOOKUP($E$2,ISI.CUR!$A$2:$DR$415,12+$A116,0)*$B$2/10000</f>
        <v>0</v>
      </c>
      <c r="H116" s="10"/>
      <c r="I116" s="17">
        <f t="shared" si="15"/>
        <v>0</v>
      </c>
      <c r="J116" s="104">
        <f>VLOOKUP($E$2,ISI.CUR!$A$2:$DR$415,12+$A116,0)</f>
        <v>0</v>
      </c>
      <c r="K116" s="67" t="e">
        <f t="shared" si="12"/>
        <v>#DIV/0!</v>
      </c>
      <c r="L116" s="67" t="e">
        <f t="shared" si="16"/>
        <v>#DIV/0!</v>
      </c>
      <c r="M116" s="97" t="e">
        <f t="shared" si="13"/>
        <v>#DIV/0!</v>
      </c>
      <c r="T116" s="8" t="e">
        <f t="shared" si="14"/>
        <v>#DIV/0!</v>
      </c>
      <c r="U116" s="8" t="e">
        <f>ROUND(MAX(ROUND(ROUND($M116/10000*VLOOKUP($E$2,ISI.PRA!$A$2:$L$415,10,0)/10,0)*1.03,0),$T116),0)</f>
        <v>#DIV/0!</v>
      </c>
    </row>
    <row r="117" spans="1:21" x14ac:dyDescent="0.15">
      <c r="A117" s="3">
        <f t="shared" si="17"/>
        <v>100</v>
      </c>
      <c r="B117" s="3">
        <f t="shared" si="18"/>
        <v>154</v>
      </c>
      <c r="G117" s="10">
        <f>VLOOKUP($E$2,ISI.CUR!$A$2:$DR$415,12+$A117,0)*$B$2/10000</f>
        <v>0</v>
      </c>
      <c r="H117" s="10"/>
      <c r="I117" s="17">
        <f t="shared" si="15"/>
        <v>0</v>
      </c>
      <c r="J117" s="104">
        <f>VLOOKUP($E$2,ISI.CUR!$A$2:$DR$415,12+$A117,0)</f>
        <v>0</v>
      </c>
      <c r="K117" s="67" t="e">
        <f t="shared" si="12"/>
        <v>#DIV/0!</v>
      </c>
      <c r="L117" s="67" t="e">
        <f t="shared" si="16"/>
        <v>#DIV/0!</v>
      </c>
      <c r="M117" s="97" t="e">
        <f t="shared" si="13"/>
        <v>#DIV/0!</v>
      </c>
      <c r="T117" s="8" t="e">
        <f t="shared" si="14"/>
        <v>#DIV/0!</v>
      </c>
      <c r="U117" s="8" t="e">
        <f>ROUND(MAX(ROUND(ROUND($M117/10000*VLOOKUP($E$2,ISI.PRA!$A$2:$L$415,10,0)/10,0)*1.03,0),$T117),0)</f>
        <v>#DIV/0!</v>
      </c>
    </row>
    <row r="118" spans="1:21" x14ac:dyDescent="0.15">
      <c r="A118" s="3">
        <f t="shared" si="17"/>
        <v>101</v>
      </c>
      <c r="B118" s="3">
        <f t="shared" si="18"/>
        <v>155</v>
      </c>
      <c r="G118" s="10">
        <f>VLOOKUP($E$2,ISI.CUR!$A$2:$DR$415,12+$A118,0)*$B$2/10000</f>
        <v>0</v>
      </c>
      <c r="H118" s="10"/>
      <c r="I118" s="17">
        <f t="shared" si="15"/>
        <v>0</v>
      </c>
      <c r="J118" s="104">
        <f>VLOOKUP($E$2,ISI.CUR!$A$2:$DR$415,12+$A118,0)</f>
        <v>0</v>
      </c>
      <c r="K118" s="67" t="e">
        <f t="shared" si="12"/>
        <v>#DIV/0!</v>
      </c>
      <c r="L118" s="67" t="e">
        <f t="shared" si="16"/>
        <v>#DIV/0!</v>
      </c>
      <c r="M118" s="97" t="e">
        <f t="shared" si="13"/>
        <v>#DIV/0!</v>
      </c>
      <c r="T118" s="8" t="e">
        <f t="shared" si="14"/>
        <v>#DIV/0!</v>
      </c>
      <c r="U118" s="8" t="e">
        <f>ROUND(MAX(ROUND(ROUND($M118/10000*VLOOKUP($E$2,ISI.PRA!$A$2:$L$415,10,0)/10,0)*1.03,0),$T118),0)</f>
        <v>#DIV/0!</v>
      </c>
    </row>
    <row r="119" spans="1:21" x14ac:dyDescent="0.15">
      <c r="A119" s="3">
        <f t="shared" si="17"/>
        <v>102</v>
      </c>
      <c r="B119" s="3">
        <f t="shared" si="18"/>
        <v>156</v>
      </c>
      <c r="G119" s="10">
        <f>VLOOKUP($E$2,ISI.CUR!$A$2:$DR$415,12+$A119,0)*$B$2/10000</f>
        <v>0</v>
      </c>
      <c r="H119" s="10"/>
      <c r="I119" s="17">
        <f t="shared" si="15"/>
        <v>0</v>
      </c>
      <c r="J119" s="104">
        <f>VLOOKUP($E$2,ISI.CUR!$A$2:$DR$415,12+$A119,0)</f>
        <v>0</v>
      </c>
      <c r="K119" s="67" t="e">
        <f t="shared" si="12"/>
        <v>#DIV/0!</v>
      </c>
      <c r="L119" s="67" t="e">
        <f t="shared" si="16"/>
        <v>#DIV/0!</v>
      </c>
      <c r="M119" s="97" t="e">
        <f t="shared" si="13"/>
        <v>#DIV/0!</v>
      </c>
      <c r="T119" s="8" t="e">
        <f t="shared" si="14"/>
        <v>#DIV/0!</v>
      </c>
      <c r="U119" s="8" t="e">
        <f>ROUND(MAX(ROUND(ROUND($M119/10000*VLOOKUP($E$2,ISI.PRA!$A$2:$L$415,10,0)/10,0)*1.03,0),$T119),0)</f>
        <v>#DIV/0!</v>
      </c>
    </row>
    <row r="120" spans="1:21" x14ac:dyDescent="0.15">
      <c r="A120" s="3">
        <f t="shared" si="17"/>
        <v>103</v>
      </c>
      <c r="B120" s="3">
        <f t="shared" si="18"/>
        <v>157</v>
      </c>
      <c r="G120" s="10">
        <f>VLOOKUP($E$2,ISI.CUR!$A$2:$DR$415,12+$A120,0)*$B$2/10000</f>
        <v>0</v>
      </c>
      <c r="H120" s="10"/>
      <c r="I120" s="17">
        <f t="shared" si="15"/>
        <v>0</v>
      </c>
      <c r="J120" s="104">
        <f>VLOOKUP($E$2,ISI.CUR!$A$2:$DR$415,12+$A120,0)</f>
        <v>0</v>
      </c>
      <c r="K120" s="67" t="e">
        <f t="shared" si="12"/>
        <v>#DIV/0!</v>
      </c>
      <c r="L120" s="67" t="e">
        <f t="shared" si="16"/>
        <v>#DIV/0!</v>
      </c>
      <c r="M120" s="97" t="e">
        <f t="shared" si="13"/>
        <v>#DIV/0!</v>
      </c>
      <c r="T120" s="8" t="e">
        <f t="shared" si="14"/>
        <v>#DIV/0!</v>
      </c>
      <c r="U120" s="8" t="e">
        <f>ROUND(MAX(ROUND(ROUND($M120/10000*VLOOKUP($E$2,ISI.PRA!$A$2:$L$415,10,0)/10,0)*1.03,0),$T120),0)</f>
        <v>#DIV/0!</v>
      </c>
    </row>
    <row r="121" spans="1:21" x14ac:dyDescent="0.15">
      <c r="A121" s="3">
        <f t="shared" si="17"/>
        <v>104</v>
      </c>
      <c r="B121" s="3">
        <f t="shared" si="18"/>
        <v>158</v>
      </c>
      <c r="G121" s="10">
        <f>VLOOKUP($E$2,ISI.CUR!$A$2:$DR$415,12+$A121,0)*$B$2/10000</f>
        <v>0</v>
      </c>
      <c r="H121" s="10"/>
      <c r="I121" s="17">
        <f t="shared" si="15"/>
        <v>0</v>
      </c>
      <c r="J121" s="104">
        <f>VLOOKUP($E$2,ISI.CUR!$A$2:$DR$415,12+$A121,0)</f>
        <v>0</v>
      </c>
      <c r="K121" s="67" t="e">
        <f t="shared" si="12"/>
        <v>#DIV/0!</v>
      </c>
      <c r="L121" s="67" t="e">
        <f t="shared" si="16"/>
        <v>#DIV/0!</v>
      </c>
      <c r="M121" s="97" t="e">
        <f t="shared" si="13"/>
        <v>#DIV/0!</v>
      </c>
      <c r="T121" s="8" t="e">
        <f t="shared" si="14"/>
        <v>#DIV/0!</v>
      </c>
      <c r="U121" s="8" t="e">
        <f>ROUND(MAX(ROUND(ROUND($M121/10000*VLOOKUP($E$2,ISI.PRA!$A$2:$L$415,10,0)/10,0)*1.03,0),$T121),0)</f>
        <v>#DIV/0!</v>
      </c>
    </row>
    <row r="122" spans="1:21" x14ac:dyDescent="0.15">
      <c r="A122" s="3">
        <f t="shared" si="17"/>
        <v>105</v>
      </c>
      <c r="B122" s="3">
        <f t="shared" si="18"/>
        <v>159</v>
      </c>
      <c r="G122" s="10">
        <f>VLOOKUP($E$2,ISI.CUR!$A$2:$DR$415,12+$A122,0)*$B$2/10000</f>
        <v>0</v>
      </c>
      <c r="H122" s="10"/>
      <c r="I122" s="17">
        <f t="shared" si="15"/>
        <v>0</v>
      </c>
      <c r="J122" s="104">
        <f>VLOOKUP($E$2,ISI.CUR!$A$2:$DR$415,12+$A122,0)</f>
        <v>0</v>
      </c>
      <c r="K122" s="67" t="e">
        <f t="shared" si="12"/>
        <v>#DIV/0!</v>
      </c>
      <c r="L122" s="67" t="e">
        <f t="shared" si="16"/>
        <v>#DIV/0!</v>
      </c>
      <c r="M122" s="97" t="e">
        <f t="shared" si="13"/>
        <v>#DIV/0!</v>
      </c>
      <c r="T122" s="8" t="e">
        <f t="shared" si="14"/>
        <v>#DIV/0!</v>
      </c>
      <c r="U122" s="8" t="e">
        <f>ROUND(MAX(ROUND(ROUND($M122/10000*VLOOKUP($E$2,ISI.PRA!$A$2:$L$415,10,0)/10,0)*1.03,0),$T122),0)</f>
        <v>#DIV/0!</v>
      </c>
    </row>
    <row r="123" spans="1:21" x14ac:dyDescent="0.15">
      <c r="A123" s="3">
        <f t="shared" si="17"/>
        <v>106</v>
      </c>
      <c r="B123" s="3">
        <f t="shared" si="18"/>
        <v>160</v>
      </c>
      <c r="G123" s="10">
        <f>VLOOKUP($E$2,ISI.CUR!$A$2:$DR$415,12+$A123,0)*$B$2/10000</f>
        <v>0</v>
      </c>
      <c r="H123" s="10"/>
      <c r="I123" s="17">
        <f t="shared" si="15"/>
        <v>0</v>
      </c>
      <c r="J123" s="104">
        <f>VLOOKUP($E$2,ISI.CUR!$A$2:$DR$415,12+$A123,0)</f>
        <v>0</v>
      </c>
      <c r="K123" s="67" t="e">
        <f t="shared" si="12"/>
        <v>#DIV/0!</v>
      </c>
      <c r="L123" s="67" t="e">
        <f t="shared" si="16"/>
        <v>#DIV/0!</v>
      </c>
      <c r="M123" s="97" t="e">
        <f t="shared" si="13"/>
        <v>#DIV/0!</v>
      </c>
      <c r="T123" s="8" t="e">
        <f t="shared" si="14"/>
        <v>#DIV/0!</v>
      </c>
      <c r="U123" s="8" t="e">
        <f>ROUND(MAX(ROUND(ROUND($M123/10000*VLOOKUP($E$2,ISI.PRA!$A$2:$L$415,10,0)/10,0)*1.03,0),$T123),0)</f>
        <v>#DIV/0!</v>
      </c>
    </row>
    <row r="124" spans="1:21" x14ac:dyDescent="0.15">
      <c r="A124" s="3">
        <f t="shared" si="17"/>
        <v>107</v>
      </c>
      <c r="B124" s="3">
        <f t="shared" si="18"/>
        <v>161</v>
      </c>
      <c r="G124" s="10">
        <f>VLOOKUP($E$2,ISI.CUR!$A$2:$DR$415,12+$A124,0)*$B$2/10000</f>
        <v>0</v>
      </c>
      <c r="H124" s="10"/>
      <c r="I124" s="17">
        <f t="shared" si="15"/>
        <v>0</v>
      </c>
      <c r="J124" s="104">
        <f>VLOOKUP($E$2,ISI.CUR!$A$2:$DR$415,12+$A124,0)</f>
        <v>0</v>
      </c>
      <c r="K124" s="67" t="e">
        <f t="shared" si="12"/>
        <v>#DIV/0!</v>
      </c>
      <c r="L124" s="67" t="e">
        <f t="shared" si="16"/>
        <v>#DIV/0!</v>
      </c>
      <c r="M124" s="97" t="e">
        <f t="shared" si="13"/>
        <v>#DIV/0!</v>
      </c>
      <c r="T124" s="8" t="e">
        <f t="shared" si="14"/>
        <v>#DIV/0!</v>
      </c>
      <c r="U124" s="8" t="e">
        <f>ROUND(MAX(ROUND(ROUND($M124/10000*VLOOKUP($E$2,ISI.PRA!$A$2:$L$415,10,0)/10,0)*1.03,0),$T124),0)</f>
        <v>#DIV/0!</v>
      </c>
    </row>
    <row r="125" spans="1:21" x14ac:dyDescent="0.15">
      <c r="A125" s="3">
        <f t="shared" si="17"/>
        <v>108</v>
      </c>
      <c r="B125" s="3">
        <f t="shared" si="18"/>
        <v>162</v>
      </c>
      <c r="G125" s="10">
        <f>VLOOKUP($E$2,ISI.CUR!$A$2:$DR$415,12+$A125,0)*$B$2/10000</f>
        <v>0</v>
      </c>
      <c r="H125" s="10"/>
      <c r="I125" s="17">
        <f t="shared" si="15"/>
        <v>0</v>
      </c>
      <c r="J125" s="104">
        <f>VLOOKUP($E$2,ISI.CUR!$A$2:$DR$415,12+$A125,0)</f>
        <v>0</v>
      </c>
      <c r="K125" s="67" t="e">
        <f t="shared" si="12"/>
        <v>#DIV/0!</v>
      </c>
      <c r="L125" s="67" t="e">
        <f t="shared" si="16"/>
        <v>#DIV/0!</v>
      </c>
      <c r="M125" s="97" t="e">
        <f t="shared" si="13"/>
        <v>#DIV/0!</v>
      </c>
      <c r="T125" s="8" t="e">
        <f t="shared" si="14"/>
        <v>#DIV/0!</v>
      </c>
      <c r="U125" s="8" t="e">
        <f>ROUND(MAX(ROUND(ROUND($M125/10000*VLOOKUP($E$2,ISI.PRA!$A$2:$L$415,10,0)/10,0)*1.03,0),$T125),0)</f>
        <v>#DIV/0!</v>
      </c>
    </row>
    <row r="126" spans="1:21" x14ac:dyDescent="0.15">
      <c r="A126" s="3">
        <f t="shared" si="17"/>
        <v>109</v>
      </c>
      <c r="B126" s="3">
        <f t="shared" si="18"/>
        <v>163</v>
      </c>
      <c r="G126" s="10">
        <f>VLOOKUP($E$2,ISI.CUR!$A$2:$DR$415,12+$A126,0)*$B$2/10000</f>
        <v>0</v>
      </c>
      <c r="H126" s="10"/>
      <c r="I126" s="17">
        <f t="shared" si="15"/>
        <v>0</v>
      </c>
      <c r="J126" s="104">
        <f>VLOOKUP($E$2,ISI.CUR!$A$2:$DR$415,12+$A126,0)</f>
        <v>0</v>
      </c>
      <c r="K126" s="67" t="e">
        <f t="shared" si="12"/>
        <v>#DIV/0!</v>
      </c>
      <c r="L126" s="67" t="e">
        <f t="shared" si="16"/>
        <v>#DIV/0!</v>
      </c>
      <c r="M126" s="97" t="e">
        <f t="shared" si="13"/>
        <v>#DIV/0!</v>
      </c>
      <c r="T126" s="8" t="e">
        <f t="shared" si="14"/>
        <v>#DIV/0!</v>
      </c>
      <c r="U126" s="8" t="e">
        <f>ROUND(MAX(ROUND(ROUND($M126/10000*VLOOKUP($E$2,ISI.PRA!$A$2:$L$415,10,0)/10,0)*1.03,0),$T126),0)</f>
        <v>#DIV/0!</v>
      </c>
    </row>
    <row r="127" spans="1:21" x14ac:dyDescent="0.15">
      <c r="A127" s="3">
        <f t="shared" si="17"/>
        <v>110</v>
      </c>
      <c r="B127" s="3">
        <f t="shared" si="18"/>
        <v>164</v>
      </c>
      <c r="G127" s="10">
        <f>VLOOKUP($E$2,ISI.CUR!$A$2:$DR$415,12+$A127,0)*$B$2/10000</f>
        <v>0</v>
      </c>
      <c r="H127" s="10"/>
      <c r="I127" s="17">
        <f t="shared" si="15"/>
        <v>0</v>
      </c>
      <c r="J127" s="104">
        <f>VLOOKUP($E$2,ISI.CUR!$A$2:$DR$415,12+$A127,0)</f>
        <v>0</v>
      </c>
      <c r="K127" s="67" t="e">
        <f t="shared" si="12"/>
        <v>#DIV/0!</v>
      </c>
      <c r="L127" s="67" t="e">
        <f t="shared" si="16"/>
        <v>#DIV/0!</v>
      </c>
      <c r="M127" s="97" t="e">
        <f t="shared" si="13"/>
        <v>#DIV/0!</v>
      </c>
      <c r="T127" s="8" t="e">
        <f t="shared" si="14"/>
        <v>#DIV/0!</v>
      </c>
      <c r="U127" s="8" t="e">
        <f>ROUND(MAX(ROUND(ROUND($M127/10000*VLOOKUP($E$2,ISI.PRA!$A$2:$L$415,10,0)/10,0)*1.03,0),$T127),0)</f>
        <v>#DIV/0!</v>
      </c>
    </row>
    <row r="128" spans="1:21" x14ac:dyDescent="0.15">
      <c r="B128" s="3"/>
    </row>
    <row r="129" spans="1:2" x14ac:dyDescent="0.15">
      <c r="B129" s="3"/>
    </row>
    <row r="130" spans="1:2" x14ac:dyDescent="0.15">
      <c r="B130" s="3"/>
    </row>
    <row r="131" spans="1:2" x14ac:dyDescent="0.15">
      <c r="B131" s="3"/>
    </row>
    <row r="132" spans="1:2" x14ac:dyDescent="0.15">
      <c r="B132" s="3"/>
    </row>
    <row r="133" spans="1:2" x14ac:dyDescent="0.15">
      <c r="B133" s="3"/>
    </row>
    <row r="134" spans="1:2" x14ac:dyDescent="0.15">
      <c r="B134" s="3"/>
    </row>
    <row r="135" spans="1:2" x14ac:dyDescent="0.15">
      <c r="B135" s="3"/>
    </row>
    <row r="136" spans="1:2" x14ac:dyDescent="0.15">
      <c r="B136" s="3"/>
    </row>
    <row r="137" spans="1:2" x14ac:dyDescent="0.15">
      <c r="B137" s="3"/>
    </row>
    <row r="138" spans="1:2" x14ac:dyDescent="0.15">
      <c r="B138" s="3"/>
    </row>
    <row r="139" spans="1:2" x14ac:dyDescent="0.15">
      <c r="A139" s="3" t="e">
        <f>#REF!+1</f>
        <v>#REF!</v>
      </c>
      <c r="B139" s="3" t="e">
        <f>#REF!+1</f>
        <v>#REF!</v>
      </c>
    </row>
    <row r="140" spans="1:2" x14ac:dyDescent="0.15">
      <c r="B140" s="3"/>
    </row>
    <row r="141" spans="1:2" x14ac:dyDescent="0.15">
      <c r="B141" s="3"/>
    </row>
    <row r="142" spans="1:2" x14ac:dyDescent="0.15">
      <c r="B142" s="3"/>
    </row>
    <row r="143" spans="1:2" x14ac:dyDescent="0.15">
      <c r="B143" s="3"/>
    </row>
    <row r="144" spans="1:2" x14ac:dyDescent="0.15">
      <c r="B144" s="3"/>
    </row>
    <row r="145" spans="2:2" x14ac:dyDescent="0.15">
      <c r="B145" s="3"/>
    </row>
    <row r="146" spans="2:2" x14ac:dyDescent="0.15">
      <c r="B146" s="3"/>
    </row>
    <row r="147" spans="2:2" x14ac:dyDescent="0.15">
      <c r="B147" s="3"/>
    </row>
    <row r="148" spans="2:2" x14ac:dyDescent="0.15">
      <c r="B148" s="3"/>
    </row>
    <row r="149" spans="2:2" x14ac:dyDescent="0.15">
      <c r="B149" s="3"/>
    </row>
    <row r="150" spans="2:2" x14ac:dyDescent="0.15">
      <c r="B150" s="3"/>
    </row>
    <row r="151" spans="2:2" x14ac:dyDescent="0.15">
      <c r="B151" s="3"/>
    </row>
    <row r="152" spans="2:2" x14ac:dyDescent="0.15">
      <c r="B152" s="3"/>
    </row>
    <row r="153" spans="2:2" x14ac:dyDescent="0.15">
      <c r="B153" s="3"/>
    </row>
    <row r="154" spans="2:2" x14ac:dyDescent="0.15">
      <c r="B154" s="3"/>
    </row>
    <row r="155" spans="2:2" x14ac:dyDescent="0.15">
      <c r="B155" s="3"/>
    </row>
    <row r="156" spans="2:2" x14ac:dyDescent="0.15">
      <c r="B156" s="3"/>
    </row>
    <row r="157" spans="2:2" x14ac:dyDescent="0.15">
      <c r="B157" s="3"/>
    </row>
    <row r="158" spans="2:2" x14ac:dyDescent="0.15">
      <c r="B158" s="3"/>
    </row>
    <row r="159" spans="2:2" x14ac:dyDescent="0.15">
      <c r="B159" s="3"/>
    </row>
    <row r="160" spans="2:2" x14ac:dyDescent="0.15">
      <c r="B160" s="3"/>
    </row>
    <row r="161" spans="2:2" x14ac:dyDescent="0.15">
      <c r="B161" s="3"/>
    </row>
    <row r="162" spans="2:2" x14ac:dyDescent="0.15">
      <c r="B162" s="3"/>
    </row>
  </sheetData>
  <phoneticPr fontId="5" type="noConversion"/>
  <pageMargins left="0.52" right="0.31" top="1" bottom="1" header="0.5" footer="0.5"/>
  <pageSetup paperSize="9" scale="76"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V162"/>
  <sheetViews>
    <sheetView zoomScaleSheetLayoutView="75" workbookViewId="0"/>
  </sheetViews>
  <sheetFormatPr baseColWidth="10" defaultColWidth="8.83203125" defaultRowHeight="15" x14ac:dyDescent="0.15"/>
  <cols>
    <col min="1" max="1" width="7" style="3" bestFit="1" customWidth="1"/>
    <col min="2" max="2" width="12.6640625" style="7" customWidth="1"/>
    <col min="3" max="3" width="6.6640625" style="3" customWidth="1"/>
    <col min="4" max="4" width="8.33203125" style="3" customWidth="1"/>
    <col min="5" max="5" width="12" style="3" customWidth="1"/>
    <col min="6" max="6" width="14" style="3" customWidth="1"/>
    <col min="7" max="7" width="17.5" style="3" customWidth="1"/>
    <col min="8" max="8" width="14.33203125" style="3" customWidth="1"/>
    <col min="9" max="9" width="14.1640625" style="12" customWidth="1"/>
    <col min="10" max="10" width="22.1640625" style="12" bestFit="1" customWidth="1"/>
    <col min="11" max="11" width="20.6640625" style="66" bestFit="1" customWidth="1"/>
    <col min="12" max="12" width="17.33203125" style="66" bestFit="1" customWidth="1"/>
    <col min="13" max="13" width="24.33203125" style="94" bestFit="1" customWidth="1"/>
    <col min="14" max="14" width="19.5" style="3" hidden="1" customWidth="1"/>
    <col min="15" max="15" width="20.33203125" style="5" hidden="1" customWidth="1"/>
    <col min="16" max="16" width="17.5" style="4" hidden="1" customWidth="1"/>
    <col min="17" max="17" width="20.33203125" style="5" hidden="1" customWidth="1"/>
    <col min="18" max="18" width="10.6640625" style="5" hidden="1" customWidth="1"/>
    <col min="19" max="19" width="9" style="5" hidden="1" customWidth="1"/>
    <col min="20" max="20" width="13" style="5" bestFit="1" customWidth="1"/>
    <col min="21" max="21" width="16.1640625" style="5" customWidth="1"/>
    <col min="22" max="16384" width="8.83203125" style="3"/>
  </cols>
  <sheetData>
    <row r="1" spans="1:22" s="87" customFormat="1" ht="90" x14ac:dyDescent="0.15">
      <c r="A1" s="84" t="str">
        <f>ISI報表!$H$5</f>
        <v>女性</v>
      </c>
      <c r="B1" s="85" t="s">
        <v>35</v>
      </c>
      <c r="C1" s="86" t="s">
        <v>14</v>
      </c>
      <c r="D1" s="86" t="s">
        <v>15</v>
      </c>
      <c r="E1" s="86" t="s">
        <v>38</v>
      </c>
      <c r="F1" s="79" t="s">
        <v>16</v>
      </c>
      <c r="G1" s="79" t="s">
        <v>64</v>
      </c>
      <c r="I1" s="88" t="s">
        <v>65</v>
      </c>
      <c r="J1" s="189" t="s">
        <v>159</v>
      </c>
      <c r="K1" s="189" t="s">
        <v>160</v>
      </c>
      <c r="L1" s="109" t="s">
        <v>71</v>
      </c>
      <c r="M1" s="110" t="s">
        <v>80</v>
      </c>
      <c r="N1" s="92" t="s">
        <v>72</v>
      </c>
      <c r="O1" s="93" t="s">
        <v>79</v>
      </c>
      <c r="P1" s="108" t="s">
        <v>78</v>
      </c>
      <c r="Q1" s="108" t="s">
        <v>73</v>
      </c>
      <c r="R1" s="108"/>
      <c r="S1" s="91"/>
      <c r="T1" s="91"/>
      <c r="U1" s="91"/>
      <c r="V1" s="91"/>
    </row>
    <row r="2" spans="1:22" x14ac:dyDescent="0.15">
      <c r="A2" s="9">
        <f>ISI報表!$H$6</f>
        <v>55</v>
      </c>
      <c r="B2" s="63">
        <f>ISI報表!$X$12*10000</f>
        <v>1000000</v>
      </c>
      <c r="C2" s="64">
        <f>輸入區!$I$5</f>
        <v>2.8299999999999999E-2</v>
      </c>
      <c r="D2" s="64">
        <v>1.2500000000000001E-2</v>
      </c>
      <c r="E2" s="63" t="str">
        <f>ISI報表!$B$8</f>
        <v>01ISI1255</v>
      </c>
      <c r="F2" s="18">
        <f>C2-D2</f>
        <v>1.5799999999999998E-2</v>
      </c>
      <c r="G2" s="19">
        <f>((1+2.45%)^(1/12)-1)</f>
        <v>2.0190930200914003E-3</v>
      </c>
      <c r="H2" s="5"/>
      <c r="J2" s="184"/>
      <c r="K2" s="185"/>
      <c r="L2" s="111"/>
      <c r="M2" s="112"/>
      <c r="N2" s="106">
        <f>$M$2+$B$2</f>
        <v>1000000</v>
      </c>
      <c r="O2" s="105">
        <f>J34</f>
        <v>6556.9131008240001</v>
      </c>
      <c r="P2" s="5">
        <f>ROUND((($I33/$J33*10000+$B$2)/10000*J34)*$F$2,0)</f>
        <v>12290</v>
      </c>
      <c r="Q2" s="4">
        <f>P2/J34*10000</f>
        <v>18743.576147830187</v>
      </c>
      <c r="R2" s="4"/>
      <c r="V2" s="5"/>
    </row>
    <row r="3" spans="1:22" x14ac:dyDescent="0.15">
      <c r="A3" s="9"/>
      <c r="B3" s="63"/>
      <c r="C3" s="64"/>
      <c r="D3" s="65"/>
      <c r="E3" s="63"/>
      <c r="F3" s="18"/>
      <c r="G3" s="19"/>
      <c r="H3" s="5"/>
      <c r="J3" s="186" t="e">
        <f>VLOOKUP($H16,$H$18:$O$33,2,0)-$K$3</f>
        <v>#N/A</v>
      </c>
      <c r="K3" s="186" t="e">
        <f>IF($H$13&gt;6,0,VLOOKUP($H16,$H$18:$O$33,4,0))</f>
        <v>#N/A</v>
      </c>
      <c r="L3" s="187" t="e">
        <f>ROUND(VLOOKUP($H16,$H$18:$M$34,3,0),0)</f>
        <v>#N/A</v>
      </c>
      <c r="M3" s="164" t="e">
        <f>ROUNDDOWN($J$3/$L$3*10000,0)+ROUNDDOWN($K$3/$L$3*10000,0)</f>
        <v>#N/A</v>
      </c>
      <c r="N3" s="83">
        <f>$M$2+$B$2</f>
        <v>1000000</v>
      </c>
      <c r="O3" s="107">
        <f>VLOOKUP($H$17,$H$18:$M$34,3,0)</f>
        <v>6556.9131008240001</v>
      </c>
      <c r="P3" s="12">
        <f>ROUND($N$3/10000*$O$3*$F$2,0)</f>
        <v>10360</v>
      </c>
      <c r="Q3" s="4">
        <f>ROUND($P$3/$O$3*10000,0)</f>
        <v>15800</v>
      </c>
      <c r="V3" s="5"/>
    </row>
    <row r="4" spans="1:22" x14ac:dyDescent="0.15">
      <c r="A4" s="9"/>
      <c r="B4" s="63"/>
      <c r="C4" s="64"/>
      <c r="D4" s="65"/>
      <c r="E4" s="63"/>
      <c r="F4" s="18"/>
      <c r="G4" s="19"/>
      <c r="H4" s="5"/>
      <c r="O4" s="3"/>
      <c r="P4" s="5"/>
      <c r="Q4" s="4"/>
      <c r="V4" s="5"/>
    </row>
    <row r="5" spans="1:22" x14ac:dyDescent="0.15">
      <c r="A5" s="9"/>
      <c r="B5" s="63"/>
      <c r="C5" s="64"/>
      <c r="D5" s="65"/>
      <c r="E5" s="63"/>
      <c r="F5" s="18"/>
      <c r="G5" s="19"/>
      <c r="H5" s="5"/>
      <c r="M5" s="94">
        <v>0</v>
      </c>
      <c r="O5" s="3"/>
      <c r="P5" s="5"/>
      <c r="Q5" s="4"/>
      <c r="V5" s="5"/>
    </row>
    <row r="6" spans="1:22" x14ac:dyDescent="0.15">
      <c r="A6" s="9"/>
      <c r="B6" s="63"/>
      <c r="C6" s="64"/>
      <c r="D6" s="65"/>
      <c r="E6" s="63"/>
      <c r="F6" s="18"/>
      <c r="G6" s="19"/>
      <c r="H6" s="5"/>
      <c r="O6" s="3"/>
      <c r="P6" s="5"/>
      <c r="Q6" s="4"/>
      <c r="V6" s="5"/>
    </row>
    <row r="7" spans="1:22" x14ac:dyDescent="0.15">
      <c r="A7" s="9"/>
      <c r="B7" s="63"/>
      <c r="C7" s="64"/>
      <c r="D7" s="65"/>
      <c r="E7" s="63"/>
      <c r="F7" s="18"/>
      <c r="G7" s="19"/>
      <c r="H7" s="5"/>
      <c r="M7" s="94">
        <v>0</v>
      </c>
      <c r="O7" s="3"/>
      <c r="P7" s="5"/>
      <c r="Q7" s="4"/>
      <c r="V7" s="5"/>
    </row>
    <row r="8" spans="1:22" x14ac:dyDescent="0.15">
      <c r="A8" s="9"/>
      <c r="B8" s="63"/>
      <c r="C8" s="64"/>
      <c r="D8" s="65"/>
      <c r="E8" s="63"/>
      <c r="F8" s="18"/>
      <c r="G8" s="19"/>
      <c r="H8" s="5"/>
      <c r="O8" s="3"/>
      <c r="P8" s="5"/>
      <c r="Q8" s="4"/>
      <c r="V8" s="5"/>
    </row>
    <row r="9" spans="1:22" x14ac:dyDescent="0.15">
      <c r="A9" s="9"/>
      <c r="B9" s="63"/>
      <c r="C9" s="64"/>
      <c r="D9" s="65"/>
      <c r="E9" s="63"/>
      <c r="F9" s="18"/>
      <c r="G9" s="19"/>
      <c r="H9" s="5"/>
      <c r="O9" s="3"/>
      <c r="P9" s="5"/>
      <c r="Q9" s="4"/>
      <c r="V9" s="5"/>
    </row>
    <row r="10" spans="1:22" x14ac:dyDescent="0.15">
      <c r="A10" s="9"/>
      <c r="B10" s="63"/>
      <c r="C10" s="64"/>
      <c r="D10" s="65"/>
      <c r="E10" s="63"/>
      <c r="F10" s="18"/>
      <c r="G10" s="19"/>
      <c r="H10" s="5"/>
      <c r="O10" s="3"/>
      <c r="P10" s="5"/>
      <c r="Q10" s="4"/>
      <c r="V10" s="5"/>
    </row>
    <row r="11" spans="1:22" x14ac:dyDescent="0.15">
      <c r="A11" s="9"/>
      <c r="B11" s="63"/>
      <c r="C11" s="64"/>
      <c r="D11" s="65"/>
      <c r="E11" s="63"/>
      <c r="F11" s="18"/>
      <c r="G11" s="19"/>
      <c r="H11" s="5"/>
      <c r="O11" s="3"/>
      <c r="P11" s="5"/>
      <c r="Q11" s="4"/>
      <c r="V11" s="5"/>
    </row>
    <row r="12" spans="1:22" x14ac:dyDescent="0.15">
      <c r="A12" s="9"/>
      <c r="B12" s="63"/>
      <c r="C12" s="64"/>
      <c r="D12" s="65"/>
      <c r="E12" s="63"/>
      <c r="F12" s="18"/>
      <c r="G12" s="19"/>
      <c r="H12" s="5"/>
      <c r="O12" s="3"/>
      <c r="P12" s="5"/>
      <c r="Q12" s="4"/>
      <c r="V12" s="5"/>
    </row>
    <row r="13" spans="1:22" s="5" customFormat="1" x14ac:dyDescent="0.15">
      <c r="A13" s="5" t="s">
        <v>319</v>
      </c>
      <c r="C13" s="14"/>
      <c r="D13" s="14"/>
      <c r="E13" s="15"/>
      <c r="F13" s="15"/>
      <c r="H13" s="190">
        <f>16-$A$2</f>
        <v>-39</v>
      </c>
      <c r="I13" s="69"/>
      <c r="J13" s="70"/>
      <c r="K13" s="71"/>
      <c r="L13" s="70"/>
      <c r="M13" s="95"/>
      <c r="Q13" s="4"/>
    </row>
    <row r="14" spans="1:22" s="5" customFormat="1" ht="16" thickBot="1" x14ac:dyDescent="0.2">
      <c r="C14" s="14"/>
      <c r="D14" s="14"/>
      <c r="E14" s="15"/>
      <c r="F14" s="15"/>
      <c r="H14" s="43" t="s">
        <v>39</v>
      </c>
      <c r="I14" s="620" t="s">
        <v>139</v>
      </c>
      <c r="K14" s="4"/>
      <c r="L14" s="4"/>
      <c r="M14" s="96"/>
      <c r="P14" s="4"/>
    </row>
    <row r="15" spans="1:22" s="5" customFormat="1" ht="33" thickTop="1" x14ac:dyDescent="0.25">
      <c r="B15" s="16" t="s">
        <v>11</v>
      </c>
      <c r="C15" s="2"/>
      <c r="D15" s="2"/>
      <c r="E15" s="2"/>
      <c r="F15" s="192" t="s">
        <v>162</v>
      </c>
      <c r="G15" s="11" t="s">
        <v>12</v>
      </c>
      <c r="H15" s="44" t="s">
        <v>76</v>
      </c>
      <c r="I15" s="620"/>
      <c r="J15" s="13"/>
      <c r="K15" s="66"/>
      <c r="L15" s="191" t="s">
        <v>139</v>
      </c>
      <c r="M15" s="94"/>
      <c r="P15" s="4"/>
    </row>
    <row r="16" spans="1:22" s="76" customFormat="1" ht="46" thickBot="1" x14ac:dyDescent="0.2">
      <c r="A16" s="76" t="s">
        <v>10</v>
      </c>
      <c r="F16" s="193" t="s">
        <v>163</v>
      </c>
      <c r="G16" s="77" t="s">
        <v>13</v>
      </c>
      <c r="H16" s="78" t="str">
        <f>$A$13&amp;RIGHT("0"&amp;(16-A2),2)</f>
        <v>ISI39</v>
      </c>
      <c r="I16" s="172" t="s">
        <v>28</v>
      </c>
      <c r="J16" s="75" t="s">
        <v>62</v>
      </c>
      <c r="K16" s="79" t="s">
        <v>75</v>
      </c>
      <c r="L16" s="79" t="s">
        <v>61</v>
      </c>
      <c r="M16" s="79" t="s">
        <v>74</v>
      </c>
      <c r="P16" s="80"/>
      <c r="T16" s="98" t="s">
        <v>69</v>
      </c>
      <c r="U16" s="76" t="s">
        <v>81</v>
      </c>
    </row>
    <row r="17" spans="1:21" s="101" customFormat="1" ht="16" thickTop="1" x14ac:dyDescent="0.15">
      <c r="A17" s="103">
        <v>0</v>
      </c>
      <c r="B17" s="90"/>
      <c r="G17" s="77" t="s">
        <v>77</v>
      </c>
      <c r="H17" s="102" t="str">
        <f>$A$13&amp;(16-A3+1)</f>
        <v>ISI17</v>
      </c>
      <c r="I17" s="103"/>
      <c r="J17" s="103"/>
      <c r="K17" s="89"/>
      <c r="L17" s="89"/>
      <c r="M17" s="89">
        <v>0</v>
      </c>
      <c r="P17" s="77"/>
      <c r="T17" s="77"/>
    </row>
    <row r="18" spans="1:21" s="6" customFormat="1" x14ac:dyDescent="0.15">
      <c r="A18" s="63">
        <v>1</v>
      </c>
      <c r="B18" s="82">
        <f>A2</f>
        <v>55</v>
      </c>
      <c r="C18" s="3"/>
      <c r="D18" s="3"/>
      <c r="E18" s="3"/>
      <c r="F18" s="3">
        <f>ROUND($G18*$F$2,0)</f>
        <v>8504</v>
      </c>
      <c r="G18" s="10">
        <f>VLOOKUP($E$2,ISI.CUR!$A$2:$DR$450,12+$A18,0)*$B$2/10000</f>
        <v>538245.74804630002</v>
      </c>
      <c r="H18" s="45" t="s">
        <v>484</v>
      </c>
      <c r="I18" s="68">
        <f>ROUND($G18*$F$2,0)</f>
        <v>8504</v>
      </c>
      <c r="J18" s="104">
        <f>VLOOKUP($E$2,ISI.CUR!$A$2:$DR$450,12+$A18,0)</f>
        <v>5382.4574804630001</v>
      </c>
      <c r="K18" s="67">
        <f>ROUND($F$2*($B$2/10000*J18+$M17/10000*J18),0)</f>
        <v>8504</v>
      </c>
      <c r="L18" s="67">
        <f>IF(AND($B18&gt;=16,$A18&gt;=7),0,ROUNDDOWN($K18/ROUND($J18,0)*10000,0))</f>
        <v>15800</v>
      </c>
      <c r="M18" s="97">
        <f t="shared" ref="M18:M49" si="0">IF($B18&lt;15,0,IF($B18=15,$M$3,$L18+$M17))</f>
        <v>15800</v>
      </c>
      <c r="O18" s="8"/>
      <c r="P18" s="99"/>
      <c r="Q18" s="8"/>
      <c r="R18" s="8"/>
      <c r="S18" s="8"/>
      <c r="T18" s="8">
        <f>IF($B18&lt;15,0,ROUND($M18/10000*$J18,0))</f>
        <v>8504</v>
      </c>
      <c r="U18" s="8">
        <f>ROUND(MAX(ROUND(ROUND($M18/10000*VLOOKUP($E$2,ISI.PRA!$A$2:$L$415,10,0)/10,0)*1.03,0),$T18),0)</f>
        <v>9167</v>
      </c>
    </row>
    <row r="19" spans="1:21" s="6" customFormat="1" x14ac:dyDescent="0.15">
      <c r="A19" s="10">
        <f t="shared" ref="A19:B34" si="1">A18+1</f>
        <v>2</v>
      </c>
      <c r="B19" s="10">
        <f t="shared" si="1"/>
        <v>56</v>
      </c>
      <c r="C19" s="3"/>
      <c r="D19" s="3"/>
      <c r="E19" s="3"/>
      <c r="F19" s="9">
        <f>IF($B19&lt;15,ROUND($I18*(1+$C$2),0)+ROUND($G19*$F$2,0),IF(OR($B19=15,$A19&lt;=7),$K19,IF(OR($B19=16,$A19=7),$K19+ROUND($K18*(1+$C$2),0),ROUND($F18*(1+$C$2),0)+$K19)))</f>
        <v>8745</v>
      </c>
      <c r="G19" s="10">
        <f>VLOOKUP($E$2,ISI.CUR!$A$2:$DR$450,12+$A19,0)*$B$2/10000</f>
        <v>544859.00008760008</v>
      </c>
      <c r="H19" s="45" t="s">
        <v>485</v>
      </c>
      <c r="I19" s="17">
        <f>IF($B19&lt;15,ROUND($I18*(1+$C$2),0)+ROUND($G19*$F$2,0),IF(AND($B19=15,$A19&gt;=7),ROUND($I18*(1+$C$2),0),IF(OR($B19=16,$A19=7),$K19,ROUND($I18*(1+$C$2),0)+$K19)))</f>
        <v>17490</v>
      </c>
      <c r="J19" s="104">
        <f>VLOOKUP($E$2,ISI.CUR!$A$2:$DR$450,12+$A19,0)</f>
        <v>5448.590000876</v>
      </c>
      <c r="K19" s="67">
        <f t="shared" ref="K19:K82" si="2">ROUND($F$2*($B$2/10000*J19+$M18/10000*J19),0)</f>
        <v>8745</v>
      </c>
      <c r="L19" s="67">
        <f t="shared" ref="L19:L82" si="3">IF(AND($B19&gt;=16,$A19&gt;=7),0,ROUNDDOWN($K19/ROUND($J19,0)*10000,0))</f>
        <v>16048</v>
      </c>
      <c r="M19" s="97">
        <f t="shared" si="0"/>
        <v>31848</v>
      </c>
      <c r="N19" s="6">
        <f>I18*1.015+G19*0.015</f>
        <v>16804.445001314001</v>
      </c>
      <c r="O19" s="8"/>
      <c r="P19" s="99"/>
      <c r="Q19" s="8"/>
      <c r="R19" s="8"/>
      <c r="S19" s="8"/>
      <c r="T19" s="8">
        <f t="shared" ref="T19:T82" si="4">IF($B19&lt;15,0,ROUND($M19/10000*$J19,0))</f>
        <v>17353</v>
      </c>
      <c r="U19" s="8">
        <f>ROUND(MAX(ROUND(ROUND($M19/10000*VLOOKUP($E$2,ISI.PRA!$A$2:$L$415,10,0)/10,0)*1.03,0),$T19),0)</f>
        <v>18478</v>
      </c>
    </row>
    <row r="20" spans="1:21" s="6" customFormat="1" x14ac:dyDescent="0.15">
      <c r="A20" s="10">
        <f t="shared" si="1"/>
        <v>3</v>
      </c>
      <c r="B20" s="10">
        <f t="shared" si="1"/>
        <v>57</v>
      </c>
      <c r="C20" s="3"/>
      <c r="D20" s="3"/>
      <c r="E20" s="3"/>
      <c r="F20" s="9">
        <f t="shared" ref="F20:F83" si="5">IF($B20&lt;15,ROUND($I19*(1+$C$2),0)+ROUND($G20*$F$2,0),IF(OR($B20=15,$A20&lt;=7),$K20,IF(OR($B20=16,$A20=7),$K20+ROUND($K19*(1+$C$2),0),ROUND($F19*(1+$C$2),0)+$K20)))</f>
        <v>8992</v>
      </c>
      <c r="G20" s="10">
        <f>VLOOKUP($E$2,ISI.CUR!$A$2:$DR$450,12+$A20,0)*$B$2/10000</f>
        <v>551565.28082069999</v>
      </c>
      <c r="H20" s="45" t="s">
        <v>486</v>
      </c>
      <c r="I20" s="17">
        <f t="shared" ref="I20:I32" si="6">IF($B20&lt;15,ROUND($I19*(1+$C$2),0)+ROUND($G20*$F$2,0),IF(AND($B20=15,$A20&gt;=7),ROUND($I19*(1+$C$2),0),IF(OR($B20=16,$A20=7),$K20,ROUND($I19*(1+$C$2),0)+$K20)))</f>
        <v>26977</v>
      </c>
      <c r="J20" s="104">
        <f>VLOOKUP($E$2,ISI.CUR!$A$2:$DR$450,12+$A20,0)</f>
        <v>5515.6528082069999</v>
      </c>
      <c r="K20" s="67">
        <f t="shared" si="2"/>
        <v>8992</v>
      </c>
      <c r="L20" s="67">
        <f t="shared" si="3"/>
        <v>16301</v>
      </c>
      <c r="M20" s="97">
        <f t="shared" si="0"/>
        <v>48149</v>
      </c>
      <c r="O20" s="8"/>
      <c r="P20" s="99"/>
      <c r="Q20" s="8"/>
      <c r="R20" s="8"/>
      <c r="S20" s="8"/>
      <c r="T20" s="8">
        <f t="shared" si="4"/>
        <v>26557</v>
      </c>
      <c r="U20" s="8">
        <f>ROUND(MAX(ROUND(ROUND($M20/10000*VLOOKUP($E$2,ISI.PRA!$A$2:$L$415,10,0)/10,0)*1.03,0),$T20),0)</f>
        <v>27936</v>
      </c>
    </row>
    <row r="21" spans="1:21" s="6" customFormat="1" x14ac:dyDescent="0.15">
      <c r="A21" s="10">
        <f t="shared" si="1"/>
        <v>4</v>
      </c>
      <c r="B21" s="10">
        <f t="shared" si="1"/>
        <v>58</v>
      </c>
      <c r="C21" s="3"/>
      <c r="D21" s="3"/>
      <c r="E21" s="3"/>
      <c r="F21" s="9">
        <f t="shared" si="5"/>
        <v>9247</v>
      </c>
      <c r="G21" s="10">
        <f>VLOOKUP($E$2,ISI.CUR!$A$2:$DR$450,12+$A21,0)*$B$2/10000</f>
        <v>558368.19619959989</v>
      </c>
      <c r="H21" s="45" t="s">
        <v>487</v>
      </c>
      <c r="I21" s="17">
        <f t="shared" si="6"/>
        <v>36987</v>
      </c>
      <c r="J21" s="104">
        <f>VLOOKUP($E$2,ISI.CUR!$A$2:$DR$450,12+$A21,0)</f>
        <v>5583.6819619959997</v>
      </c>
      <c r="K21" s="67">
        <f t="shared" si="2"/>
        <v>9247</v>
      </c>
      <c r="L21" s="67">
        <f t="shared" si="3"/>
        <v>16559</v>
      </c>
      <c r="M21" s="97">
        <f t="shared" si="0"/>
        <v>64708</v>
      </c>
      <c r="O21" s="8"/>
      <c r="P21" s="99"/>
      <c r="Q21" s="8"/>
      <c r="R21" s="8"/>
      <c r="S21" s="8"/>
      <c r="T21" s="8">
        <f t="shared" si="4"/>
        <v>36131</v>
      </c>
      <c r="U21" s="8">
        <f>ROUND(MAX(ROUND(ROUND($M21/10000*VLOOKUP($E$2,ISI.PRA!$A$2:$L$415,10,0)/10,0)*1.03,0),$T21),0)</f>
        <v>37544</v>
      </c>
    </row>
    <row r="22" spans="1:21" s="6" customFormat="1" x14ac:dyDescent="0.15">
      <c r="A22" s="10">
        <f t="shared" si="1"/>
        <v>5</v>
      </c>
      <c r="B22" s="10">
        <f t="shared" si="1"/>
        <v>59</v>
      </c>
      <c r="C22" s="3"/>
      <c r="D22" s="3"/>
      <c r="E22" s="3"/>
      <c r="F22" s="9">
        <f t="shared" si="5"/>
        <v>9509</v>
      </c>
      <c r="G22" s="10">
        <f>VLOOKUP($E$2,ISI.CUR!$A$2:$DR$450,12+$A22,0)*$B$2/10000</f>
        <v>565273.22587680002</v>
      </c>
      <c r="H22" s="45" t="s">
        <v>488</v>
      </c>
      <c r="I22" s="17">
        <f t="shared" si="6"/>
        <v>47543</v>
      </c>
      <c r="J22" s="104">
        <f>VLOOKUP($E$2,ISI.CUR!$A$2:$DR$450,12+$A22,0)</f>
        <v>5652.7322587680001</v>
      </c>
      <c r="K22" s="67">
        <f t="shared" si="2"/>
        <v>9509</v>
      </c>
      <c r="L22" s="67">
        <f t="shared" si="3"/>
        <v>16821</v>
      </c>
      <c r="M22" s="97">
        <f t="shared" si="0"/>
        <v>81529</v>
      </c>
      <c r="O22" s="8"/>
      <c r="P22" s="99"/>
      <c r="Q22" s="8"/>
      <c r="R22" s="8"/>
      <c r="S22" s="8"/>
      <c r="T22" s="8">
        <f t="shared" si="4"/>
        <v>46086</v>
      </c>
      <c r="U22" s="8">
        <f>ROUND(MAX(ROUND(ROUND($M22/10000*VLOOKUP($E$2,ISI.PRA!$A$2:$L$415,10,0)/10,0)*1.03,0),$T22),0)</f>
        <v>47303</v>
      </c>
    </row>
    <row r="23" spans="1:21" s="6" customFormat="1" x14ac:dyDescent="0.15">
      <c r="A23" s="10">
        <f t="shared" si="1"/>
        <v>6</v>
      </c>
      <c r="B23" s="10">
        <f t="shared" si="1"/>
        <v>60</v>
      </c>
      <c r="C23" s="3"/>
      <c r="D23" s="3"/>
      <c r="E23" s="3"/>
      <c r="F23" s="9">
        <f t="shared" si="5"/>
        <v>9779</v>
      </c>
      <c r="G23" s="10">
        <f>VLOOKUP($E$2,ISI.CUR!$A$2:$DR$450,12+$A23,0)*$B$2/10000</f>
        <v>572287.43773330003</v>
      </c>
      <c r="H23" s="45" t="s">
        <v>489</v>
      </c>
      <c r="I23" s="17">
        <f t="shared" si="6"/>
        <v>58667</v>
      </c>
      <c r="J23" s="104">
        <f>VLOOKUP($E$2,ISI.CUR!$A$2:$DR$450,12+$A23,0)</f>
        <v>5722.8743773329998</v>
      </c>
      <c r="K23" s="67">
        <f t="shared" si="2"/>
        <v>9779</v>
      </c>
      <c r="L23" s="67">
        <f t="shared" si="3"/>
        <v>17087</v>
      </c>
      <c r="M23" s="97">
        <f t="shared" si="0"/>
        <v>98616</v>
      </c>
      <c r="O23" s="8"/>
      <c r="P23" s="99"/>
      <c r="Q23" s="8"/>
      <c r="R23" s="8"/>
      <c r="S23" s="8"/>
      <c r="T23" s="8">
        <f t="shared" si="4"/>
        <v>56437</v>
      </c>
      <c r="U23" s="8">
        <f>ROUND(MAX(ROUND(ROUND($M23/10000*VLOOKUP($E$2,ISI.PRA!$A$2:$L$415,10,0)/10,0)*1.03,0),$T23),0)</f>
        <v>57217</v>
      </c>
    </row>
    <row r="24" spans="1:21" s="8" customFormat="1" x14ac:dyDescent="0.15">
      <c r="A24" s="10">
        <f t="shared" si="1"/>
        <v>7</v>
      </c>
      <c r="B24" s="10">
        <f t="shared" si="1"/>
        <v>61</v>
      </c>
      <c r="C24" s="5"/>
      <c r="D24" s="3"/>
      <c r="E24" s="3"/>
      <c r="F24" s="9">
        <f t="shared" si="5"/>
        <v>10058</v>
      </c>
      <c r="G24" s="10">
        <f>VLOOKUP($E$2,ISI.CUR!$A$2:$DR$450,12+$A24,0)*$B$2/10000</f>
        <v>579419.3524366999</v>
      </c>
      <c r="H24" s="45" t="s">
        <v>490</v>
      </c>
      <c r="I24" s="17">
        <f t="shared" si="6"/>
        <v>10058</v>
      </c>
      <c r="J24" s="104">
        <f>VLOOKUP($E$2,ISI.CUR!$A$2:$DR$450,12+$A24,0)</f>
        <v>5794.1935243669996</v>
      </c>
      <c r="K24" s="67">
        <f t="shared" si="2"/>
        <v>10058</v>
      </c>
      <c r="L24" s="67">
        <f t="shared" si="3"/>
        <v>0</v>
      </c>
      <c r="M24" s="97">
        <f t="shared" si="0"/>
        <v>98616</v>
      </c>
      <c r="N24" s="6"/>
      <c r="P24" s="99"/>
      <c r="T24" s="8">
        <f t="shared" si="4"/>
        <v>57140</v>
      </c>
      <c r="U24" s="8">
        <f>ROUND(MAX(ROUND(ROUND($M24/10000*VLOOKUP($E$2,ISI.PRA!$A$2:$L$415,10,0)/10,0)*1.03,0),$T24),0)</f>
        <v>57217</v>
      </c>
    </row>
    <row r="25" spans="1:21" s="6" customFormat="1" x14ac:dyDescent="0.15">
      <c r="A25" s="10">
        <f t="shared" si="1"/>
        <v>8</v>
      </c>
      <c r="B25" s="10">
        <f t="shared" si="1"/>
        <v>62</v>
      </c>
      <c r="C25" s="3"/>
      <c r="D25" s="3"/>
      <c r="E25" s="3"/>
      <c r="F25" s="9">
        <f t="shared" si="5"/>
        <v>20526</v>
      </c>
      <c r="G25" s="10">
        <f>VLOOKUP($E$2,ISI.CUR!$A$2:$DR$450,12+$A25,0)*$B$2/10000</f>
        <v>586642.41257289995</v>
      </c>
      <c r="H25" s="45" t="s">
        <v>491</v>
      </c>
      <c r="I25" s="17">
        <f t="shared" si="6"/>
        <v>20526</v>
      </c>
      <c r="J25" s="104">
        <f>VLOOKUP($E$2,ISI.CUR!$A$2:$DR$450,12+$A25,0)</f>
        <v>5866.4241257289996</v>
      </c>
      <c r="K25" s="67">
        <f t="shared" si="2"/>
        <v>10183</v>
      </c>
      <c r="L25" s="67">
        <f t="shared" si="3"/>
        <v>0</v>
      </c>
      <c r="M25" s="97">
        <f t="shared" si="0"/>
        <v>98616</v>
      </c>
      <c r="O25" s="8"/>
      <c r="P25" s="99"/>
      <c r="Q25" s="8"/>
      <c r="R25" s="8"/>
      <c r="S25" s="8"/>
      <c r="T25" s="8">
        <f t="shared" si="4"/>
        <v>57852</v>
      </c>
      <c r="U25" s="8">
        <f>ROUND(MAX(ROUND(ROUND($M25/10000*VLOOKUP($E$2,ISI.PRA!$A$2:$L$415,10,0)/10,0)*1.03,0),$T25),0)</f>
        <v>57852</v>
      </c>
    </row>
    <row r="26" spans="1:21" s="6" customFormat="1" x14ac:dyDescent="0.15">
      <c r="A26" s="10">
        <f t="shared" si="1"/>
        <v>9</v>
      </c>
      <c r="B26" s="10">
        <f t="shared" si="1"/>
        <v>63</v>
      </c>
      <c r="C26" s="3"/>
      <c r="D26" s="3"/>
      <c r="E26" s="3"/>
      <c r="F26" s="9">
        <f t="shared" si="5"/>
        <v>31417</v>
      </c>
      <c r="G26" s="10">
        <f>VLOOKUP($E$2,ISI.CUR!$A$2:$DR$450,12+$A26,0)*$B$2/10000</f>
        <v>593953.60389949998</v>
      </c>
      <c r="H26" s="45" t="s">
        <v>492</v>
      </c>
      <c r="I26" s="17">
        <f>IF($B26&lt;15,ROUND($I25*(1+$C$2),0)+ROUND($G26*$F$2,0),IF(AND($B26=15,$A26&gt;=7),ROUND($I25*(1+$C$2),0),IF(OR($B26=16,$A26=7),$K26,ROUND($I25*(1+$C$2),0)+$K26)))</f>
        <v>31417</v>
      </c>
      <c r="J26" s="104">
        <f>VLOOKUP($E$2,ISI.CUR!$A$2:$DR$450,12+$A26,0)</f>
        <v>5939.5360389950001</v>
      </c>
      <c r="K26" s="67">
        <f t="shared" si="2"/>
        <v>10310</v>
      </c>
      <c r="L26" s="67">
        <f t="shared" si="3"/>
        <v>0</v>
      </c>
      <c r="M26" s="97">
        <f t="shared" si="0"/>
        <v>98616</v>
      </c>
      <c r="O26" s="8"/>
      <c r="P26" s="99"/>
      <c r="Q26" s="8"/>
      <c r="R26" s="8"/>
      <c r="S26" s="8"/>
      <c r="T26" s="8">
        <f t="shared" si="4"/>
        <v>58573</v>
      </c>
      <c r="U26" s="8">
        <f>ROUND(MAX(ROUND(ROUND($M26/10000*VLOOKUP($E$2,ISI.PRA!$A$2:$L$415,10,0)/10,0)*1.03,0),$T26),0)</f>
        <v>58573</v>
      </c>
    </row>
    <row r="27" spans="1:21" s="6" customFormat="1" x14ac:dyDescent="0.15">
      <c r="A27" s="10">
        <f t="shared" si="1"/>
        <v>10</v>
      </c>
      <c r="B27" s="10">
        <f t="shared" si="1"/>
        <v>64</v>
      </c>
      <c r="C27" s="3"/>
      <c r="D27" s="3"/>
      <c r="E27" s="3"/>
      <c r="F27" s="9">
        <f t="shared" si="5"/>
        <v>42744</v>
      </c>
      <c r="G27" s="10">
        <f>VLOOKUP($E$2,ISI.CUR!$A$2:$DR$450,12+$A27,0)*$B$2/10000</f>
        <v>601353.68069090007</v>
      </c>
      <c r="H27" s="45" t="s">
        <v>493</v>
      </c>
      <c r="I27" s="17">
        <f t="shared" si="6"/>
        <v>42744</v>
      </c>
      <c r="J27" s="104">
        <f>VLOOKUP($E$2,ISI.CUR!$A$2:$DR$450,12+$A27,0)</f>
        <v>6013.536806909</v>
      </c>
      <c r="K27" s="67">
        <f t="shared" si="2"/>
        <v>10438</v>
      </c>
      <c r="L27" s="67">
        <f t="shared" si="3"/>
        <v>0</v>
      </c>
      <c r="M27" s="97">
        <f t="shared" si="0"/>
        <v>98616</v>
      </c>
      <c r="O27" s="8"/>
      <c r="P27" s="99"/>
      <c r="Q27" s="8"/>
      <c r="R27" s="8"/>
      <c r="S27" s="8"/>
      <c r="T27" s="8">
        <f t="shared" si="4"/>
        <v>59303</v>
      </c>
      <c r="U27" s="8">
        <f>ROUND(MAX(ROUND(ROUND($M27/10000*VLOOKUP($E$2,ISI.PRA!$A$2:$L$415,10,0)/10,0)*1.03,0),$T27),0)</f>
        <v>59303</v>
      </c>
    </row>
    <row r="28" spans="1:21" s="6" customFormat="1" x14ac:dyDescent="0.15">
      <c r="A28" s="10">
        <f t="shared" si="1"/>
        <v>11</v>
      </c>
      <c r="B28" s="10">
        <f t="shared" si="1"/>
        <v>65</v>
      </c>
      <c r="C28" s="3"/>
      <c r="D28" s="3"/>
      <c r="E28" s="3"/>
      <c r="F28" s="9">
        <f t="shared" si="5"/>
        <v>54522</v>
      </c>
      <c r="G28" s="10">
        <f>VLOOKUP($E$2,ISI.CUR!$A$2:$DR$450,12+$A28,0)*$B$2/10000</f>
        <v>608843.31273680006</v>
      </c>
      <c r="H28" s="45" t="s">
        <v>494</v>
      </c>
      <c r="I28" s="17">
        <f t="shared" si="6"/>
        <v>54522</v>
      </c>
      <c r="J28" s="104">
        <f>VLOOKUP($E$2,ISI.CUR!$A$2:$DR$450,12+$A28,0)</f>
        <v>6088.433127368</v>
      </c>
      <c r="K28" s="67">
        <f t="shared" si="2"/>
        <v>10568</v>
      </c>
      <c r="L28" s="67">
        <f t="shared" si="3"/>
        <v>0</v>
      </c>
      <c r="M28" s="97">
        <f t="shared" si="0"/>
        <v>98616</v>
      </c>
      <c r="O28" s="8"/>
      <c r="P28" s="99"/>
      <c r="Q28" s="8"/>
      <c r="R28" s="8"/>
      <c r="S28" s="8"/>
      <c r="T28" s="8">
        <f t="shared" si="4"/>
        <v>60042</v>
      </c>
      <c r="U28" s="8">
        <f>ROUND(MAX(ROUND(ROUND($M28/10000*VLOOKUP($E$2,ISI.PRA!$A$2:$L$415,10,0)/10,0)*1.03,0),$T28),0)</f>
        <v>60042</v>
      </c>
    </row>
    <row r="29" spans="1:21" s="6" customFormat="1" x14ac:dyDescent="0.15">
      <c r="A29" s="10">
        <f t="shared" si="1"/>
        <v>12</v>
      </c>
      <c r="B29" s="10">
        <f t="shared" si="1"/>
        <v>66</v>
      </c>
      <c r="C29" s="3"/>
      <c r="D29" s="3"/>
      <c r="E29" s="3"/>
      <c r="F29" s="9">
        <f t="shared" si="5"/>
        <v>66765</v>
      </c>
      <c r="G29" s="10">
        <f>VLOOKUP($E$2,ISI.CUR!$A$2:$DR$450,12+$A29,0)*$B$2/10000</f>
        <v>616423.10412929999</v>
      </c>
      <c r="H29" s="45" t="s">
        <v>495</v>
      </c>
      <c r="I29" s="17">
        <f t="shared" si="6"/>
        <v>66765</v>
      </c>
      <c r="J29" s="104">
        <f>VLOOKUP($E$2,ISI.CUR!$A$2:$DR$450,12+$A29,0)</f>
        <v>6164.2310412930001</v>
      </c>
      <c r="K29" s="67">
        <f t="shared" si="2"/>
        <v>10700</v>
      </c>
      <c r="L29" s="67">
        <f t="shared" si="3"/>
        <v>0</v>
      </c>
      <c r="M29" s="97">
        <f t="shared" si="0"/>
        <v>98616</v>
      </c>
      <c r="O29" s="8"/>
      <c r="P29" s="99"/>
      <c r="Q29" s="8"/>
      <c r="R29" s="8"/>
      <c r="S29" s="8"/>
      <c r="T29" s="8">
        <f t="shared" si="4"/>
        <v>60789</v>
      </c>
      <c r="U29" s="8">
        <f>ROUND(MAX(ROUND(ROUND($M29/10000*VLOOKUP($E$2,ISI.PRA!$A$2:$L$415,10,0)/10,0)*1.03,0),$T29),0)</f>
        <v>60789</v>
      </c>
    </row>
    <row r="30" spans="1:21" s="6" customFormat="1" x14ac:dyDescent="0.15">
      <c r="A30" s="10">
        <f t="shared" si="1"/>
        <v>13</v>
      </c>
      <c r="B30" s="10">
        <f t="shared" si="1"/>
        <v>67</v>
      </c>
      <c r="C30" s="10"/>
      <c r="D30" s="3"/>
      <c r="E30" s="10"/>
      <c r="F30" s="9">
        <f t="shared" si="5"/>
        <v>79487</v>
      </c>
      <c r="G30" s="10">
        <f>VLOOKUP($E$2,ISI.CUR!$A$2:$DR$450,12+$A30,0)*$B$2/10000</f>
        <v>624093.57867110008</v>
      </c>
      <c r="H30" s="45" t="s">
        <v>496</v>
      </c>
      <c r="I30" s="17">
        <f t="shared" si="6"/>
        <v>79487</v>
      </c>
      <c r="J30" s="104">
        <f>VLOOKUP($E$2,ISI.CUR!$A$2:$DR$450,12+$A30,0)</f>
        <v>6240.9357867110002</v>
      </c>
      <c r="K30" s="67">
        <f t="shared" si="2"/>
        <v>10833</v>
      </c>
      <c r="L30" s="67">
        <f t="shared" si="3"/>
        <v>0</v>
      </c>
      <c r="M30" s="97">
        <f t="shared" si="0"/>
        <v>98616</v>
      </c>
      <c r="O30" s="8"/>
      <c r="P30" s="99"/>
      <c r="Q30" s="8"/>
      <c r="R30" s="8"/>
      <c r="S30" s="8"/>
      <c r="T30" s="8">
        <f t="shared" si="4"/>
        <v>61546</v>
      </c>
      <c r="U30" s="8">
        <f>ROUND(MAX(ROUND(ROUND($M30/10000*VLOOKUP($E$2,ISI.PRA!$A$2:$L$415,10,0)/10,0)*1.03,0),$T30),0)</f>
        <v>61546</v>
      </c>
    </row>
    <row r="31" spans="1:21" s="6" customFormat="1" x14ac:dyDescent="0.15">
      <c r="A31" s="10">
        <f t="shared" si="1"/>
        <v>14</v>
      </c>
      <c r="B31" s="10">
        <f t="shared" si="1"/>
        <v>68</v>
      </c>
      <c r="C31" s="10"/>
      <c r="D31" s="3"/>
      <c r="E31" s="10"/>
      <c r="F31" s="9">
        <f t="shared" si="5"/>
        <v>92704</v>
      </c>
      <c r="G31" s="10">
        <f>VLOOKUP($E$2,ISI.CUR!$A$2:$DR$450,12+$A31,0)*$B$2/10000</f>
        <v>631855.1997916</v>
      </c>
      <c r="H31" s="45" t="s">
        <v>497</v>
      </c>
      <c r="I31" s="17">
        <f t="shared" si="6"/>
        <v>92704</v>
      </c>
      <c r="J31" s="104">
        <f>VLOOKUP($E$2,ISI.CUR!$A$2:$DR$450,12+$A31,0)</f>
        <v>6318.5519979159999</v>
      </c>
      <c r="K31" s="67">
        <f t="shared" si="2"/>
        <v>10968</v>
      </c>
      <c r="L31" s="67">
        <f t="shared" si="3"/>
        <v>0</v>
      </c>
      <c r="M31" s="97">
        <f t="shared" si="0"/>
        <v>98616</v>
      </c>
      <c r="O31" s="8"/>
      <c r="P31" s="99"/>
      <c r="Q31" s="8"/>
      <c r="R31" s="8"/>
      <c r="S31" s="8"/>
      <c r="T31" s="8">
        <f t="shared" si="4"/>
        <v>62311</v>
      </c>
      <c r="U31" s="8">
        <f>ROUND(MAX(ROUND(ROUND($M31/10000*VLOOKUP($E$2,ISI.PRA!$A$2:$L$415,10,0)/10,0)*1.03,0),$T31),0)</f>
        <v>62311</v>
      </c>
    </row>
    <row r="32" spans="1:21" s="6" customFormat="1" x14ac:dyDescent="0.15">
      <c r="A32" s="10">
        <f t="shared" si="1"/>
        <v>15</v>
      </c>
      <c r="B32" s="10">
        <f t="shared" si="1"/>
        <v>69</v>
      </c>
      <c r="C32" s="3"/>
      <c r="D32" s="3"/>
      <c r="E32" s="3"/>
      <c r="F32" s="9">
        <f t="shared" si="5"/>
        <v>106432</v>
      </c>
      <c r="G32" s="10">
        <f>VLOOKUP($E$2,ISI.CUR!$A$2:$DR$450,12+$A32,0)*$B$2/10000</f>
        <v>639708.40649349999</v>
      </c>
      <c r="H32" s="45" t="s">
        <v>498</v>
      </c>
      <c r="I32" s="17">
        <f t="shared" si="6"/>
        <v>106432</v>
      </c>
      <c r="J32" s="104">
        <f>VLOOKUP($E$2,ISI.CUR!$A$2:$DR$450,12+$A32,0)</f>
        <v>6397.0840649350002</v>
      </c>
      <c r="K32" s="67">
        <f t="shared" si="2"/>
        <v>11104</v>
      </c>
      <c r="L32" s="67">
        <f t="shared" si="3"/>
        <v>0</v>
      </c>
      <c r="M32" s="97">
        <f t="shared" si="0"/>
        <v>98616</v>
      </c>
      <c r="N32" s="6" t="s">
        <v>70</v>
      </c>
      <c r="O32" s="8"/>
      <c r="P32" s="99"/>
      <c r="Q32" s="8"/>
      <c r="R32" s="8"/>
      <c r="S32" s="8"/>
      <c r="T32" s="8">
        <f t="shared" si="4"/>
        <v>63085</v>
      </c>
      <c r="U32" s="8">
        <f>ROUND(MAX(ROUND(ROUND($M32/10000*VLOOKUP($E$2,ISI.PRA!$A$2:$L$415,10,0)/10,0)*1.03,0),$T32),0)</f>
        <v>63085</v>
      </c>
    </row>
    <row r="33" spans="1:21" s="6" customFormat="1" x14ac:dyDescent="0.15">
      <c r="A33" s="10">
        <f t="shared" si="1"/>
        <v>16</v>
      </c>
      <c r="B33" s="10">
        <f t="shared" si="1"/>
        <v>70</v>
      </c>
      <c r="C33" s="3"/>
      <c r="D33" s="3"/>
      <c r="E33" s="3"/>
      <c r="F33" s="9">
        <f t="shared" si="5"/>
        <v>120686</v>
      </c>
      <c r="G33" s="10">
        <f>VLOOKUP($E$2,ISI.CUR!$A$2:$DR$450,12+$A33,0)*$B$2/10000</f>
        <v>647653.62307620002</v>
      </c>
      <c r="H33" s="45" t="s">
        <v>499</v>
      </c>
      <c r="I33" s="17">
        <f>IF($B33&lt;15,ROUND($I32*(1+$C$2),0)+ROUND($G33*$F$2,0),IF(AND($B33=15,$A33&gt;=7),ROUND($I32*(1+$C$2),0),IF(OR($B33=16,$A33=7),$K33,ROUND($I32*(1+$C$2),0)+$K33)))</f>
        <v>120686</v>
      </c>
      <c r="J33" s="104">
        <f>VLOOKUP($E$2,ISI.CUR!$A$2:$DR$450,12+$A33,0)</f>
        <v>6476.5362307619998</v>
      </c>
      <c r="K33" s="67">
        <f t="shared" si="2"/>
        <v>11242</v>
      </c>
      <c r="L33" s="67">
        <f t="shared" si="3"/>
        <v>0</v>
      </c>
      <c r="M33" s="97">
        <f t="shared" si="0"/>
        <v>98616</v>
      </c>
      <c r="N33" s="73" t="s">
        <v>68</v>
      </c>
      <c r="O33" s="6">
        <f>$I33/$J33*10000</f>
        <v>186343.43374282433</v>
      </c>
      <c r="P33" s="100">
        <v>1000000</v>
      </c>
      <c r="Q33" s="6">
        <f>O33+P33</f>
        <v>1186343.4337428242</v>
      </c>
      <c r="R33" s="74">
        <f>ROUND((($I33/$J33*10000+$B$2)/10000*J34)*$F$2,0)</f>
        <v>12290</v>
      </c>
      <c r="S33" s="8"/>
      <c r="T33" s="8">
        <f t="shared" si="4"/>
        <v>63869</v>
      </c>
      <c r="U33" s="8">
        <f>ROUND(MAX(ROUND(ROUND($M33/10000*VLOOKUP($E$2,ISI.PRA!$A$2:$L$415,10,0)/10,0)*1.03,0),$T33),0)</f>
        <v>63869</v>
      </c>
    </row>
    <row r="34" spans="1:21" s="6" customFormat="1" x14ac:dyDescent="0.15">
      <c r="A34" s="3">
        <f t="shared" si="1"/>
        <v>17</v>
      </c>
      <c r="B34" s="3">
        <f t="shared" si="1"/>
        <v>71</v>
      </c>
      <c r="C34" s="3"/>
      <c r="D34" s="3"/>
      <c r="E34" s="3"/>
      <c r="F34" s="9">
        <f t="shared" si="5"/>
        <v>135483</v>
      </c>
      <c r="G34" s="10">
        <f>VLOOKUP($E$2,ISI.CUR!$A$2:$DR$450,12+$A34,0)*$B$2/10000</f>
        <v>655691.31008239998</v>
      </c>
      <c r="H34" s="45" t="s">
        <v>500</v>
      </c>
      <c r="I34" s="17">
        <f>IF($B34&lt;15,ROUND($I33*(1+$C$2),0)+ROUND($G34*$F$2,0),IF(AND($B34=15,$A34&gt;=7),ROUND($I33*(1+$C$2),0),IF(OR($B34=16,$A34=7),$K34,ROUND($I33*(1+$C$2),0)+$K34)))</f>
        <v>135483</v>
      </c>
      <c r="J34" s="104">
        <f>VLOOKUP($E$2,ISI.CUR!$A$2:$DR$450,12+$A34,0)</f>
        <v>6556.9131008240001</v>
      </c>
      <c r="K34" s="67">
        <f t="shared" si="2"/>
        <v>11382</v>
      </c>
      <c r="L34" s="67">
        <f t="shared" si="3"/>
        <v>0</v>
      </c>
      <c r="M34" s="97">
        <f t="shared" si="0"/>
        <v>98616</v>
      </c>
      <c r="N34" s="6" t="s">
        <v>66</v>
      </c>
      <c r="O34" s="6">
        <f>$Q33/10000*$J34</f>
        <v>777875.08027848531</v>
      </c>
      <c r="P34" s="100" t="s">
        <v>67</v>
      </c>
      <c r="Q34" s="72">
        <f>R33/J34*10000</f>
        <v>18743.576147830187</v>
      </c>
      <c r="R34" s="74">
        <f>Q34+O33</f>
        <v>205087.00989065453</v>
      </c>
      <c r="S34" s="8"/>
      <c r="T34" s="8">
        <f t="shared" si="4"/>
        <v>64662</v>
      </c>
      <c r="U34" s="8">
        <f>ROUND(MAX(ROUND(ROUND($M34/10000*VLOOKUP($E$2,ISI.PRA!$A$2:$L$415,10,0)/10,0)*1.03,0),$T34),0)</f>
        <v>64662</v>
      </c>
    </row>
    <row r="35" spans="1:21" s="6" customFormat="1" x14ac:dyDescent="0.15">
      <c r="A35" s="3">
        <f t="shared" ref="A35:B50" si="7">A34+1</f>
        <v>18</v>
      </c>
      <c r="B35" s="3">
        <f t="shared" si="7"/>
        <v>72</v>
      </c>
      <c r="C35" s="3"/>
      <c r="D35" s="3"/>
      <c r="E35" s="3"/>
      <c r="F35" s="9">
        <f>IF($B35&lt;15,ROUND($I34*(1+$C$2),0)+ROUND($G35*$F$2,0),IF(OR($B35=15,$A35&lt;=7),$K35,IF(OR($B35=16,$A35=7),$K35+ROUND($K34*(1+$C$2),0),ROUND($F34*(1+$C$2),0)+$K35)))</f>
        <v>150840</v>
      </c>
      <c r="G35" s="10">
        <f>VLOOKUP($E$2,ISI.CUR!$A$2:$DR$450,12+$A35,0)*$B$2/10000</f>
        <v>663822.17167119996</v>
      </c>
      <c r="H35" s="10"/>
      <c r="I35" s="17">
        <f t="shared" ref="I35:I98" si="8">IF($B35&lt;15,ROUND($I34*(1+$C$2),0)+ROUND($G35*$F$2,0),IF(AND($B35=15,$A35&gt;=7),ROUND($I34*(1+$C$2),0),IF(OR($B35=16,$A35=7),$K35,ROUND($I34*(1+$C$2),0)+$K35)))</f>
        <v>150840</v>
      </c>
      <c r="J35" s="104">
        <f>VLOOKUP($E$2,ISI.CUR!$A$2:$DR$450,12+$A35,0)</f>
        <v>6638.2217167119998</v>
      </c>
      <c r="K35" s="67">
        <f t="shared" si="2"/>
        <v>11523</v>
      </c>
      <c r="L35" s="67">
        <f t="shared" si="3"/>
        <v>0</v>
      </c>
      <c r="M35" s="97">
        <f t="shared" si="0"/>
        <v>98616</v>
      </c>
      <c r="O35" s="8"/>
      <c r="P35" s="99"/>
      <c r="Q35" s="8"/>
      <c r="R35" s="8"/>
      <c r="S35" s="8"/>
      <c r="T35" s="8">
        <f t="shared" si="4"/>
        <v>65463</v>
      </c>
      <c r="U35" s="8">
        <f>ROUND(MAX(ROUND(ROUND($M35/10000*VLOOKUP($E$2,ISI.PRA!$A$2:$L$415,10,0)/10,0)*1.03,0),$T35),0)</f>
        <v>65463</v>
      </c>
    </row>
    <row r="36" spans="1:21" s="6" customFormat="1" x14ac:dyDescent="0.15">
      <c r="A36" s="3">
        <f t="shared" si="7"/>
        <v>19</v>
      </c>
      <c r="B36" s="3">
        <f t="shared" si="7"/>
        <v>73</v>
      </c>
      <c r="C36" s="3"/>
      <c r="D36" s="3"/>
      <c r="E36" s="3"/>
      <c r="F36" s="9">
        <f t="shared" si="5"/>
        <v>166774</v>
      </c>
      <c r="G36" s="10">
        <f>VLOOKUP($E$2,ISI.CUR!$A$2:$DR$450,12+$A36,0)*$B$2/10000</f>
        <v>672046.3571446999</v>
      </c>
      <c r="H36" s="10"/>
      <c r="I36" s="17">
        <f t="shared" si="8"/>
        <v>166774</v>
      </c>
      <c r="J36" s="104">
        <f>VLOOKUP($E$2,ISI.CUR!$A$2:$DR$450,12+$A36,0)</f>
        <v>6720.4635714469996</v>
      </c>
      <c r="K36" s="67">
        <f t="shared" si="2"/>
        <v>11665</v>
      </c>
      <c r="L36" s="67">
        <f t="shared" si="3"/>
        <v>0</v>
      </c>
      <c r="M36" s="97">
        <f t="shared" si="0"/>
        <v>98616</v>
      </c>
      <c r="O36" s="8"/>
      <c r="P36" s="99"/>
      <c r="Q36" s="8"/>
      <c r="R36" s="8"/>
      <c r="S36" s="8"/>
      <c r="T36" s="8">
        <f t="shared" si="4"/>
        <v>66275</v>
      </c>
      <c r="U36" s="8">
        <f>ROUND(MAX(ROUND(ROUND($M36/10000*VLOOKUP($E$2,ISI.PRA!$A$2:$L$415,10,0)/10,0)*1.03,0),$T36),0)</f>
        <v>66275</v>
      </c>
    </row>
    <row r="37" spans="1:21" x14ac:dyDescent="0.15">
      <c r="A37" s="3">
        <f t="shared" si="7"/>
        <v>20</v>
      </c>
      <c r="B37" s="3">
        <f t="shared" si="7"/>
        <v>74</v>
      </c>
      <c r="F37" s="9">
        <f t="shared" si="5"/>
        <v>183304</v>
      </c>
      <c r="G37" s="10">
        <f>VLOOKUP($E$2,ISI.CUR!$A$2:$DR$450,12+$A37,0)*$B$2/10000</f>
        <v>680363.94539360004</v>
      </c>
      <c r="H37" s="10"/>
      <c r="I37" s="17">
        <f t="shared" si="8"/>
        <v>183304</v>
      </c>
      <c r="J37" s="104">
        <f>VLOOKUP($E$2,ISI.CUR!$A$2:$DR$450,12+$A37,0)</f>
        <v>6803.6394539359999</v>
      </c>
      <c r="K37" s="67">
        <f t="shared" si="2"/>
        <v>11810</v>
      </c>
      <c r="L37" s="67">
        <f t="shared" si="3"/>
        <v>0</v>
      </c>
      <c r="M37" s="97">
        <f t="shared" si="0"/>
        <v>98616</v>
      </c>
      <c r="N37" s="6"/>
      <c r="T37" s="8">
        <f t="shared" si="4"/>
        <v>67095</v>
      </c>
      <c r="U37" s="8">
        <f>ROUND(MAX(ROUND(ROUND($M37/10000*VLOOKUP($E$2,ISI.PRA!$A$2:$L$415,10,0)/10,0)*1.03,0),$T37),0)</f>
        <v>67095</v>
      </c>
    </row>
    <row r="38" spans="1:21" x14ac:dyDescent="0.15">
      <c r="A38" s="3">
        <f t="shared" si="7"/>
        <v>21</v>
      </c>
      <c r="B38" s="3">
        <f t="shared" si="7"/>
        <v>75</v>
      </c>
      <c r="C38" s="9"/>
      <c r="E38" s="9"/>
      <c r="F38" s="9">
        <f t="shared" si="5"/>
        <v>200448</v>
      </c>
      <c r="G38" s="10">
        <f>VLOOKUP($E$2,ISI.CUR!$A$2:$DR$450,12+$A38,0)*$B$2/10000</f>
        <v>688774.77537479997</v>
      </c>
      <c r="H38" s="10"/>
      <c r="I38" s="17">
        <f t="shared" si="8"/>
        <v>200448</v>
      </c>
      <c r="J38" s="104">
        <f>VLOOKUP($E$2,ISI.CUR!$A$2:$DR$450,12+$A38,0)</f>
        <v>6887.7477537479999</v>
      </c>
      <c r="K38" s="67">
        <f t="shared" si="2"/>
        <v>11956</v>
      </c>
      <c r="L38" s="67">
        <f t="shared" si="3"/>
        <v>0</v>
      </c>
      <c r="M38" s="97">
        <f t="shared" si="0"/>
        <v>98616</v>
      </c>
      <c r="T38" s="8">
        <f t="shared" si="4"/>
        <v>67924</v>
      </c>
      <c r="U38" s="8">
        <f>ROUND(MAX(ROUND(ROUND($M38/10000*VLOOKUP($E$2,ISI.PRA!$A$2:$L$415,10,0)/10,0)*1.03,0),$T38),0)</f>
        <v>67924</v>
      </c>
    </row>
    <row r="39" spans="1:21" x14ac:dyDescent="0.15">
      <c r="A39" s="3">
        <f t="shared" si="7"/>
        <v>22</v>
      </c>
      <c r="B39" s="3">
        <f t="shared" si="7"/>
        <v>76</v>
      </c>
      <c r="F39" s="9">
        <f t="shared" si="5"/>
        <v>218224</v>
      </c>
      <c r="G39" s="10">
        <f>VLOOKUP($E$2,ISI.CUR!$A$2:$DR$450,12+$A39,0)*$B$2/10000</f>
        <v>697278.54178010009</v>
      </c>
      <c r="H39" s="10"/>
      <c r="I39" s="17">
        <f t="shared" si="8"/>
        <v>218224</v>
      </c>
      <c r="J39" s="104">
        <f>VLOOKUP($E$2,ISI.CUR!$A$2:$DR$450,12+$A39,0)</f>
        <v>6972.7854178010002</v>
      </c>
      <c r="K39" s="67">
        <f t="shared" si="2"/>
        <v>12103</v>
      </c>
      <c r="L39" s="67">
        <f t="shared" si="3"/>
        <v>0</v>
      </c>
      <c r="M39" s="97">
        <f t="shared" si="0"/>
        <v>98616</v>
      </c>
      <c r="T39" s="8">
        <f t="shared" si="4"/>
        <v>68763</v>
      </c>
      <c r="U39" s="8">
        <f>ROUND(MAX(ROUND(ROUND($M39/10000*VLOOKUP($E$2,ISI.PRA!$A$2:$L$415,10,0)/10,0)*1.03,0),$T39),0)</f>
        <v>68763</v>
      </c>
    </row>
    <row r="40" spans="1:21" x14ac:dyDescent="0.15">
      <c r="A40" s="3">
        <f t="shared" si="7"/>
        <v>23</v>
      </c>
      <c r="B40" s="3">
        <f t="shared" si="7"/>
        <v>77</v>
      </c>
      <c r="F40" s="9">
        <f t="shared" si="5"/>
        <v>236653</v>
      </c>
      <c r="G40" s="10">
        <f>VLOOKUP($E$2,ISI.CUR!$A$2:$DR$450,12+$A40,0)*$B$2/10000</f>
        <v>705874.97752060008</v>
      </c>
      <c r="H40" s="10"/>
      <c r="I40" s="17">
        <f t="shared" si="8"/>
        <v>236653</v>
      </c>
      <c r="J40" s="104">
        <f>VLOOKUP($E$2,ISI.CUR!$A$2:$DR$450,12+$A40,0)</f>
        <v>7058.7497752059999</v>
      </c>
      <c r="K40" s="67">
        <f t="shared" si="2"/>
        <v>12253</v>
      </c>
      <c r="L40" s="67">
        <f t="shared" si="3"/>
        <v>0</v>
      </c>
      <c r="M40" s="97">
        <f t="shared" si="0"/>
        <v>98616</v>
      </c>
      <c r="T40" s="8">
        <f t="shared" si="4"/>
        <v>69611</v>
      </c>
      <c r="U40" s="8">
        <f>ROUND(MAX(ROUND(ROUND($M40/10000*VLOOKUP($E$2,ISI.PRA!$A$2:$L$415,10,0)/10,0)*1.03,0),$T40),0)</f>
        <v>69611</v>
      </c>
    </row>
    <row r="41" spans="1:21" x14ac:dyDescent="0.15">
      <c r="A41" s="3">
        <f t="shared" si="7"/>
        <v>24</v>
      </c>
      <c r="B41" s="3">
        <f t="shared" si="7"/>
        <v>78</v>
      </c>
      <c r="F41" s="9">
        <f t="shared" si="5"/>
        <v>255753</v>
      </c>
      <c r="G41" s="10">
        <f>VLOOKUP($E$2,ISI.CUR!$A$2:$DR$450,12+$A41,0)*$B$2/10000</f>
        <v>714563.50117399998</v>
      </c>
      <c r="H41" s="10"/>
      <c r="I41" s="17">
        <f t="shared" si="8"/>
        <v>255753</v>
      </c>
      <c r="J41" s="104">
        <f>VLOOKUP($E$2,ISI.CUR!$A$2:$DR$450,12+$A41,0)</f>
        <v>7145.6350117399998</v>
      </c>
      <c r="K41" s="67">
        <f t="shared" si="2"/>
        <v>12403</v>
      </c>
      <c r="L41" s="67">
        <f t="shared" si="3"/>
        <v>0</v>
      </c>
      <c r="M41" s="97">
        <f t="shared" si="0"/>
        <v>98616</v>
      </c>
      <c r="T41" s="8">
        <f t="shared" si="4"/>
        <v>70467</v>
      </c>
      <c r="U41" s="8">
        <f>ROUND(MAX(ROUND(ROUND($M41/10000*VLOOKUP($E$2,ISI.PRA!$A$2:$L$415,10,0)/10,0)*1.03,0),$T41),0)</f>
        <v>70467</v>
      </c>
    </row>
    <row r="42" spans="1:21" x14ac:dyDescent="0.15">
      <c r="A42" s="3">
        <f t="shared" si="7"/>
        <v>25</v>
      </c>
      <c r="B42" s="3">
        <f t="shared" si="7"/>
        <v>79</v>
      </c>
      <c r="F42" s="9">
        <f t="shared" si="5"/>
        <v>275547</v>
      </c>
      <c r="G42" s="10">
        <f>VLOOKUP($E$2,ISI.CUR!$A$2:$DR$450,12+$A42,0)*$B$2/10000</f>
        <v>723343.56019799993</v>
      </c>
      <c r="H42" s="10"/>
      <c r="I42" s="17">
        <f t="shared" si="8"/>
        <v>275547</v>
      </c>
      <c r="J42" s="104">
        <f>VLOOKUP($E$2,ISI.CUR!$A$2:$DR$450,12+$A42,0)</f>
        <v>7233.4356019799998</v>
      </c>
      <c r="K42" s="67">
        <f t="shared" si="2"/>
        <v>12556</v>
      </c>
      <c r="L42" s="67">
        <f t="shared" si="3"/>
        <v>0</v>
      </c>
      <c r="M42" s="97">
        <f t="shared" si="0"/>
        <v>98616</v>
      </c>
      <c r="T42" s="8">
        <f t="shared" si="4"/>
        <v>71333</v>
      </c>
      <c r="U42" s="8">
        <f>ROUND(MAX(ROUND(ROUND($M42/10000*VLOOKUP($E$2,ISI.PRA!$A$2:$L$415,10,0)/10,0)*1.03,0),$T42),0)</f>
        <v>71333</v>
      </c>
    </row>
    <row r="43" spans="1:21" x14ac:dyDescent="0.15">
      <c r="A43" s="3">
        <f t="shared" si="7"/>
        <v>26</v>
      </c>
      <c r="B43" s="3">
        <f t="shared" si="7"/>
        <v>80</v>
      </c>
      <c r="F43" s="9">
        <f t="shared" si="5"/>
        <v>296055</v>
      </c>
      <c r="G43" s="10">
        <f>VLOOKUP($E$2,ISI.CUR!$A$2:$DR$450,12+$A43,0)*$B$2/10000</f>
        <v>732214.43366859993</v>
      </c>
      <c r="H43" s="10"/>
      <c r="I43" s="17">
        <f t="shared" si="8"/>
        <v>296055</v>
      </c>
      <c r="J43" s="104">
        <f>VLOOKUP($E$2,ISI.CUR!$A$2:$DR$450,12+$A43,0)</f>
        <v>7322.1443366860003</v>
      </c>
      <c r="K43" s="67">
        <f t="shared" si="2"/>
        <v>12710</v>
      </c>
      <c r="L43" s="67">
        <f t="shared" si="3"/>
        <v>0</v>
      </c>
      <c r="M43" s="97">
        <f t="shared" si="0"/>
        <v>98616</v>
      </c>
      <c r="T43" s="8">
        <f t="shared" si="4"/>
        <v>72208</v>
      </c>
      <c r="U43" s="8">
        <f>ROUND(MAX(ROUND(ROUND($M43/10000*VLOOKUP($E$2,ISI.PRA!$A$2:$L$415,10,0)/10,0)*1.03,0),$T43),0)</f>
        <v>72208</v>
      </c>
    </row>
    <row r="44" spans="1:21" x14ac:dyDescent="0.15">
      <c r="A44" s="3">
        <f t="shared" si="7"/>
        <v>27</v>
      </c>
      <c r="B44" s="3">
        <f t="shared" si="7"/>
        <v>81</v>
      </c>
      <c r="F44" s="9">
        <f t="shared" si="5"/>
        <v>317298</v>
      </c>
      <c r="G44" s="10">
        <f>VLOOKUP($E$2,ISI.CUR!$A$2:$DR$450,12+$A44,0)*$B$2/10000</f>
        <v>741175.05784209992</v>
      </c>
      <c r="H44" s="10"/>
      <c r="I44" s="17">
        <f t="shared" si="8"/>
        <v>317298</v>
      </c>
      <c r="J44" s="104">
        <f>VLOOKUP($E$2,ISI.CUR!$A$2:$DR$450,12+$A44,0)</f>
        <v>7411.7505784209998</v>
      </c>
      <c r="K44" s="67">
        <f t="shared" si="2"/>
        <v>12865</v>
      </c>
      <c r="L44" s="67">
        <f t="shared" si="3"/>
        <v>0</v>
      </c>
      <c r="M44" s="97">
        <f t="shared" si="0"/>
        <v>98616</v>
      </c>
      <c r="T44" s="8">
        <f t="shared" si="4"/>
        <v>73092</v>
      </c>
      <c r="U44" s="8">
        <f>ROUND(MAX(ROUND(ROUND($M44/10000*VLOOKUP($E$2,ISI.PRA!$A$2:$L$415,10,0)/10,0)*1.03,0),$T44),0)</f>
        <v>73092</v>
      </c>
    </row>
    <row r="45" spans="1:21" x14ac:dyDescent="0.15">
      <c r="A45" s="3">
        <f t="shared" si="7"/>
        <v>28</v>
      </c>
      <c r="B45" s="3">
        <f t="shared" si="7"/>
        <v>82</v>
      </c>
      <c r="F45" s="9">
        <f t="shared" si="5"/>
        <v>339300</v>
      </c>
      <c r="G45" s="10">
        <f>VLOOKUP($E$2,ISI.CUR!$A$2:$DR$450,12+$A45,0)*$B$2/10000</f>
        <v>750224.20947250002</v>
      </c>
      <c r="H45" s="10"/>
      <c r="I45" s="17">
        <f t="shared" si="8"/>
        <v>339300</v>
      </c>
      <c r="J45" s="104">
        <f>VLOOKUP($E$2,ISI.CUR!$A$2:$DR$450,12+$A45,0)</f>
        <v>7502.2420947250002</v>
      </c>
      <c r="K45" s="67">
        <f t="shared" si="2"/>
        <v>13022</v>
      </c>
      <c r="L45" s="67">
        <f t="shared" si="3"/>
        <v>0</v>
      </c>
      <c r="M45" s="97">
        <f t="shared" si="0"/>
        <v>98616</v>
      </c>
      <c r="T45" s="8">
        <f t="shared" si="4"/>
        <v>73984</v>
      </c>
      <c r="U45" s="8">
        <f>ROUND(MAX(ROUND(ROUND($M45/10000*VLOOKUP($E$2,ISI.PRA!$A$2:$L$415,10,0)/10,0)*1.03,0),$T45),0)</f>
        <v>73984</v>
      </c>
    </row>
    <row r="46" spans="1:21" x14ac:dyDescent="0.15">
      <c r="A46" s="3">
        <f t="shared" si="7"/>
        <v>29</v>
      </c>
      <c r="B46" s="3">
        <f t="shared" si="7"/>
        <v>83</v>
      </c>
      <c r="F46" s="9">
        <f t="shared" si="5"/>
        <v>362083</v>
      </c>
      <c r="G46" s="10">
        <f>VLOOKUP($E$2,ISI.CUR!$A$2:$DR$450,12+$A46,0)*$B$2/10000</f>
        <v>759360.16276510002</v>
      </c>
      <c r="H46" s="10"/>
      <c r="I46" s="17">
        <f t="shared" si="8"/>
        <v>362083</v>
      </c>
      <c r="J46" s="104">
        <f>VLOOKUP($E$2,ISI.CUR!$A$2:$DR$450,12+$A46,0)</f>
        <v>7593.6016276509999</v>
      </c>
      <c r="K46" s="67">
        <f t="shared" si="2"/>
        <v>13181</v>
      </c>
      <c r="L46" s="67">
        <f t="shared" si="3"/>
        <v>0</v>
      </c>
      <c r="M46" s="97">
        <f t="shared" si="0"/>
        <v>98616</v>
      </c>
      <c r="T46" s="8">
        <f t="shared" si="4"/>
        <v>74885</v>
      </c>
      <c r="U46" s="8">
        <f>ROUND(MAX(ROUND(ROUND($M46/10000*VLOOKUP($E$2,ISI.PRA!$A$2:$L$415,10,0)/10,0)*1.03,0),$T46),0)</f>
        <v>74885</v>
      </c>
    </row>
    <row r="47" spans="1:21" x14ac:dyDescent="0.15">
      <c r="A47" s="3">
        <f t="shared" si="7"/>
        <v>30</v>
      </c>
      <c r="B47" s="3">
        <f t="shared" si="7"/>
        <v>84</v>
      </c>
      <c r="F47" s="9">
        <f t="shared" si="5"/>
        <v>385671</v>
      </c>
      <c r="G47" s="10">
        <f>VLOOKUP($E$2,ISI.CUR!$A$2:$DR$450,12+$A47,0)*$B$2/10000</f>
        <v>768581.06711349997</v>
      </c>
      <c r="H47" s="10"/>
      <c r="I47" s="17">
        <f t="shared" si="8"/>
        <v>385671</v>
      </c>
      <c r="J47" s="104">
        <f>VLOOKUP($E$2,ISI.CUR!$A$2:$DR$450,12+$A47,0)</f>
        <v>7685.8106711350001</v>
      </c>
      <c r="K47" s="67">
        <f t="shared" si="2"/>
        <v>13341</v>
      </c>
      <c r="L47" s="67">
        <f t="shared" si="3"/>
        <v>0</v>
      </c>
      <c r="M47" s="97">
        <f t="shared" si="0"/>
        <v>98616</v>
      </c>
      <c r="T47" s="8">
        <f t="shared" si="4"/>
        <v>75794</v>
      </c>
      <c r="U47" s="8">
        <f>ROUND(MAX(ROUND(ROUND($M47/10000*VLOOKUP($E$2,ISI.PRA!$A$2:$L$415,10,0)/10,0)*1.03,0),$T47),0)</f>
        <v>75794</v>
      </c>
    </row>
    <row r="48" spans="1:21" x14ac:dyDescent="0.15">
      <c r="A48" s="3">
        <f t="shared" si="7"/>
        <v>31</v>
      </c>
      <c r="B48" s="3">
        <f t="shared" si="7"/>
        <v>85</v>
      </c>
      <c r="F48" s="9">
        <f t="shared" si="5"/>
        <v>410088</v>
      </c>
      <c r="G48" s="10">
        <f>VLOOKUP($E$2,ISI.CUR!$A$2:$DR$450,12+$A48,0)*$B$2/10000</f>
        <v>777884.65588470001</v>
      </c>
      <c r="H48" s="10"/>
      <c r="I48" s="17">
        <f t="shared" si="8"/>
        <v>410088</v>
      </c>
      <c r="J48" s="104">
        <f>VLOOKUP($E$2,ISI.CUR!$A$2:$DR$450,12+$A48,0)</f>
        <v>7778.8465588469999</v>
      </c>
      <c r="K48" s="67">
        <f t="shared" si="2"/>
        <v>13503</v>
      </c>
      <c r="L48" s="67">
        <f t="shared" si="3"/>
        <v>0</v>
      </c>
      <c r="M48" s="97">
        <f t="shared" si="0"/>
        <v>98616</v>
      </c>
      <c r="T48" s="8">
        <f t="shared" si="4"/>
        <v>76712</v>
      </c>
      <c r="U48" s="8">
        <f>ROUND(MAX(ROUND(ROUND($M48/10000*VLOOKUP($E$2,ISI.PRA!$A$2:$L$415,10,0)/10,0)*1.03,0),$T48),0)</f>
        <v>76712</v>
      </c>
    </row>
    <row r="49" spans="1:21" x14ac:dyDescent="0.15">
      <c r="A49" s="3">
        <f t="shared" si="7"/>
        <v>32</v>
      </c>
      <c r="B49" s="3">
        <f t="shared" si="7"/>
        <v>86</v>
      </c>
      <c r="F49" s="9">
        <f t="shared" si="5"/>
        <v>435358</v>
      </c>
      <c r="G49" s="10">
        <f>VLOOKUP($E$2,ISI.CUR!$A$2:$DR$450,12+$A49,0)*$B$2/10000</f>
        <v>787267.38287009997</v>
      </c>
      <c r="H49" s="10"/>
      <c r="I49" s="17">
        <f t="shared" si="8"/>
        <v>435358</v>
      </c>
      <c r="J49" s="104">
        <f>VLOOKUP($E$2,ISI.CUR!$A$2:$DR$450,12+$A49,0)</f>
        <v>7872.6738287010003</v>
      </c>
      <c r="K49" s="67">
        <f t="shared" si="2"/>
        <v>13665</v>
      </c>
      <c r="L49" s="67">
        <f t="shared" si="3"/>
        <v>0</v>
      </c>
      <c r="M49" s="97">
        <f t="shared" si="0"/>
        <v>98616</v>
      </c>
      <c r="T49" s="8">
        <f t="shared" si="4"/>
        <v>77637</v>
      </c>
      <c r="U49" s="8">
        <f>ROUND(MAX(ROUND(ROUND($M49/10000*VLOOKUP($E$2,ISI.PRA!$A$2:$L$415,10,0)/10,0)*1.03,0),$T49),0)</f>
        <v>77637</v>
      </c>
    </row>
    <row r="50" spans="1:21" x14ac:dyDescent="0.15">
      <c r="A50" s="3">
        <f t="shared" si="7"/>
        <v>33</v>
      </c>
      <c r="B50" s="3">
        <f t="shared" si="7"/>
        <v>87</v>
      </c>
      <c r="F50" s="9">
        <f t="shared" si="5"/>
        <v>461509</v>
      </c>
      <c r="G50" s="10">
        <f>VLOOKUP($E$2,ISI.CUR!$A$2:$DR$450,12+$A50,0)*$B$2/10000</f>
        <v>796726.38699010003</v>
      </c>
      <c r="H50" s="10"/>
      <c r="I50" s="17">
        <f t="shared" si="8"/>
        <v>461509</v>
      </c>
      <c r="J50" s="104">
        <f>VLOOKUP($E$2,ISI.CUR!$A$2:$DR$450,12+$A50,0)</f>
        <v>7967.2638699010004</v>
      </c>
      <c r="K50" s="67">
        <f t="shared" si="2"/>
        <v>13830</v>
      </c>
      <c r="L50" s="67">
        <f t="shared" si="3"/>
        <v>0</v>
      </c>
      <c r="M50" s="97">
        <f t="shared" ref="M50:M81" si="9">IF($B50&lt;15,0,IF($B50=15,$M$3,$L50+$M49))</f>
        <v>98616</v>
      </c>
      <c r="T50" s="8">
        <f t="shared" si="4"/>
        <v>78570</v>
      </c>
      <c r="U50" s="8">
        <f>ROUND(MAX(ROUND(ROUND($M50/10000*VLOOKUP($E$2,ISI.PRA!$A$2:$L$415,10,0)/10,0)*1.03,0),$T50),0)</f>
        <v>78570</v>
      </c>
    </row>
    <row r="51" spans="1:21" x14ac:dyDescent="0.15">
      <c r="A51" s="3">
        <f t="shared" ref="A51:B66" si="10">A50+1</f>
        <v>34</v>
      </c>
      <c r="B51" s="3">
        <f t="shared" si="10"/>
        <v>88</v>
      </c>
      <c r="F51" s="9">
        <f t="shared" si="5"/>
        <v>488565</v>
      </c>
      <c r="G51" s="10">
        <f>VLOOKUP($E$2,ISI.CUR!$A$2:$DR$450,12+$A51,0)*$B$2/10000</f>
        <v>806256.95594739995</v>
      </c>
      <c r="H51" s="10"/>
      <c r="I51" s="17">
        <f t="shared" si="8"/>
        <v>488565</v>
      </c>
      <c r="J51" s="104">
        <f>VLOOKUP($E$2,ISI.CUR!$A$2:$DR$450,12+$A51,0)</f>
        <v>8062.569559474</v>
      </c>
      <c r="K51" s="67">
        <f t="shared" si="2"/>
        <v>13995</v>
      </c>
      <c r="L51" s="67">
        <f t="shared" si="3"/>
        <v>0</v>
      </c>
      <c r="M51" s="97">
        <f t="shared" si="9"/>
        <v>98616</v>
      </c>
      <c r="T51" s="8">
        <f t="shared" si="4"/>
        <v>79510</v>
      </c>
      <c r="U51" s="8">
        <f>ROUND(MAX(ROUND(ROUND($M51/10000*VLOOKUP($E$2,ISI.PRA!$A$2:$L$415,10,0)/10,0)*1.03,0),$T51),0)</f>
        <v>79510</v>
      </c>
    </row>
    <row r="52" spans="1:21" x14ac:dyDescent="0.15">
      <c r="A52" s="3">
        <f t="shared" si="10"/>
        <v>35</v>
      </c>
      <c r="B52" s="3">
        <f t="shared" si="10"/>
        <v>89</v>
      </c>
      <c r="F52" s="9">
        <f t="shared" si="5"/>
        <v>516553</v>
      </c>
      <c r="G52" s="10">
        <f>VLOOKUP($E$2,ISI.CUR!$A$2:$DR$450,12+$A52,0)*$B$2/10000</f>
        <v>815854.69498110004</v>
      </c>
      <c r="H52" s="10"/>
      <c r="I52" s="17">
        <f t="shared" si="8"/>
        <v>516553</v>
      </c>
      <c r="J52" s="104">
        <f>VLOOKUP($E$2,ISI.CUR!$A$2:$DR$450,12+$A52,0)</f>
        <v>8158.5469498109996</v>
      </c>
      <c r="K52" s="67">
        <f t="shared" si="2"/>
        <v>14162</v>
      </c>
      <c r="L52" s="67">
        <f t="shared" si="3"/>
        <v>0</v>
      </c>
      <c r="M52" s="97">
        <f t="shared" si="9"/>
        <v>98616</v>
      </c>
      <c r="T52" s="8">
        <f t="shared" si="4"/>
        <v>80456</v>
      </c>
      <c r="U52" s="8">
        <f>ROUND(MAX(ROUND(ROUND($M52/10000*VLOOKUP($E$2,ISI.PRA!$A$2:$L$415,10,0)/10,0)*1.03,0),$T52),0)</f>
        <v>80456</v>
      </c>
    </row>
    <row r="53" spans="1:21" x14ac:dyDescent="0.15">
      <c r="A53" s="3">
        <f t="shared" si="10"/>
        <v>36</v>
      </c>
      <c r="B53" s="3">
        <f t="shared" si="10"/>
        <v>90</v>
      </c>
      <c r="F53" s="9">
        <f t="shared" si="5"/>
        <v>545500</v>
      </c>
      <c r="G53" s="10">
        <f>VLOOKUP($E$2,ISI.CUR!$A$2:$DR$450,12+$A53,0)*$B$2/10000</f>
        <v>825512.51146659988</v>
      </c>
      <c r="H53" s="10"/>
      <c r="I53" s="17">
        <f t="shared" si="8"/>
        <v>545500</v>
      </c>
      <c r="J53" s="104">
        <f>VLOOKUP($E$2,ISI.CUR!$A$2:$DR$450,12+$A53,0)</f>
        <v>8255.1251146659997</v>
      </c>
      <c r="K53" s="67">
        <f t="shared" si="2"/>
        <v>14329</v>
      </c>
      <c r="L53" s="67">
        <f t="shared" si="3"/>
        <v>0</v>
      </c>
      <c r="M53" s="97">
        <f t="shared" si="9"/>
        <v>98616</v>
      </c>
      <c r="T53" s="8">
        <f t="shared" si="4"/>
        <v>81409</v>
      </c>
      <c r="U53" s="8">
        <f>ROUND(MAX(ROUND(ROUND($M53/10000*VLOOKUP($E$2,ISI.PRA!$A$2:$L$415,10,0)/10,0)*1.03,0),$T53),0)</f>
        <v>81409</v>
      </c>
    </row>
    <row r="54" spans="1:21" x14ac:dyDescent="0.15">
      <c r="A54" s="3">
        <f t="shared" si="10"/>
        <v>37</v>
      </c>
      <c r="B54" s="3">
        <f t="shared" si="10"/>
        <v>91</v>
      </c>
      <c r="F54" s="9">
        <f t="shared" si="5"/>
        <v>575436</v>
      </c>
      <c r="G54" s="10">
        <f>VLOOKUP($E$2,ISI.CUR!$A$2:$DR$450,12+$A54,0)*$B$2/10000</f>
        <v>835218.74853779993</v>
      </c>
      <c r="H54" s="10"/>
      <c r="I54" s="17">
        <f t="shared" si="8"/>
        <v>575436</v>
      </c>
      <c r="J54" s="104">
        <f>VLOOKUP($E$2,ISI.CUR!$A$2:$DR$450,12+$A54,0)</f>
        <v>8352.1874853779991</v>
      </c>
      <c r="K54" s="67">
        <f t="shared" si="2"/>
        <v>14498</v>
      </c>
      <c r="L54" s="67">
        <f t="shared" si="3"/>
        <v>0</v>
      </c>
      <c r="M54" s="97">
        <f t="shared" si="9"/>
        <v>98616</v>
      </c>
      <c r="T54" s="8">
        <f t="shared" si="4"/>
        <v>82366</v>
      </c>
      <c r="U54" s="8">
        <f>ROUND(MAX(ROUND(ROUND($M54/10000*VLOOKUP($E$2,ISI.PRA!$A$2:$L$415,10,0)/10,0)*1.03,0),$T54),0)</f>
        <v>82366</v>
      </c>
    </row>
    <row r="55" spans="1:21" x14ac:dyDescent="0.15">
      <c r="A55" s="3">
        <f t="shared" si="10"/>
        <v>38</v>
      </c>
      <c r="B55" s="3">
        <f t="shared" si="10"/>
        <v>92</v>
      </c>
      <c r="F55" s="9">
        <f t="shared" si="5"/>
        <v>606388</v>
      </c>
      <c r="G55" s="10">
        <f>VLOOKUP($E$2,ISI.CUR!$A$2:$DR$450,12+$A55,0)*$B$2/10000</f>
        <v>844957.0158222001</v>
      </c>
      <c r="H55" s="10"/>
      <c r="I55" s="17">
        <f t="shared" si="8"/>
        <v>606388</v>
      </c>
      <c r="J55" s="104">
        <f>VLOOKUP($E$2,ISI.CUR!$A$2:$DR$450,12+$A55,0)</f>
        <v>8449.5701582220008</v>
      </c>
      <c r="K55" s="67">
        <f t="shared" si="2"/>
        <v>14667</v>
      </c>
      <c r="L55" s="67">
        <f t="shared" si="3"/>
        <v>0</v>
      </c>
      <c r="M55" s="97">
        <f t="shared" si="9"/>
        <v>98616</v>
      </c>
      <c r="T55" s="8">
        <f t="shared" si="4"/>
        <v>83326</v>
      </c>
      <c r="U55" s="8">
        <f>ROUND(MAX(ROUND(ROUND($M55/10000*VLOOKUP($E$2,ISI.PRA!$A$2:$L$415,10,0)/10,0)*1.03,0),$T55),0)</f>
        <v>83326</v>
      </c>
    </row>
    <row r="56" spans="1:21" x14ac:dyDescent="0.15">
      <c r="A56" s="3">
        <f t="shared" si="10"/>
        <v>39</v>
      </c>
      <c r="B56" s="3">
        <f t="shared" si="10"/>
        <v>93</v>
      </c>
      <c r="F56" s="9">
        <f t="shared" si="5"/>
        <v>638385</v>
      </c>
      <c r="G56" s="10">
        <f>VLOOKUP($E$2,ISI.CUR!$A$2:$DR$450,12+$A56,0)*$B$2/10000</f>
        <v>854727.90341679996</v>
      </c>
      <c r="H56" s="10"/>
      <c r="I56" s="17">
        <f t="shared" si="8"/>
        <v>638385</v>
      </c>
      <c r="J56" s="104">
        <f>VLOOKUP($E$2,ISI.CUR!$A$2:$DR$450,12+$A56,0)</f>
        <v>8547.2790341679993</v>
      </c>
      <c r="K56" s="67">
        <f t="shared" si="2"/>
        <v>14836</v>
      </c>
      <c r="L56" s="67">
        <f t="shared" si="3"/>
        <v>0</v>
      </c>
      <c r="M56" s="97">
        <f t="shared" si="9"/>
        <v>98616</v>
      </c>
      <c r="T56" s="8">
        <f t="shared" si="4"/>
        <v>84290</v>
      </c>
      <c r="U56" s="8">
        <f>ROUND(MAX(ROUND(ROUND($M56/10000*VLOOKUP($E$2,ISI.PRA!$A$2:$L$415,10,0)/10,0)*1.03,0),$T56),0)</f>
        <v>84290</v>
      </c>
    </row>
    <row r="57" spans="1:21" x14ac:dyDescent="0.15">
      <c r="A57" s="3">
        <f t="shared" si="10"/>
        <v>40</v>
      </c>
      <c r="B57" s="3">
        <f t="shared" si="10"/>
        <v>94</v>
      </c>
      <c r="F57" s="9">
        <f t="shared" si="5"/>
        <v>671457</v>
      </c>
      <c r="G57" s="10">
        <f>VLOOKUP($E$2,ISI.CUR!$A$2:$DR$450,12+$A57,0)*$B$2/10000</f>
        <v>864520.60820140003</v>
      </c>
      <c r="H57" s="10"/>
      <c r="I57" s="17">
        <f t="shared" si="8"/>
        <v>671457</v>
      </c>
      <c r="J57" s="104">
        <f>VLOOKUP($E$2,ISI.CUR!$A$2:$DR$450,12+$A57,0)</f>
        <v>8645.2060820139995</v>
      </c>
      <c r="K57" s="67">
        <f t="shared" si="2"/>
        <v>15006</v>
      </c>
      <c r="L57" s="67">
        <f t="shared" si="3"/>
        <v>0</v>
      </c>
      <c r="M57" s="97">
        <f t="shared" si="9"/>
        <v>98616</v>
      </c>
      <c r="T57" s="8">
        <f t="shared" si="4"/>
        <v>85256</v>
      </c>
      <c r="U57" s="8">
        <f>ROUND(MAX(ROUND(ROUND($M57/10000*VLOOKUP($E$2,ISI.PRA!$A$2:$L$415,10,0)/10,0)*1.03,0),$T57),0)</f>
        <v>85256</v>
      </c>
    </row>
    <row r="58" spans="1:21" x14ac:dyDescent="0.15">
      <c r="A58" s="3">
        <f t="shared" si="10"/>
        <v>41</v>
      </c>
      <c r="B58" s="3">
        <f t="shared" si="10"/>
        <v>95</v>
      </c>
      <c r="F58" s="9">
        <f t="shared" si="5"/>
        <v>705636</v>
      </c>
      <c r="G58" s="10">
        <f>VLOOKUP($E$2,ISI.CUR!$A$2:$DR$450,12+$A58,0)*$B$2/10000</f>
        <v>874322.79355659999</v>
      </c>
      <c r="H58" s="10"/>
      <c r="I58" s="17">
        <f t="shared" si="8"/>
        <v>705636</v>
      </c>
      <c r="J58" s="104">
        <f>VLOOKUP($E$2,ISI.CUR!$A$2:$DR$450,12+$A58,0)</f>
        <v>8743.2279355659994</v>
      </c>
      <c r="K58" s="67">
        <f t="shared" si="2"/>
        <v>15177</v>
      </c>
      <c r="L58" s="67">
        <f t="shared" si="3"/>
        <v>0</v>
      </c>
      <c r="M58" s="97">
        <f t="shared" si="9"/>
        <v>98616</v>
      </c>
      <c r="T58" s="8">
        <f t="shared" si="4"/>
        <v>86222</v>
      </c>
      <c r="U58" s="8">
        <f>ROUND(MAX(ROUND(ROUND($M58/10000*VLOOKUP($E$2,ISI.PRA!$A$2:$L$415,10,0)/10,0)*1.03,0),$T58),0)</f>
        <v>86222</v>
      </c>
    </row>
    <row r="59" spans="1:21" x14ac:dyDescent="0.15">
      <c r="A59" s="3">
        <f t="shared" si="10"/>
        <v>42</v>
      </c>
      <c r="B59" s="3">
        <f t="shared" si="10"/>
        <v>96</v>
      </c>
      <c r="F59" s="9">
        <f t="shared" si="5"/>
        <v>740952</v>
      </c>
      <c r="G59" s="10">
        <f>VLOOKUP($E$2,ISI.CUR!$A$2:$DR$450,12+$A59,0)*$B$2/10000</f>
        <v>884120.41937089991</v>
      </c>
      <c r="H59" s="10"/>
      <c r="I59" s="17">
        <f t="shared" si="8"/>
        <v>740952</v>
      </c>
      <c r="J59" s="104">
        <f>VLOOKUP($E$2,ISI.CUR!$A$2:$DR$450,12+$A59,0)</f>
        <v>8841.2041937089998</v>
      </c>
      <c r="K59" s="67">
        <f t="shared" si="2"/>
        <v>15347</v>
      </c>
      <c r="L59" s="67">
        <f t="shared" si="3"/>
        <v>0</v>
      </c>
      <c r="M59" s="97">
        <f t="shared" si="9"/>
        <v>98616</v>
      </c>
      <c r="T59" s="8">
        <f t="shared" si="4"/>
        <v>87188</v>
      </c>
      <c r="U59" s="8">
        <f>ROUND(MAX(ROUND(ROUND($M59/10000*VLOOKUP($E$2,ISI.PRA!$A$2:$L$415,10,0)/10,0)*1.03,0),$T59),0)</f>
        <v>87188</v>
      </c>
    </row>
    <row r="60" spans="1:21" x14ac:dyDescent="0.15">
      <c r="A60" s="3">
        <f t="shared" si="10"/>
        <v>43</v>
      </c>
      <c r="B60" s="3">
        <f t="shared" si="10"/>
        <v>97</v>
      </c>
      <c r="F60" s="9">
        <f t="shared" si="5"/>
        <v>777437</v>
      </c>
      <c r="G60" s="10">
        <f>VLOOKUP($E$2,ISI.CUR!$A$2:$DR$450,12+$A60,0)*$B$2/10000</f>
        <v>893897.53686739993</v>
      </c>
      <c r="H60" s="10"/>
      <c r="I60" s="17">
        <f t="shared" si="8"/>
        <v>777437</v>
      </c>
      <c r="J60" s="104">
        <f>VLOOKUP($E$2,ISI.CUR!$A$2:$DR$450,12+$A60,0)</f>
        <v>8938.9753686740005</v>
      </c>
      <c r="K60" s="67">
        <f t="shared" si="2"/>
        <v>15516</v>
      </c>
      <c r="L60" s="67">
        <f t="shared" si="3"/>
        <v>0</v>
      </c>
      <c r="M60" s="97">
        <f t="shared" si="9"/>
        <v>98616</v>
      </c>
      <c r="T60" s="8">
        <f t="shared" si="4"/>
        <v>88153</v>
      </c>
      <c r="U60" s="8">
        <f>ROUND(MAX(ROUND(ROUND($M60/10000*VLOOKUP($E$2,ISI.PRA!$A$2:$L$415,10,0)/10,0)*1.03,0),$T60),0)</f>
        <v>88153</v>
      </c>
    </row>
    <row r="61" spans="1:21" x14ac:dyDescent="0.15">
      <c r="A61" s="3">
        <f t="shared" si="10"/>
        <v>44</v>
      </c>
      <c r="B61" s="3">
        <f t="shared" si="10"/>
        <v>98</v>
      </c>
      <c r="F61" s="9">
        <f t="shared" si="5"/>
        <v>815123</v>
      </c>
      <c r="G61" s="10">
        <f>VLOOKUP($E$2,ISI.CUR!$A$2:$DR$450,12+$A61,0)*$B$2/10000</f>
        <v>903636.05194540008</v>
      </c>
      <c r="H61" s="10"/>
      <c r="I61" s="17">
        <f t="shared" si="8"/>
        <v>815123</v>
      </c>
      <c r="J61" s="104">
        <f>VLOOKUP($E$2,ISI.CUR!$A$2:$DR$450,12+$A61,0)</f>
        <v>9036.3605194539996</v>
      </c>
      <c r="K61" s="67">
        <f t="shared" si="2"/>
        <v>15685</v>
      </c>
      <c r="L61" s="67">
        <f t="shared" si="3"/>
        <v>0</v>
      </c>
      <c r="M61" s="97">
        <f t="shared" si="9"/>
        <v>98616</v>
      </c>
      <c r="T61" s="8">
        <f t="shared" si="4"/>
        <v>89113</v>
      </c>
      <c r="U61" s="8">
        <f>ROUND(MAX(ROUND(ROUND($M61/10000*VLOOKUP($E$2,ISI.PRA!$A$2:$L$415,10,0)/10,0)*1.03,0),$T61),0)</f>
        <v>89113</v>
      </c>
    </row>
    <row r="62" spans="1:21" x14ac:dyDescent="0.15">
      <c r="A62" s="3">
        <f t="shared" si="10"/>
        <v>45</v>
      </c>
      <c r="B62" s="3">
        <f t="shared" si="10"/>
        <v>99</v>
      </c>
      <c r="F62" s="9">
        <f t="shared" si="5"/>
        <v>854044</v>
      </c>
      <c r="G62" s="10">
        <f>VLOOKUP($E$2,ISI.CUR!$A$2:$DR$450,12+$A62,0)*$B$2/10000</f>
        <v>913315.48191050009</v>
      </c>
      <c r="H62" s="10"/>
      <c r="I62" s="17">
        <f t="shared" si="8"/>
        <v>854044</v>
      </c>
      <c r="J62" s="104">
        <f>VLOOKUP($E$2,ISI.CUR!$A$2:$DR$450,12+$A62,0)</f>
        <v>9133.1548191050006</v>
      </c>
      <c r="K62" s="67">
        <f t="shared" si="2"/>
        <v>15853</v>
      </c>
      <c r="L62" s="67">
        <f t="shared" si="3"/>
        <v>0</v>
      </c>
      <c r="M62" s="97">
        <f t="shared" si="9"/>
        <v>98616</v>
      </c>
      <c r="T62" s="8">
        <f t="shared" si="4"/>
        <v>90068</v>
      </c>
      <c r="U62" s="8">
        <f>ROUND(MAX(ROUND(ROUND($M62/10000*VLOOKUP($E$2,ISI.PRA!$A$2:$L$415,10,0)/10,0)*1.03,0),$T62),0)</f>
        <v>90068</v>
      </c>
    </row>
    <row r="63" spans="1:21" x14ac:dyDescent="0.15">
      <c r="A63" s="3">
        <f t="shared" si="10"/>
        <v>46</v>
      </c>
      <c r="B63" s="3">
        <f t="shared" si="10"/>
        <v>100</v>
      </c>
      <c r="F63" s="9">
        <f t="shared" si="5"/>
        <v>894233</v>
      </c>
      <c r="G63" s="10">
        <f>VLOOKUP($E$2,ISI.CUR!$A$2:$DR$450,12+$A63,0)*$B$2/10000</f>
        <v>922912.6710016001</v>
      </c>
      <c r="H63" s="10"/>
      <c r="I63" s="17">
        <f t="shared" si="8"/>
        <v>894233</v>
      </c>
      <c r="J63" s="104">
        <f>VLOOKUP($E$2,ISI.CUR!$A$2:$DR$450,12+$A63,0)</f>
        <v>9229.1267100160003</v>
      </c>
      <c r="K63" s="67">
        <f t="shared" si="2"/>
        <v>16020</v>
      </c>
      <c r="L63" s="67">
        <f t="shared" si="3"/>
        <v>0</v>
      </c>
      <c r="M63" s="97">
        <f t="shared" si="9"/>
        <v>98616</v>
      </c>
      <c r="T63" s="8">
        <f t="shared" si="4"/>
        <v>91014</v>
      </c>
      <c r="U63" s="8">
        <f>ROUND(MAX(ROUND(ROUND($M63/10000*VLOOKUP($E$2,ISI.PRA!$A$2:$L$415,10,0)/10,0)*1.03,0),$T63),0)</f>
        <v>91014</v>
      </c>
    </row>
    <row r="64" spans="1:21" x14ac:dyDescent="0.15">
      <c r="A64" s="3">
        <f t="shared" si="10"/>
        <v>47</v>
      </c>
      <c r="B64" s="3">
        <f t="shared" si="10"/>
        <v>101</v>
      </c>
      <c r="F64" s="9">
        <f t="shared" si="5"/>
        <v>935725</v>
      </c>
      <c r="G64" s="10">
        <f>VLOOKUP($E$2,ISI.CUR!$A$2:$DR$450,12+$A64,0)*$B$2/10000</f>
        <v>932401.49543829996</v>
      </c>
      <c r="H64" s="10"/>
      <c r="I64" s="17">
        <f t="shared" si="8"/>
        <v>935725</v>
      </c>
      <c r="J64" s="104">
        <f>VLOOKUP($E$2,ISI.CUR!$A$2:$DR$450,12+$A64,0)</f>
        <v>9324.0149543829993</v>
      </c>
      <c r="K64" s="67">
        <f t="shared" si="2"/>
        <v>16185</v>
      </c>
      <c r="L64" s="67">
        <f t="shared" si="3"/>
        <v>0</v>
      </c>
      <c r="M64" s="97">
        <f t="shared" si="9"/>
        <v>98616</v>
      </c>
      <c r="T64" s="8">
        <f t="shared" si="4"/>
        <v>91950</v>
      </c>
      <c r="U64" s="8">
        <f>ROUND(MAX(ROUND(ROUND($M64/10000*VLOOKUP($E$2,ISI.PRA!$A$2:$L$415,10,0)/10,0)*1.03,0),$T64),0)</f>
        <v>91950</v>
      </c>
    </row>
    <row r="65" spans="1:21" x14ac:dyDescent="0.15">
      <c r="A65" s="3">
        <f t="shared" si="10"/>
        <v>48</v>
      </c>
      <c r="B65" s="3">
        <f t="shared" si="10"/>
        <v>102</v>
      </c>
      <c r="F65" s="9">
        <f t="shared" si="5"/>
        <v>978553</v>
      </c>
      <c r="G65" s="10">
        <f>VLOOKUP($E$2,ISI.CUR!$A$2:$DR$450,12+$A65,0)*$B$2/10000</f>
        <v>941752.51806889987</v>
      </c>
      <c r="H65" s="10"/>
      <c r="I65" s="17">
        <f t="shared" si="8"/>
        <v>978553</v>
      </c>
      <c r="J65" s="104">
        <f>VLOOKUP($E$2,ISI.CUR!$A$2:$DR$450,12+$A65,0)</f>
        <v>9417.5251806889992</v>
      </c>
      <c r="K65" s="67">
        <f t="shared" si="2"/>
        <v>16347</v>
      </c>
      <c r="L65" s="67">
        <f t="shared" si="3"/>
        <v>0</v>
      </c>
      <c r="M65" s="97">
        <f t="shared" si="9"/>
        <v>98616</v>
      </c>
      <c r="T65" s="8">
        <f t="shared" si="4"/>
        <v>92872</v>
      </c>
      <c r="U65" s="8">
        <f>ROUND(MAX(ROUND(ROUND($M65/10000*VLOOKUP($E$2,ISI.PRA!$A$2:$L$415,10,0)/10,0)*1.03,0),$T65),0)</f>
        <v>92872</v>
      </c>
    </row>
    <row r="66" spans="1:21" x14ac:dyDescent="0.15">
      <c r="A66" s="3">
        <f t="shared" si="10"/>
        <v>49</v>
      </c>
      <c r="B66" s="3">
        <f t="shared" si="10"/>
        <v>103</v>
      </c>
      <c r="F66" s="9">
        <f t="shared" si="5"/>
        <v>1022752</v>
      </c>
      <c r="G66" s="10">
        <f>VLOOKUP($E$2,ISI.CUR!$A$2:$DR$450,12+$A66,0)*$B$2/10000</f>
        <v>950932.6299206001</v>
      </c>
      <c r="H66" s="10"/>
      <c r="I66" s="17">
        <f t="shared" si="8"/>
        <v>1022752</v>
      </c>
      <c r="J66" s="104">
        <f>VLOOKUP($E$2,ISI.CUR!$A$2:$DR$450,12+$A66,0)</f>
        <v>9509.3262992060008</v>
      </c>
      <c r="K66" s="67">
        <f t="shared" si="2"/>
        <v>16506</v>
      </c>
      <c r="L66" s="67">
        <f t="shared" si="3"/>
        <v>0</v>
      </c>
      <c r="M66" s="97">
        <f t="shared" si="9"/>
        <v>98616</v>
      </c>
      <c r="T66" s="8">
        <f t="shared" si="4"/>
        <v>93777</v>
      </c>
      <c r="U66" s="8">
        <f>ROUND(MAX(ROUND(ROUND($M66/10000*VLOOKUP($E$2,ISI.PRA!$A$2:$L$415,10,0)/10,0)*1.03,0),$T66),0)</f>
        <v>93777</v>
      </c>
    </row>
    <row r="67" spans="1:21" x14ac:dyDescent="0.15">
      <c r="A67" s="3">
        <f t="shared" ref="A67:B82" si="11">A66+1</f>
        <v>50</v>
      </c>
      <c r="B67" s="3">
        <f t="shared" si="11"/>
        <v>104</v>
      </c>
      <c r="F67" s="9">
        <f t="shared" si="5"/>
        <v>1068358</v>
      </c>
      <c r="G67" s="10">
        <f>VLOOKUP($E$2,ISI.CUR!$A$2:$DR$450,12+$A67,0)*$B$2/10000</f>
        <v>959904.64460580004</v>
      </c>
      <c r="H67" s="10"/>
      <c r="I67" s="17">
        <f t="shared" si="8"/>
        <v>1068358</v>
      </c>
      <c r="J67" s="104">
        <f>VLOOKUP($E$2,ISI.CUR!$A$2:$DR$450,12+$A67,0)</f>
        <v>9599.0464460580006</v>
      </c>
      <c r="K67" s="67">
        <f t="shared" si="2"/>
        <v>16662</v>
      </c>
      <c r="L67" s="67">
        <f t="shared" si="3"/>
        <v>0</v>
      </c>
      <c r="M67" s="97">
        <f t="shared" si="9"/>
        <v>98616</v>
      </c>
      <c r="T67" s="8">
        <f t="shared" si="4"/>
        <v>94662</v>
      </c>
      <c r="U67" s="8">
        <f>ROUND(MAX(ROUND(ROUND($M67/10000*VLOOKUP($E$2,ISI.PRA!$A$2:$L$415,10,0)/10,0)*1.03,0),$T67),0)</f>
        <v>94662</v>
      </c>
    </row>
    <row r="68" spans="1:21" x14ac:dyDescent="0.15">
      <c r="A68" s="3">
        <f t="shared" si="11"/>
        <v>51</v>
      </c>
      <c r="B68" s="3">
        <f t="shared" si="11"/>
        <v>105</v>
      </c>
      <c r="F68" s="9">
        <f t="shared" si="5"/>
        <v>1115407</v>
      </c>
      <c r="G68" s="10">
        <f>VLOOKUP($E$2,ISI.CUR!$A$2:$DR$450,12+$A68,0)*$B$2/10000</f>
        <v>968626.88030960003</v>
      </c>
      <c r="H68" s="10"/>
      <c r="I68" s="17">
        <f t="shared" si="8"/>
        <v>1115407</v>
      </c>
      <c r="J68" s="104">
        <f>VLOOKUP($E$2,ISI.CUR!$A$2:$DR$450,12+$A68,0)</f>
        <v>9686.2688030959998</v>
      </c>
      <c r="K68" s="67">
        <f t="shared" si="2"/>
        <v>16814</v>
      </c>
      <c r="L68" s="67">
        <f t="shared" si="3"/>
        <v>0</v>
      </c>
      <c r="M68" s="97">
        <f t="shared" si="9"/>
        <v>98616</v>
      </c>
      <c r="T68" s="8">
        <f t="shared" si="4"/>
        <v>95522</v>
      </c>
      <c r="U68" s="8">
        <f>ROUND(MAX(ROUND(ROUND($M68/10000*VLOOKUP($E$2,ISI.PRA!$A$2:$L$415,10,0)/10,0)*1.03,0),$T68),0)</f>
        <v>95522</v>
      </c>
    </row>
    <row r="69" spans="1:21" x14ac:dyDescent="0.15">
      <c r="A69" s="3">
        <f t="shared" si="11"/>
        <v>52</v>
      </c>
      <c r="B69" s="3">
        <f t="shared" si="11"/>
        <v>106</v>
      </c>
      <c r="F69" s="9">
        <f t="shared" si="5"/>
        <v>1163933</v>
      </c>
      <c r="G69" s="10">
        <f>VLOOKUP($E$2,ISI.CUR!$A$2:$DR$450,12+$A69,0)*$B$2/10000</f>
        <v>977052.68595060008</v>
      </c>
      <c r="H69" s="10"/>
      <c r="I69" s="17">
        <f t="shared" si="8"/>
        <v>1163933</v>
      </c>
      <c r="J69" s="104">
        <f>VLOOKUP($E$2,ISI.CUR!$A$2:$DR$450,12+$A69,0)</f>
        <v>9770.5268595060006</v>
      </c>
      <c r="K69" s="67">
        <f t="shared" si="2"/>
        <v>16960</v>
      </c>
      <c r="L69" s="67">
        <f t="shared" si="3"/>
        <v>0</v>
      </c>
      <c r="M69" s="97">
        <f t="shared" si="9"/>
        <v>98616</v>
      </c>
      <c r="T69" s="8">
        <f t="shared" si="4"/>
        <v>96353</v>
      </c>
      <c r="U69" s="8">
        <f>ROUND(MAX(ROUND(ROUND($M69/10000*VLOOKUP($E$2,ISI.PRA!$A$2:$L$415,10,0)/10,0)*1.03,0),$T69),0)</f>
        <v>96353</v>
      </c>
    </row>
    <row r="70" spans="1:21" x14ac:dyDescent="0.15">
      <c r="A70" s="3">
        <f t="shared" si="11"/>
        <v>53</v>
      </c>
      <c r="B70" s="3">
        <f t="shared" si="11"/>
        <v>107</v>
      </c>
      <c r="F70" s="9">
        <f t="shared" si="5"/>
        <v>1213972</v>
      </c>
      <c r="G70" s="10">
        <f>VLOOKUP($E$2,ISI.CUR!$A$2:$DR$450,12+$A70,0)*$B$2/10000</f>
        <v>985129.95459820004</v>
      </c>
      <c r="H70" s="10"/>
      <c r="I70" s="17">
        <f t="shared" si="8"/>
        <v>1213972</v>
      </c>
      <c r="J70" s="104">
        <f>VLOOKUP($E$2,ISI.CUR!$A$2:$DR$450,12+$A70,0)</f>
        <v>9851.2995459819995</v>
      </c>
      <c r="K70" s="67">
        <f t="shared" si="2"/>
        <v>17100</v>
      </c>
      <c r="L70" s="67">
        <f t="shared" si="3"/>
        <v>0</v>
      </c>
      <c r="M70" s="97">
        <f t="shared" si="9"/>
        <v>98616</v>
      </c>
      <c r="T70" s="8">
        <f t="shared" si="4"/>
        <v>97150</v>
      </c>
      <c r="U70" s="8">
        <f>ROUND(MAX(ROUND(ROUND($M70/10000*VLOOKUP($E$2,ISI.PRA!$A$2:$L$415,10,0)/10,0)*1.03,0),$T70),0)</f>
        <v>97150</v>
      </c>
    </row>
    <row r="71" spans="1:21" x14ac:dyDescent="0.15">
      <c r="A71" s="3">
        <f t="shared" si="11"/>
        <v>54</v>
      </c>
      <c r="B71" s="3">
        <f t="shared" si="11"/>
        <v>108</v>
      </c>
      <c r="F71" s="9">
        <f t="shared" si="5"/>
        <v>1265560</v>
      </c>
      <c r="G71" s="10">
        <f>VLOOKUP($E$2,ISI.CUR!$A$2:$DR$450,12+$A71,0)*$B$2/10000</f>
        <v>992800.59438379994</v>
      </c>
      <c r="H71" s="10"/>
      <c r="I71" s="17">
        <f t="shared" si="8"/>
        <v>1265560</v>
      </c>
      <c r="J71" s="104">
        <f>VLOOKUP($E$2,ISI.CUR!$A$2:$DR$450,12+$A71,0)</f>
        <v>9928.0059438379994</v>
      </c>
      <c r="K71" s="67">
        <f t="shared" si="2"/>
        <v>17233</v>
      </c>
      <c r="L71" s="67">
        <f t="shared" si="3"/>
        <v>0</v>
      </c>
      <c r="M71" s="97">
        <f t="shared" si="9"/>
        <v>98616</v>
      </c>
      <c r="T71" s="8">
        <f t="shared" si="4"/>
        <v>97906</v>
      </c>
      <c r="U71" s="8">
        <f>ROUND(MAX(ROUND(ROUND($M71/10000*VLOOKUP($E$2,ISI.PRA!$A$2:$L$415,10,0)/10,0)*1.03,0),$T71),0)</f>
        <v>97906</v>
      </c>
    </row>
    <row r="72" spans="1:21" x14ac:dyDescent="0.15">
      <c r="A72" s="3">
        <f t="shared" si="11"/>
        <v>55</v>
      </c>
      <c r="B72" s="3">
        <f t="shared" si="11"/>
        <v>109</v>
      </c>
      <c r="F72" s="9">
        <f t="shared" si="5"/>
        <v>1318733</v>
      </c>
      <c r="G72" s="10">
        <f>VLOOKUP($E$2,ISI.CUR!$A$2:$DR$450,12+$A72,0)*$B$2/10000</f>
        <v>1000000</v>
      </c>
      <c r="H72" s="10"/>
      <c r="I72" s="17">
        <f t="shared" si="8"/>
        <v>1318733</v>
      </c>
      <c r="J72" s="104">
        <f>VLOOKUP($E$2,ISI.CUR!$A$2:$DR$450,12+$A72,0)</f>
        <v>10000</v>
      </c>
      <c r="K72" s="67">
        <f t="shared" si="2"/>
        <v>17358</v>
      </c>
      <c r="L72" s="67">
        <f t="shared" si="3"/>
        <v>0</v>
      </c>
      <c r="M72" s="97">
        <f t="shared" si="9"/>
        <v>98616</v>
      </c>
      <c r="T72" s="8">
        <f t="shared" si="4"/>
        <v>98616</v>
      </c>
      <c r="U72" s="8">
        <f>ROUND(MAX(ROUND(ROUND($M72/10000*VLOOKUP($E$2,ISI.PRA!$A$2:$L$415,10,0)/10,0)*1.03,0),$T72),0)</f>
        <v>98616</v>
      </c>
    </row>
    <row r="73" spans="1:21" x14ac:dyDescent="0.15">
      <c r="A73" s="3">
        <f t="shared" si="11"/>
        <v>56</v>
      </c>
      <c r="B73" s="3">
        <f t="shared" si="11"/>
        <v>110</v>
      </c>
      <c r="F73" s="9">
        <f t="shared" si="5"/>
        <v>1356053</v>
      </c>
      <c r="G73" s="10">
        <f>VLOOKUP($E$2,ISI.CUR!$A$2:$DR$450,12+$A73,0)*$B$2/10000</f>
        <v>0</v>
      </c>
      <c r="H73" s="10"/>
      <c r="I73" s="17">
        <f t="shared" si="8"/>
        <v>1356053</v>
      </c>
      <c r="J73" s="104">
        <f>VLOOKUP($E$2,ISI.CUR!$A$2:$DR$450,12+$A73,0)</f>
        <v>0</v>
      </c>
      <c r="K73" s="67">
        <f t="shared" si="2"/>
        <v>0</v>
      </c>
      <c r="L73" s="67">
        <f t="shared" si="3"/>
        <v>0</v>
      </c>
      <c r="M73" s="97">
        <f t="shared" si="9"/>
        <v>98616</v>
      </c>
      <c r="T73" s="8">
        <f t="shared" si="4"/>
        <v>0</v>
      </c>
      <c r="U73" s="8">
        <f>ROUND(MAX(ROUND(ROUND($M73/10000*VLOOKUP($E$2,ISI.PRA!$A$2:$L$415,10,0)/10,0)*1.03,0),$T73),0)</f>
        <v>57217</v>
      </c>
    </row>
    <row r="74" spans="1:21" x14ac:dyDescent="0.15">
      <c r="A74" s="3">
        <f t="shared" si="11"/>
        <v>57</v>
      </c>
      <c r="B74" s="3">
        <f t="shared" si="11"/>
        <v>111</v>
      </c>
      <c r="F74" s="9">
        <f t="shared" si="5"/>
        <v>1394429</v>
      </c>
      <c r="G74" s="10">
        <f>VLOOKUP($E$2,ISI.CUR!$A$2:$DR$450,12+$A74,0)*$B$2/10000</f>
        <v>0</v>
      </c>
      <c r="H74" s="10"/>
      <c r="I74" s="17">
        <f t="shared" si="8"/>
        <v>1394429</v>
      </c>
      <c r="J74" s="104">
        <f>VLOOKUP($E$2,ISI.CUR!$A$2:$DR$450,12+$A74,0)</f>
        <v>0</v>
      </c>
      <c r="K74" s="67">
        <f t="shared" si="2"/>
        <v>0</v>
      </c>
      <c r="L74" s="67">
        <f t="shared" si="3"/>
        <v>0</v>
      </c>
      <c r="M74" s="97">
        <f t="shared" si="9"/>
        <v>98616</v>
      </c>
      <c r="T74" s="8">
        <f t="shared" si="4"/>
        <v>0</v>
      </c>
      <c r="U74" s="8">
        <f>ROUND(MAX(ROUND(ROUND($M74/10000*VLOOKUP($E$2,ISI.PRA!$A$2:$L$415,10,0)/10,0)*1.03,0),$T74),0)</f>
        <v>57217</v>
      </c>
    </row>
    <row r="75" spans="1:21" x14ac:dyDescent="0.15">
      <c r="A75" s="3">
        <f t="shared" si="11"/>
        <v>58</v>
      </c>
      <c r="B75" s="3">
        <f t="shared" si="11"/>
        <v>112</v>
      </c>
      <c r="F75" s="9">
        <f t="shared" si="5"/>
        <v>1433891</v>
      </c>
      <c r="G75" s="10">
        <f>VLOOKUP($E$2,ISI.CUR!$A$2:$DR$450,12+$A75,0)*$B$2/10000</f>
        <v>0</v>
      </c>
      <c r="H75" s="10"/>
      <c r="I75" s="17">
        <f t="shared" si="8"/>
        <v>1433891</v>
      </c>
      <c r="J75" s="104">
        <f>VLOOKUP($E$2,ISI.CUR!$A$2:$DR$450,12+$A75,0)</f>
        <v>0</v>
      </c>
      <c r="K75" s="67">
        <f t="shared" si="2"/>
        <v>0</v>
      </c>
      <c r="L75" s="67">
        <f t="shared" si="3"/>
        <v>0</v>
      </c>
      <c r="M75" s="97">
        <f t="shared" si="9"/>
        <v>98616</v>
      </c>
      <c r="T75" s="8">
        <f t="shared" si="4"/>
        <v>0</v>
      </c>
      <c r="U75" s="8">
        <f>ROUND(MAX(ROUND(ROUND($M75/10000*VLOOKUP($E$2,ISI.PRA!$A$2:$L$415,10,0)/10,0)*1.03,0),$T75),0)</f>
        <v>57217</v>
      </c>
    </row>
    <row r="76" spans="1:21" x14ac:dyDescent="0.15">
      <c r="A76" s="3">
        <f t="shared" si="11"/>
        <v>59</v>
      </c>
      <c r="B76" s="3">
        <f t="shared" si="11"/>
        <v>113</v>
      </c>
      <c r="F76" s="9">
        <f t="shared" si="5"/>
        <v>1474470</v>
      </c>
      <c r="G76" s="10">
        <f>VLOOKUP($E$2,ISI.CUR!$A$2:$DR$450,12+$A76,0)*$B$2/10000</f>
        <v>0</v>
      </c>
      <c r="H76" s="10"/>
      <c r="I76" s="17">
        <f t="shared" si="8"/>
        <v>1474470</v>
      </c>
      <c r="J76" s="104">
        <f>VLOOKUP($E$2,ISI.CUR!$A$2:$DR$450,12+$A76,0)</f>
        <v>0</v>
      </c>
      <c r="K76" s="67">
        <f t="shared" si="2"/>
        <v>0</v>
      </c>
      <c r="L76" s="67">
        <f t="shared" si="3"/>
        <v>0</v>
      </c>
      <c r="M76" s="97">
        <f t="shared" si="9"/>
        <v>98616</v>
      </c>
      <c r="T76" s="8">
        <f t="shared" si="4"/>
        <v>0</v>
      </c>
      <c r="U76" s="8">
        <f>ROUND(MAX(ROUND(ROUND($M76/10000*VLOOKUP($E$2,ISI.PRA!$A$2:$L$415,10,0)/10,0)*1.03,0),$T76),0)</f>
        <v>57217</v>
      </c>
    </row>
    <row r="77" spans="1:21" x14ac:dyDescent="0.15">
      <c r="A77" s="3">
        <f t="shared" si="11"/>
        <v>60</v>
      </c>
      <c r="B77" s="3">
        <f t="shared" si="11"/>
        <v>114</v>
      </c>
      <c r="F77" s="9">
        <f t="shared" si="5"/>
        <v>1516198</v>
      </c>
      <c r="G77" s="10">
        <f>VLOOKUP($E$2,ISI.CUR!$A$2:$DR$450,12+$A77,0)*$B$2/10000</f>
        <v>0</v>
      </c>
      <c r="H77" s="10"/>
      <c r="I77" s="17">
        <f t="shared" si="8"/>
        <v>1516198</v>
      </c>
      <c r="J77" s="104">
        <f>VLOOKUP($E$2,ISI.CUR!$A$2:$DR$450,12+$A77,0)</f>
        <v>0</v>
      </c>
      <c r="K77" s="67">
        <f t="shared" si="2"/>
        <v>0</v>
      </c>
      <c r="L77" s="67">
        <f t="shared" si="3"/>
        <v>0</v>
      </c>
      <c r="M77" s="97">
        <f t="shared" si="9"/>
        <v>98616</v>
      </c>
      <c r="T77" s="8">
        <f t="shared" si="4"/>
        <v>0</v>
      </c>
      <c r="U77" s="8">
        <f>ROUND(MAX(ROUND(ROUND($M77/10000*VLOOKUP($E$2,ISI.PRA!$A$2:$L$415,10,0)/10,0)*1.03,0),$T77),0)</f>
        <v>57217</v>
      </c>
    </row>
    <row r="78" spans="1:21" x14ac:dyDescent="0.15">
      <c r="A78" s="3">
        <f t="shared" si="11"/>
        <v>61</v>
      </c>
      <c r="B78" s="3">
        <f t="shared" si="11"/>
        <v>115</v>
      </c>
      <c r="F78" s="9">
        <f t="shared" si="5"/>
        <v>1559106</v>
      </c>
      <c r="G78" s="10">
        <f>VLOOKUP($E$2,ISI.CUR!$A$2:$DR$450,12+$A78,0)*$B$2/10000</f>
        <v>0</v>
      </c>
      <c r="H78" s="10"/>
      <c r="I78" s="17">
        <f t="shared" si="8"/>
        <v>1559106</v>
      </c>
      <c r="J78" s="104">
        <f>VLOOKUP($E$2,ISI.CUR!$A$2:$DR$450,12+$A78,0)</f>
        <v>0</v>
      </c>
      <c r="K78" s="67">
        <f t="shared" si="2"/>
        <v>0</v>
      </c>
      <c r="L78" s="67">
        <f t="shared" si="3"/>
        <v>0</v>
      </c>
      <c r="M78" s="97">
        <f t="shared" si="9"/>
        <v>98616</v>
      </c>
      <c r="T78" s="8">
        <f t="shared" si="4"/>
        <v>0</v>
      </c>
      <c r="U78" s="8">
        <f>ROUND(MAX(ROUND(ROUND($M78/10000*VLOOKUP($E$2,ISI.PRA!$A$2:$L$415,10,0)/10,0)*1.03,0),$T78),0)</f>
        <v>57217</v>
      </c>
    </row>
    <row r="79" spans="1:21" x14ac:dyDescent="0.15">
      <c r="A79" s="3">
        <f t="shared" si="11"/>
        <v>62</v>
      </c>
      <c r="B79" s="3">
        <f t="shared" si="11"/>
        <v>116</v>
      </c>
      <c r="F79" s="9">
        <f t="shared" si="5"/>
        <v>1603229</v>
      </c>
      <c r="G79" s="10">
        <f>VLOOKUP($E$2,ISI.CUR!$A$2:$DR$450,12+$A79,0)*$B$2/10000</f>
        <v>0</v>
      </c>
      <c r="H79" s="10"/>
      <c r="I79" s="17">
        <f t="shared" si="8"/>
        <v>1603229</v>
      </c>
      <c r="J79" s="104">
        <f>VLOOKUP($E$2,ISI.CUR!$A$2:$DR$450,12+$A79,0)</f>
        <v>0</v>
      </c>
      <c r="K79" s="67">
        <f t="shared" si="2"/>
        <v>0</v>
      </c>
      <c r="L79" s="67">
        <f t="shared" si="3"/>
        <v>0</v>
      </c>
      <c r="M79" s="97">
        <f t="shared" si="9"/>
        <v>98616</v>
      </c>
      <c r="T79" s="8">
        <f t="shared" si="4"/>
        <v>0</v>
      </c>
      <c r="U79" s="8">
        <f>ROUND(MAX(ROUND(ROUND($M79/10000*VLOOKUP($E$2,ISI.PRA!$A$2:$L$415,10,0)/10,0)*1.03,0),$T79),0)</f>
        <v>57217</v>
      </c>
    </row>
    <row r="80" spans="1:21" x14ac:dyDescent="0.15">
      <c r="A80" s="3">
        <f t="shared" si="11"/>
        <v>63</v>
      </c>
      <c r="B80" s="3">
        <f t="shared" si="11"/>
        <v>117</v>
      </c>
      <c r="F80" s="9">
        <f t="shared" si="5"/>
        <v>1648600</v>
      </c>
      <c r="G80" s="10">
        <f>VLOOKUP($E$2,ISI.CUR!$A$2:$DR$450,12+$A80,0)*$B$2/10000</f>
        <v>0</v>
      </c>
      <c r="H80" s="10"/>
      <c r="I80" s="17">
        <f t="shared" si="8"/>
        <v>1648600</v>
      </c>
      <c r="J80" s="104">
        <f>VLOOKUP($E$2,ISI.CUR!$A$2:$DR$450,12+$A80,0)</f>
        <v>0</v>
      </c>
      <c r="K80" s="67">
        <f t="shared" si="2"/>
        <v>0</v>
      </c>
      <c r="L80" s="67">
        <f t="shared" si="3"/>
        <v>0</v>
      </c>
      <c r="M80" s="97">
        <f t="shared" si="9"/>
        <v>98616</v>
      </c>
      <c r="T80" s="8">
        <f t="shared" si="4"/>
        <v>0</v>
      </c>
      <c r="U80" s="8">
        <f>ROUND(MAX(ROUND(ROUND($M80/10000*VLOOKUP($E$2,ISI.PRA!$A$2:$L$415,10,0)/10,0)*1.03,0),$T80),0)</f>
        <v>57217</v>
      </c>
    </row>
    <row r="81" spans="1:21" x14ac:dyDescent="0.15">
      <c r="A81" s="3">
        <f t="shared" si="11"/>
        <v>64</v>
      </c>
      <c r="B81" s="3">
        <f t="shared" si="11"/>
        <v>118</v>
      </c>
      <c r="F81" s="9">
        <f t="shared" si="5"/>
        <v>1695255</v>
      </c>
      <c r="G81" s="10">
        <f>VLOOKUP($E$2,ISI.CUR!$A$2:$DR$450,12+$A81,0)*$B$2/10000</f>
        <v>0</v>
      </c>
      <c r="H81" s="10"/>
      <c r="I81" s="17">
        <f t="shared" si="8"/>
        <v>1695255</v>
      </c>
      <c r="J81" s="104">
        <f>VLOOKUP($E$2,ISI.CUR!$A$2:$DR$450,12+$A81,0)</f>
        <v>0</v>
      </c>
      <c r="K81" s="67">
        <f t="shared" si="2"/>
        <v>0</v>
      </c>
      <c r="L81" s="67">
        <f t="shared" si="3"/>
        <v>0</v>
      </c>
      <c r="M81" s="97">
        <f t="shared" si="9"/>
        <v>98616</v>
      </c>
      <c r="T81" s="8">
        <f t="shared" si="4"/>
        <v>0</v>
      </c>
      <c r="U81" s="8">
        <f>ROUND(MAX(ROUND(ROUND($M81/10000*VLOOKUP($E$2,ISI.PRA!$A$2:$L$415,10,0)/10,0)*1.03,0),$T81),0)</f>
        <v>57217</v>
      </c>
    </row>
    <row r="82" spans="1:21" x14ac:dyDescent="0.15">
      <c r="A82" s="3">
        <f t="shared" si="11"/>
        <v>65</v>
      </c>
      <c r="B82" s="3">
        <f t="shared" si="11"/>
        <v>119</v>
      </c>
      <c r="F82" s="9">
        <f t="shared" si="5"/>
        <v>1743231</v>
      </c>
      <c r="G82" s="10">
        <f>VLOOKUP($E$2,ISI.CUR!$A$2:$DR$450,12+$A82,0)*$B$2/10000</f>
        <v>0</v>
      </c>
      <c r="H82" s="10"/>
      <c r="I82" s="17">
        <f t="shared" si="8"/>
        <v>1743231</v>
      </c>
      <c r="J82" s="104">
        <f>VLOOKUP($E$2,ISI.CUR!$A$2:$DR$450,12+$A82,0)</f>
        <v>0</v>
      </c>
      <c r="K82" s="67">
        <f t="shared" si="2"/>
        <v>0</v>
      </c>
      <c r="L82" s="67">
        <f t="shared" si="3"/>
        <v>0</v>
      </c>
      <c r="M82" s="97">
        <f t="shared" ref="M82:M113" si="12">IF($B82&lt;15,0,IF($B82=15,$M$3,$L82+$M81))</f>
        <v>98616</v>
      </c>
      <c r="T82" s="8">
        <f t="shared" si="4"/>
        <v>0</v>
      </c>
      <c r="U82" s="8">
        <f>ROUND(MAX(ROUND(ROUND($M82/10000*VLOOKUP($E$2,ISI.PRA!$A$2:$L$415,10,0)/10,0)*1.03,0),$T82),0)</f>
        <v>57217</v>
      </c>
    </row>
    <row r="83" spans="1:21" x14ac:dyDescent="0.15">
      <c r="A83" s="3">
        <f t="shared" ref="A83:B98" si="13">A82+1</f>
        <v>66</v>
      </c>
      <c r="B83" s="3">
        <f t="shared" si="13"/>
        <v>120</v>
      </c>
      <c r="F83" s="9">
        <f t="shared" si="5"/>
        <v>1792564</v>
      </c>
      <c r="G83" s="10">
        <f>VLOOKUP($E$2,ISI.CUR!$A$2:$DR$450,12+$A83,0)*$B$2/10000</f>
        <v>0</v>
      </c>
      <c r="H83" s="10"/>
      <c r="I83" s="17">
        <f t="shared" si="8"/>
        <v>1792564</v>
      </c>
      <c r="J83" s="104">
        <f>VLOOKUP($E$2,ISI.CUR!$A$2:$DR$450,12+$A83,0)</f>
        <v>0</v>
      </c>
      <c r="K83" s="67">
        <f t="shared" ref="K83:K127" si="14">ROUND($F$2*($B$2/10000*J83+$M82/10000*J83),0)</f>
        <v>0</v>
      </c>
      <c r="L83" s="67">
        <f t="shared" ref="L83:L127" si="15">IF(AND($B83&gt;=16,$A83&gt;=7),0,ROUNDDOWN($K83/ROUND($J83,0)*10000,0))</f>
        <v>0</v>
      </c>
      <c r="M83" s="97">
        <f t="shared" si="12"/>
        <v>98616</v>
      </c>
      <c r="T83" s="8">
        <f t="shared" ref="T83:T127" si="16">IF($B83&lt;15,0,ROUND($M83/10000*$J83,0))</f>
        <v>0</v>
      </c>
      <c r="U83" s="8">
        <f>ROUND(MAX(ROUND(ROUND($M83/10000*VLOOKUP($E$2,ISI.PRA!$A$2:$L$415,10,0)/10,0)*1.03,0),$T83),0)</f>
        <v>57217</v>
      </c>
    </row>
    <row r="84" spans="1:21" x14ac:dyDescent="0.15">
      <c r="A84" s="3">
        <f t="shared" si="13"/>
        <v>67</v>
      </c>
      <c r="B84" s="3">
        <f t="shared" si="13"/>
        <v>121</v>
      </c>
      <c r="F84" s="9">
        <f t="shared" ref="F84:F127" si="17">IF($B84&lt;15,ROUND($I83*(1+$C$2),0)+ROUND($G84*$F$2,0),IF(OR($B84=15,$A84&lt;=7),$K84,IF(OR($B84=16,$A84=7),$K84+ROUND($K83*(1+$C$2),0),ROUND($F83*(1+$C$2),0)+$K84)))</f>
        <v>1843294</v>
      </c>
      <c r="G84" s="10">
        <f>VLOOKUP($E$2,ISI.CUR!$A$2:$DR$450,12+$A84,0)*$B$2/10000</f>
        <v>0</v>
      </c>
      <c r="H84" s="10"/>
      <c r="I84" s="17">
        <f t="shared" si="8"/>
        <v>1843294</v>
      </c>
      <c r="J84" s="104">
        <f>VLOOKUP($E$2,ISI.CUR!$A$2:$DR$450,12+$A84,0)</f>
        <v>0</v>
      </c>
      <c r="K84" s="67">
        <f t="shared" si="14"/>
        <v>0</v>
      </c>
      <c r="L84" s="67">
        <f t="shared" si="15"/>
        <v>0</v>
      </c>
      <c r="M84" s="97">
        <f t="shared" si="12"/>
        <v>98616</v>
      </c>
      <c r="T84" s="8">
        <f t="shared" si="16"/>
        <v>0</v>
      </c>
      <c r="U84" s="8">
        <f>ROUND(MAX(ROUND(ROUND($M84/10000*VLOOKUP($E$2,ISI.PRA!$A$2:$L$415,10,0)/10,0)*1.03,0),$T84),0)</f>
        <v>57217</v>
      </c>
    </row>
    <row r="85" spans="1:21" x14ac:dyDescent="0.15">
      <c r="A85" s="3">
        <f t="shared" si="13"/>
        <v>68</v>
      </c>
      <c r="B85" s="3">
        <f t="shared" si="13"/>
        <v>122</v>
      </c>
      <c r="F85" s="9">
        <f t="shared" si="17"/>
        <v>1895459</v>
      </c>
      <c r="G85" s="10">
        <f>VLOOKUP($E$2,ISI.CUR!$A$2:$DR$450,12+$A85,0)*$B$2/10000</f>
        <v>0</v>
      </c>
      <c r="H85" s="10"/>
      <c r="I85" s="17">
        <f t="shared" si="8"/>
        <v>1895459</v>
      </c>
      <c r="J85" s="104">
        <f>VLOOKUP($E$2,ISI.CUR!$A$2:$DR$450,12+$A85,0)</f>
        <v>0</v>
      </c>
      <c r="K85" s="67">
        <f t="shared" si="14"/>
        <v>0</v>
      </c>
      <c r="L85" s="67">
        <f t="shared" si="15"/>
        <v>0</v>
      </c>
      <c r="M85" s="97">
        <f t="shared" si="12"/>
        <v>98616</v>
      </c>
      <c r="T85" s="8">
        <f t="shared" si="16"/>
        <v>0</v>
      </c>
      <c r="U85" s="8">
        <f>ROUND(MAX(ROUND(ROUND($M85/10000*VLOOKUP($E$2,ISI.PRA!$A$2:$L$415,10,0)/10,0)*1.03,0),$T85),0)</f>
        <v>57217</v>
      </c>
    </row>
    <row r="86" spans="1:21" x14ac:dyDescent="0.15">
      <c r="A86" s="3">
        <f t="shared" si="13"/>
        <v>69</v>
      </c>
      <c r="B86" s="3">
        <f t="shared" si="13"/>
        <v>123</v>
      </c>
      <c r="F86" s="9">
        <f t="shared" si="17"/>
        <v>1949100</v>
      </c>
      <c r="G86" s="10">
        <f>VLOOKUP($E$2,ISI.CUR!$A$2:$DR$450,12+$A86,0)*$B$2/10000</f>
        <v>0</v>
      </c>
      <c r="H86" s="10"/>
      <c r="I86" s="17">
        <f t="shared" si="8"/>
        <v>1949100</v>
      </c>
      <c r="J86" s="104">
        <f>VLOOKUP($E$2,ISI.CUR!$A$2:$DR$450,12+$A86,0)</f>
        <v>0</v>
      </c>
      <c r="K86" s="67">
        <f t="shared" si="14"/>
        <v>0</v>
      </c>
      <c r="L86" s="67">
        <f t="shared" si="15"/>
        <v>0</v>
      </c>
      <c r="M86" s="97">
        <f t="shared" si="12"/>
        <v>98616</v>
      </c>
      <c r="T86" s="8">
        <f t="shared" si="16"/>
        <v>0</v>
      </c>
      <c r="U86" s="8">
        <f>ROUND(MAX(ROUND(ROUND($M86/10000*VLOOKUP($E$2,ISI.PRA!$A$2:$L$415,10,0)/10,0)*1.03,0),$T86),0)</f>
        <v>57217</v>
      </c>
    </row>
    <row r="87" spans="1:21" x14ac:dyDescent="0.15">
      <c r="A87" s="3">
        <f t="shared" si="13"/>
        <v>70</v>
      </c>
      <c r="B87" s="3">
        <f t="shared" si="13"/>
        <v>124</v>
      </c>
      <c r="F87" s="9">
        <f t="shared" si="17"/>
        <v>2004260</v>
      </c>
      <c r="G87" s="10">
        <f>VLOOKUP($E$2,ISI.CUR!$A$2:$DR$450,12+$A87,0)*$B$2/10000</f>
        <v>0</v>
      </c>
      <c r="H87" s="10"/>
      <c r="I87" s="17">
        <f t="shared" si="8"/>
        <v>2004260</v>
      </c>
      <c r="J87" s="104">
        <f>VLOOKUP($E$2,ISI.CUR!$A$2:$DR$450,12+$A87,0)</f>
        <v>0</v>
      </c>
      <c r="K87" s="67">
        <f t="shared" si="14"/>
        <v>0</v>
      </c>
      <c r="L87" s="67">
        <f t="shared" si="15"/>
        <v>0</v>
      </c>
      <c r="M87" s="97">
        <f t="shared" si="12"/>
        <v>98616</v>
      </c>
      <c r="T87" s="8">
        <f t="shared" si="16"/>
        <v>0</v>
      </c>
      <c r="U87" s="8">
        <f>ROUND(MAX(ROUND(ROUND($M87/10000*VLOOKUP($E$2,ISI.PRA!$A$2:$L$415,10,0)/10,0)*1.03,0),$T87),0)</f>
        <v>57217</v>
      </c>
    </row>
    <row r="88" spans="1:21" x14ac:dyDescent="0.15">
      <c r="A88" s="3">
        <f t="shared" si="13"/>
        <v>71</v>
      </c>
      <c r="B88" s="3">
        <f t="shared" si="13"/>
        <v>125</v>
      </c>
      <c r="F88" s="9">
        <f t="shared" si="17"/>
        <v>2060981</v>
      </c>
      <c r="G88" s="10">
        <f>VLOOKUP($E$2,ISI.CUR!$A$2:$DR$450,12+$A88,0)*$B$2/10000</f>
        <v>0</v>
      </c>
      <c r="H88" s="10"/>
      <c r="I88" s="17">
        <f t="shared" si="8"/>
        <v>2060981</v>
      </c>
      <c r="J88" s="104">
        <f>VLOOKUP($E$2,ISI.CUR!$A$2:$DR$450,12+$A88,0)</f>
        <v>0</v>
      </c>
      <c r="K88" s="67">
        <f t="shared" si="14"/>
        <v>0</v>
      </c>
      <c r="L88" s="67">
        <f t="shared" si="15"/>
        <v>0</v>
      </c>
      <c r="M88" s="97">
        <f t="shared" si="12"/>
        <v>98616</v>
      </c>
      <c r="T88" s="8">
        <f t="shared" si="16"/>
        <v>0</v>
      </c>
      <c r="U88" s="8">
        <f>ROUND(MAX(ROUND(ROUND($M88/10000*VLOOKUP($E$2,ISI.PRA!$A$2:$L$415,10,0)/10,0)*1.03,0),$T88),0)</f>
        <v>57217</v>
      </c>
    </row>
    <row r="89" spans="1:21" x14ac:dyDescent="0.15">
      <c r="A89" s="3">
        <f t="shared" si="13"/>
        <v>72</v>
      </c>
      <c r="B89" s="3">
        <f t="shared" si="13"/>
        <v>126</v>
      </c>
      <c r="F89" s="9">
        <f t="shared" si="17"/>
        <v>2119307</v>
      </c>
      <c r="G89" s="10">
        <f>VLOOKUP($E$2,ISI.CUR!$A$2:$DR$450,12+$A89,0)*$B$2/10000</f>
        <v>0</v>
      </c>
      <c r="H89" s="10"/>
      <c r="I89" s="17">
        <f t="shared" si="8"/>
        <v>2119307</v>
      </c>
      <c r="J89" s="104">
        <f>VLOOKUP($E$2,ISI.CUR!$A$2:$DR$450,12+$A89,0)</f>
        <v>0</v>
      </c>
      <c r="K89" s="67">
        <f t="shared" si="14"/>
        <v>0</v>
      </c>
      <c r="L89" s="67">
        <f t="shared" si="15"/>
        <v>0</v>
      </c>
      <c r="M89" s="97">
        <f t="shared" si="12"/>
        <v>98616</v>
      </c>
      <c r="T89" s="8">
        <f t="shared" si="16"/>
        <v>0</v>
      </c>
      <c r="U89" s="8">
        <f>ROUND(MAX(ROUND(ROUND($M89/10000*VLOOKUP($E$2,ISI.PRA!$A$2:$L$415,10,0)/10,0)*1.03,0),$T89),0)</f>
        <v>57217</v>
      </c>
    </row>
    <row r="90" spans="1:21" x14ac:dyDescent="0.15">
      <c r="A90" s="3">
        <f t="shared" si="13"/>
        <v>73</v>
      </c>
      <c r="B90" s="3">
        <f t="shared" si="13"/>
        <v>127</v>
      </c>
      <c r="F90" s="9">
        <f t="shared" si="17"/>
        <v>2179283</v>
      </c>
      <c r="G90" s="10">
        <f>VLOOKUP($E$2,ISI.CUR!$A$2:$DR$450,12+$A90,0)*$B$2/10000</f>
        <v>0</v>
      </c>
      <c r="H90" s="10"/>
      <c r="I90" s="17">
        <f t="shared" si="8"/>
        <v>2179283</v>
      </c>
      <c r="J90" s="104">
        <f>VLOOKUP($E$2,ISI.CUR!$A$2:$DR$450,12+$A90,0)</f>
        <v>0</v>
      </c>
      <c r="K90" s="67">
        <f t="shared" si="14"/>
        <v>0</v>
      </c>
      <c r="L90" s="67">
        <f t="shared" si="15"/>
        <v>0</v>
      </c>
      <c r="M90" s="97">
        <f t="shared" si="12"/>
        <v>98616</v>
      </c>
      <c r="T90" s="8">
        <f t="shared" si="16"/>
        <v>0</v>
      </c>
      <c r="U90" s="8">
        <f>ROUND(MAX(ROUND(ROUND($M90/10000*VLOOKUP($E$2,ISI.PRA!$A$2:$L$415,10,0)/10,0)*1.03,0),$T90),0)</f>
        <v>57217</v>
      </c>
    </row>
    <row r="91" spans="1:21" x14ac:dyDescent="0.15">
      <c r="A91" s="3">
        <f t="shared" si="13"/>
        <v>74</v>
      </c>
      <c r="B91" s="3">
        <f t="shared" si="13"/>
        <v>128</v>
      </c>
      <c r="F91" s="9">
        <f t="shared" si="17"/>
        <v>2240957</v>
      </c>
      <c r="G91" s="10">
        <f>VLOOKUP($E$2,ISI.CUR!$A$2:$DR$450,12+$A91,0)*$B$2/10000</f>
        <v>0</v>
      </c>
      <c r="H91" s="10"/>
      <c r="I91" s="17">
        <f t="shared" si="8"/>
        <v>2240957</v>
      </c>
      <c r="J91" s="104">
        <f>VLOOKUP($E$2,ISI.CUR!$A$2:$DR$450,12+$A91,0)</f>
        <v>0</v>
      </c>
      <c r="K91" s="67">
        <f t="shared" si="14"/>
        <v>0</v>
      </c>
      <c r="L91" s="67">
        <f t="shared" si="15"/>
        <v>0</v>
      </c>
      <c r="M91" s="97">
        <f t="shared" si="12"/>
        <v>98616</v>
      </c>
      <c r="T91" s="8">
        <f t="shared" si="16"/>
        <v>0</v>
      </c>
      <c r="U91" s="8">
        <f>ROUND(MAX(ROUND(ROUND($M91/10000*VLOOKUP($E$2,ISI.PRA!$A$2:$L$415,10,0)/10,0)*1.03,0),$T91),0)</f>
        <v>57217</v>
      </c>
    </row>
    <row r="92" spans="1:21" x14ac:dyDescent="0.15">
      <c r="A92" s="3">
        <f t="shared" si="13"/>
        <v>75</v>
      </c>
      <c r="B92" s="3">
        <f t="shared" si="13"/>
        <v>129</v>
      </c>
      <c r="F92" s="9">
        <f t="shared" si="17"/>
        <v>2304376</v>
      </c>
      <c r="G92" s="10">
        <f>VLOOKUP($E$2,ISI.CUR!$A$2:$DR$450,12+$A92,0)*$B$2/10000</f>
        <v>0</v>
      </c>
      <c r="H92" s="10"/>
      <c r="I92" s="17">
        <f t="shared" si="8"/>
        <v>2304376</v>
      </c>
      <c r="J92" s="104">
        <f>VLOOKUP($E$2,ISI.CUR!$A$2:$DR$450,12+$A92,0)</f>
        <v>0</v>
      </c>
      <c r="K92" s="67">
        <f t="shared" si="14"/>
        <v>0</v>
      </c>
      <c r="L92" s="67">
        <f t="shared" si="15"/>
        <v>0</v>
      </c>
      <c r="M92" s="97">
        <f t="shared" si="12"/>
        <v>98616</v>
      </c>
      <c r="T92" s="8">
        <f t="shared" si="16"/>
        <v>0</v>
      </c>
      <c r="U92" s="8">
        <f>ROUND(MAX(ROUND(ROUND($M92/10000*VLOOKUP($E$2,ISI.PRA!$A$2:$L$415,10,0)/10,0)*1.03,0),$T92),0)</f>
        <v>57217</v>
      </c>
    </row>
    <row r="93" spans="1:21" x14ac:dyDescent="0.15">
      <c r="A93" s="3">
        <f t="shared" si="13"/>
        <v>76</v>
      </c>
      <c r="B93" s="3">
        <f t="shared" si="13"/>
        <v>130</v>
      </c>
      <c r="F93" s="9">
        <f t="shared" si="17"/>
        <v>2369590</v>
      </c>
      <c r="G93" s="10">
        <f>VLOOKUP($E$2,ISI.CUR!$A$2:$DR$450,12+$A93,0)*$B$2/10000</f>
        <v>0</v>
      </c>
      <c r="H93" s="10"/>
      <c r="I93" s="17">
        <f t="shared" si="8"/>
        <v>2369590</v>
      </c>
      <c r="J93" s="104">
        <f>VLOOKUP($E$2,ISI.CUR!$A$2:$DR$450,12+$A93,0)</f>
        <v>0</v>
      </c>
      <c r="K93" s="67">
        <f t="shared" si="14"/>
        <v>0</v>
      </c>
      <c r="L93" s="67">
        <f t="shared" si="15"/>
        <v>0</v>
      </c>
      <c r="M93" s="97">
        <f t="shared" si="12"/>
        <v>98616</v>
      </c>
      <c r="T93" s="8">
        <f t="shared" si="16"/>
        <v>0</v>
      </c>
      <c r="U93" s="8">
        <f>ROUND(MAX(ROUND(ROUND($M93/10000*VLOOKUP($E$2,ISI.PRA!$A$2:$L$415,10,0)/10,0)*1.03,0),$T93),0)</f>
        <v>57217</v>
      </c>
    </row>
    <row r="94" spans="1:21" x14ac:dyDescent="0.15">
      <c r="A94" s="3">
        <f t="shared" si="13"/>
        <v>77</v>
      </c>
      <c r="B94" s="3">
        <f t="shared" si="13"/>
        <v>131</v>
      </c>
      <c r="F94" s="9">
        <f t="shared" si="17"/>
        <v>2436649</v>
      </c>
      <c r="G94" s="10">
        <f>VLOOKUP($E$2,ISI.CUR!$A$2:$DR$450,12+$A94,0)*$B$2/10000</f>
        <v>0</v>
      </c>
      <c r="H94" s="10"/>
      <c r="I94" s="17">
        <f t="shared" si="8"/>
        <v>2436649</v>
      </c>
      <c r="J94" s="104">
        <f>VLOOKUP($E$2,ISI.CUR!$A$2:$DR$450,12+$A94,0)</f>
        <v>0</v>
      </c>
      <c r="K94" s="67">
        <f t="shared" si="14"/>
        <v>0</v>
      </c>
      <c r="L94" s="67">
        <f t="shared" si="15"/>
        <v>0</v>
      </c>
      <c r="M94" s="97">
        <f t="shared" si="12"/>
        <v>98616</v>
      </c>
      <c r="T94" s="8">
        <f t="shared" si="16"/>
        <v>0</v>
      </c>
      <c r="U94" s="8">
        <f>ROUND(MAX(ROUND(ROUND($M94/10000*VLOOKUP($E$2,ISI.PRA!$A$2:$L$415,10,0)/10,0)*1.03,0),$T94),0)</f>
        <v>57217</v>
      </c>
    </row>
    <row r="95" spans="1:21" x14ac:dyDescent="0.15">
      <c r="A95" s="3">
        <f t="shared" si="13"/>
        <v>78</v>
      </c>
      <c r="B95" s="3">
        <f t="shared" si="13"/>
        <v>132</v>
      </c>
      <c r="F95" s="9">
        <f t="shared" si="17"/>
        <v>2505606</v>
      </c>
      <c r="G95" s="10">
        <f>VLOOKUP($E$2,ISI.CUR!$A$2:$DR$450,12+$A95,0)*$B$2/10000</f>
        <v>0</v>
      </c>
      <c r="H95" s="10"/>
      <c r="I95" s="17">
        <f t="shared" si="8"/>
        <v>2505606</v>
      </c>
      <c r="J95" s="104">
        <f>VLOOKUP($E$2,ISI.CUR!$A$2:$DR$450,12+$A95,0)</f>
        <v>0</v>
      </c>
      <c r="K95" s="67">
        <f t="shared" si="14"/>
        <v>0</v>
      </c>
      <c r="L95" s="67">
        <f t="shared" si="15"/>
        <v>0</v>
      </c>
      <c r="M95" s="97">
        <f t="shared" si="12"/>
        <v>98616</v>
      </c>
      <c r="T95" s="8">
        <f t="shared" si="16"/>
        <v>0</v>
      </c>
      <c r="U95" s="8">
        <f>ROUND(MAX(ROUND(ROUND($M95/10000*VLOOKUP($E$2,ISI.PRA!$A$2:$L$415,10,0)/10,0)*1.03,0),$T95),0)</f>
        <v>57217</v>
      </c>
    </row>
    <row r="96" spans="1:21" x14ac:dyDescent="0.15">
      <c r="A96" s="3">
        <f t="shared" si="13"/>
        <v>79</v>
      </c>
      <c r="B96" s="3">
        <f t="shared" si="13"/>
        <v>133</v>
      </c>
      <c r="F96" s="9">
        <f t="shared" si="17"/>
        <v>2576515</v>
      </c>
      <c r="G96" s="10">
        <f>VLOOKUP($E$2,ISI.CUR!$A$2:$DR$450,12+$A96,0)*$B$2/10000</f>
        <v>0</v>
      </c>
      <c r="H96" s="10"/>
      <c r="I96" s="17">
        <f t="shared" si="8"/>
        <v>2576515</v>
      </c>
      <c r="J96" s="104">
        <f>VLOOKUP($E$2,ISI.CUR!$A$2:$DR$450,12+$A96,0)</f>
        <v>0</v>
      </c>
      <c r="K96" s="67">
        <f t="shared" si="14"/>
        <v>0</v>
      </c>
      <c r="L96" s="67">
        <f t="shared" si="15"/>
        <v>0</v>
      </c>
      <c r="M96" s="97">
        <f t="shared" si="12"/>
        <v>98616</v>
      </c>
      <c r="T96" s="8">
        <f t="shared" si="16"/>
        <v>0</v>
      </c>
      <c r="U96" s="8">
        <f>ROUND(MAX(ROUND(ROUND($M96/10000*VLOOKUP($E$2,ISI.PRA!$A$2:$L$415,10,0)/10,0)*1.03,0),$T96),0)</f>
        <v>57217</v>
      </c>
    </row>
    <row r="97" spans="1:21" x14ac:dyDescent="0.15">
      <c r="A97" s="3">
        <f t="shared" si="13"/>
        <v>80</v>
      </c>
      <c r="B97" s="3">
        <f t="shared" si="13"/>
        <v>134</v>
      </c>
      <c r="F97" s="9">
        <f t="shared" si="17"/>
        <v>2649430</v>
      </c>
      <c r="G97" s="10">
        <f>VLOOKUP($E$2,ISI.CUR!$A$2:$DR$450,12+$A97,0)*$B$2/10000</f>
        <v>0</v>
      </c>
      <c r="H97" s="10"/>
      <c r="I97" s="17">
        <f t="shared" si="8"/>
        <v>2649430</v>
      </c>
      <c r="J97" s="104">
        <f>VLOOKUP($E$2,ISI.CUR!$A$2:$DR$450,12+$A97,0)</f>
        <v>0</v>
      </c>
      <c r="K97" s="67">
        <f t="shared" si="14"/>
        <v>0</v>
      </c>
      <c r="L97" s="67">
        <f t="shared" si="15"/>
        <v>0</v>
      </c>
      <c r="M97" s="97">
        <f t="shared" si="12"/>
        <v>98616</v>
      </c>
      <c r="T97" s="8">
        <f t="shared" si="16"/>
        <v>0</v>
      </c>
      <c r="U97" s="8">
        <f>ROUND(MAX(ROUND(ROUND($M97/10000*VLOOKUP($E$2,ISI.PRA!$A$2:$L$415,10,0)/10,0)*1.03,0),$T97),0)</f>
        <v>57217</v>
      </c>
    </row>
    <row r="98" spans="1:21" x14ac:dyDescent="0.15">
      <c r="A98" s="3">
        <f t="shared" si="13"/>
        <v>81</v>
      </c>
      <c r="B98" s="3">
        <f t="shared" si="13"/>
        <v>135</v>
      </c>
      <c r="F98" s="9">
        <f t="shared" si="17"/>
        <v>2724409</v>
      </c>
      <c r="G98" s="10">
        <f>VLOOKUP($E$2,ISI.CUR!$A$2:$DR$450,12+$A98,0)*$B$2/10000</f>
        <v>0</v>
      </c>
      <c r="H98" s="10"/>
      <c r="I98" s="17">
        <f t="shared" si="8"/>
        <v>2724409</v>
      </c>
      <c r="J98" s="104">
        <f>VLOOKUP($E$2,ISI.CUR!$A$2:$DR$450,12+$A98,0)</f>
        <v>0</v>
      </c>
      <c r="K98" s="67">
        <f t="shared" si="14"/>
        <v>0</v>
      </c>
      <c r="L98" s="67">
        <f t="shared" si="15"/>
        <v>0</v>
      </c>
      <c r="M98" s="97">
        <f t="shared" si="12"/>
        <v>98616</v>
      </c>
      <c r="T98" s="8">
        <f t="shared" si="16"/>
        <v>0</v>
      </c>
      <c r="U98" s="8">
        <f>ROUND(MAX(ROUND(ROUND($M98/10000*VLOOKUP($E$2,ISI.PRA!$A$2:$L$415,10,0)/10,0)*1.03,0),$T98),0)</f>
        <v>57217</v>
      </c>
    </row>
    <row r="99" spans="1:21" x14ac:dyDescent="0.15">
      <c r="A99" s="3">
        <f t="shared" ref="A99:B114" si="18">A98+1</f>
        <v>82</v>
      </c>
      <c r="B99" s="3">
        <f t="shared" si="18"/>
        <v>136</v>
      </c>
      <c r="F99" s="9">
        <f t="shared" si="17"/>
        <v>2801510</v>
      </c>
      <c r="G99" s="10">
        <f>VLOOKUP($E$2,ISI.CUR!$A$2:$DR$450,12+$A99,0)*$B$2/10000</f>
        <v>0</v>
      </c>
      <c r="H99" s="10"/>
      <c r="I99" s="17">
        <f t="shared" ref="I99:I127" si="19">IF($B99&lt;15,ROUND($I98*(1+$C$2),0)+ROUND($G99*$F$2,0),IF(AND($B99=15,$A99&gt;=7),ROUND($I98*(1+$C$2),0),IF(OR($B99=16,$A99=7),$K99,ROUND($I98*(1+$C$2),0)+$K99)))</f>
        <v>2801510</v>
      </c>
      <c r="J99" s="104">
        <f>VLOOKUP($E$2,ISI.CUR!$A$2:$DR$450,12+$A99,0)</f>
        <v>0</v>
      </c>
      <c r="K99" s="67">
        <f t="shared" si="14"/>
        <v>0</v>
      </c>
      <c r="L99" s="67">
        <f t="shared" si="15"/>
        <v>0</v>
      </c>
      <c r="M99" s="97">
        <f t="shared" si="12"/>
        <v>98616</v>
      </c>
      <c r="T99" s="8">
        <f t="shared" si="16"/>
        <v>0</v>
      </c>
      <c r="U99" s="8">
        <f>ROUND(MAX(ROUND(ROUND($M99/10000*VLOOKUP($E$2,ISI.PRA!$A$2:$L$415,10,0)/10,0)*1.03,0),$T99),0)</f>
        <v>57217</v>
      </c>
    </row>
    <row r="100" spans="1:21" x14ac:dyDescent="0.15">
      <c r="A100" s="3">
        <f t="shared" si="18"/>
        <v>83</v>
      </c>
      <c r="B100" s="3">
        <f t="shared" si="18"/>
        <v>137</v>
      </c>
      <c r="F100" s="9">
        <f t="shared" si="17"/>
        <v>2880793</v>
      </c>
      <c r="G100" s="10">
        <f>VLOOKUP($E$2,ISI.CUR!$A$2:$DR$450,12+$A100,0)*$B$2/10000</f>
        <v>0</v>
      </c>
      <c r="H100" s="10"/>
      <c r="I100" s="17">
        <f t="shared" si="19"/>
        <v>2880793</v>
      </c>
      <c r="J100" s="104">
        <f>VLOOKUP($E$2,ISI.CUR!$A$2:$DR$450,12+$A100,0)</f>
        <v>0</v>
      </c>
      <c r="K100" s="67">
        <f t="shared" si="14"/>
        <v>0</v>
      </c>
      <c r="L100" s="67">
        <f t="shared" si="15"/>
        <v>0</v>
      </c>
      <c r="M100" s="97">
        <f t="shared" si="12"/>
        <v>98616</v>
      </c>
      <c r="T100" s="8">
        <f t="shared" si="16"/>
        <v>0</v>
      </c>
      <c r="U100" s="8">
        <f>ROUND(MAX(ROUND(ROUND($M100/10000*VLOOKUP($E$2,ISI.PRA!$A$2:$L$415,10,0)/10,0)*1.03,0),$T100),0)</f>
        <v>57217</v>
      </c>
    </row>
    <row r="101" spans="1:21" x14ac:dyDescent="0.15">
      <c r="A101" s="3">
        <f t="shared" si="18"/>
        <v>84</v>
      </c>
      <c r="B101" s="3">
        <f t="shared" si="18"/>
        <v>138</v>
      </c>
      <c r="F101" s="9">
        <f t="shared" si="17"/>
        <v>2962319</v>
      </c>
      <c r="G101" s="10">
        <f>VLOOKUP($E$2,ISI.CUR!$A$2:$DR$450,12+$A101,0)*$B$2/10000</f>
        <v>0</v>
      </c>
      <c r="H101" s="10"/>
      <c r="I101" s="17">
        <f t="shared" si="19"/>
        <v>2962319</v>
      </c>
      <c r="J101" s="104">
        <f>VLOOKUP($E$2,ISI.CUR!$A$2:$DR$450,12+$A101,0)</f>
        <v>0</v>
      </c>
      <c r="K101" s="67">
        <f t="shared" si="14"/>
        <v>0</v>
      </c>
      <c r="L101" s="67">
        <f t="shared" si="15"/>
        <v>0</v>
      </c>
      <c r="M101" s="97">
        <f t="shared" si="12"/>
        <v>98616</v>
      </c>
      <c r="T101" s="8">
        <f t="shared" si="16"/>
        <v>0</v>
      </c>
      <c r="U101" s="8">
        <f>ROUND(MAX(ROUND(ROUND($M101/10000*VLOOKUP($E$2,ISI.PRA!$A$2:$L$415,10,0)/10,0)*1.03,0),$T101),0)</f>
        <v>57217</v>
      </c>
    </row>
    <row r="102" spans="1:21" x14ac:dyDescent="0.15">
      <c r="A102" s="3">
        <f t="shared" si="18"/>
        <v>85</v>
      </c>
      <c r="B102" s="3">
        <f t="shared" si="18"/>
        <v>139</v>
      </c>
      <c r="F102" s="9">
        <f t="shared" si="17"/>
        <v>3046153</v>
      </c>
      <c r="G102" s="10">
        <f>VLOOKUP($E$2,ISI.CUR!$A$2:$DR$450,12+$A102,0)*$B$2/10000</f>
        <v>0</v>
      </c>
      <c r="H102" s="10"/>
      <c r="I102" s="17">
        <f t="shared" si="19"/>
        <v>3046153</v>
      </c>
      <c r="J102" s="104">
        <f>VLOOKUP($E$2,ISI.CUR!$A$2:$DR$450,12+$A102,0)</f>
        <v>0</v>
      </c>
      <c r="K102" s="67">
        <f t="shared" si="14"/>
        <v>0</v>
      </c>
      <c r="L102" s="67">
        <f t="shared" si="15"/>
        <v>0</v>
      </c>
      <c r="M102" s="97">
        <f t="shared" si="12"/>
        <v>98616</v>
      </c>
      <c r="T102" s="8">
        <f t="shared" si="16"/>
        <v>0</v>
      </c>
      <c r="U102" s="8">
        <f>ROUND(MAX(ROUND(ROUND($M102/10000*VLOOKUP($E$2,ISI.PRA!$A$2:$L$415,10,0)/10,0)*1.03,0),$T102),0)</f>
        <v>57217</v>
      </c>
    </row>
    <row r="103" spans="1:21" x14ac:dyDescent="0.15">
      <c r="A103" s="3">
        <f t="shared" si="18"/>
        <v>86</v>
      </c>
      <c r="B103" s="3">
        <f t="shared" si="18"/>
        <v>140</v>
      </c>
      <c r="F103" s="9">
        <f t="shared" si="17"/>
        <v>3132359</v>
      </c>
      <c r="G103" s="10">
        <f>VLOOKUP($E$2,ISI.CUR!$A$2:$DR$450,12+$A103,0)*$B$2/10000</f>
        <v>0</v>
      </c>
      <c r="H103" s="10"/>
      <c r="I103" s="17">
        <f t="shared" si="19"/>
        <v>3132359</v>
      </c>
      <c r="J103" s="104">
        <f>VLOOKUP($E$2,ISI.CUR!$A$2:$DR$450,12+$A103,0)</f>
        <v>0</v>
      </c>
      <c r="K103" s="67">
        <f t="shared" si="14"/>
        <v>0</v>
      </c>
      <c r="L103" s="67">
        <f t="shared" si="15"/>
        <v>0</v>
      </c>
      <c r="M103" s="97">
        <f t="shared" si="12"/>
        <v>98616</v>
      </c>
      <c r="T103" s="8">
        <f t="shared" si="16"/>
        <v>0</v>
      </c>
      <c r="U103" s="8">
        <f>ROUND(MAX(ROUND(ROUND($M103/10000*VLOOKUP($E$2,ISI.PRA!$A$2:$L$415,10,0)/10,0)*1.03,0),$T103),0)</f>
        <v>57217</v>
      </c>
    </row>
    <row r="104" spans="1:21" x14ac:dyDescent="0.15">
      <c r="A104" s="3">
        <f t="shared" si="18"/>
        <v>87</v>
      </c>
      <c r="B104" s="3">
        <f t="shared" si="18"/>
        <v>141</v>
      </c>
      <c r="F104" s="9">
        <f t="shared" si="17"/>
        <v>3221005</v>
      </c>
      <c r="G104" s="10">
        <f>VLOOKUP($E$2,ISI.CUR!$A$2:$DR$450,12+$A104,0)*$B$2/10000</f>
        <v>0</v>
      </c>
      <c r="H104" s="10"/>
      <c r="I104" s="17">
        <f t="shared" si="19"/>
        <v>3221005</v>
      </c>
      <c r="J104" s="104">
        <f>VLOOKUP($E$2,ISI.CUR!$A$2:$DR$450,12+$A104,0)</f>
        <v>0</v>
      </c>
      <c r="K104" s="67">
        <f t="shared" si="14"/>
        <v>0</v>
      </c>
      <c r="L104" s="67">
        <f t="shared" si="15"/>
        <v>0</v>
      </c>
      <c r="M104" s="97">
        <f t="shared" si="12"/>
        <v>98616</v>
      </c>
      <c r="T104" s="8">
        <f t="shared" si="16"/>
        <v>0</v>
      </c>
      <c r="U104" s="8">
        <f>ROUND(MAX(ROUND(ROUND($M104/10000*VLOOKUP($E$2,ISI.PRA!$A$2:$L$415,10,0)/10,0)*1.03,0),$T104),0)</f>
        <v>57217</v>
      </c>
    </row>
    <row r="105" spans="1:21" x14ac:dyDescent="0.15">
      <c r="A105" s="3">
        <f t="shared" si="18"/>
        <v>88</v>
      </c>
      <c r="B105" s="3">
        <f t="shared" si="18"/>
        <v>142</v>
      </c>
      <c r="F105" s="9">
        <f t="shared" si="17"/>
        <v>3312159</v>
      </c>
      <c r="G105" s="10">
        <f>VLOOKUP($E$2,ISI.CUR!$A$2:$DR$450,12+$A105,0)*$B$2/10000</f>
        <v>0</v>
      </c>
      <c r="H105" s="10"/>
      <c r="I105" s="17">
        <f t="shared" si="19"/>
        <v>3312159</v>
      </c>
      <c r="J105" s="104">
        <f>VLOOKUP($E$2,ISI.CUR!$A$2:$DR$450,12+$A105,0)</f>
        <v>0</v>
      </c>
      <c r="K105" s="67">
        <f t="shared" si="14"/>
        <v>0</v>
      </c>
      <c r="L105" s="67">
        <f t="shared" si="15"/>
        <v>0</v>
      </c>
      <c r="M105" s="97">
        <f t="shared" si="12"/>
        <v>98616</v>
      </c>
      <c r="T105" s="8">
        <f t="shared" si="16"/>
        <v>0</v>
      </c>
      <c r="U105" s="8">
        <f>ROUND(MAX(ROUND(ROUND($M105/10000*VLOOKUP($E$2,ISI.PRA!$A$2:$L$415,10,0)/10,0)*1.03,0),$T105),0)</f>
        <v>57217</v>
      </c>
    </row>
    <row r="106" spans="1:21" x14ac:dyDescent="0.15">
      <c r="A106" s="3">
        <f t="shared" si="18"/>
        <v>89</v>
      </c>
      <c r="B106" s="3">
        <f t="shared" si="18"/>
        <v>143</v>
      </c>
      <c r="F106" s="9">
        <f t="shared" si="17"/>
        <v>3405893</v>
      </c>
      <c r="G106" s="10">
        <f>VLOOKUP($E$2,ISI.CUR!$A$2:$DR$450,12+$A106,0)*$B$2/10000</f>
        <v>0</v>
      </c>
      <c r="H106" s="10"/>
      <c r="I106" s="17">
        <f t="shared" si="19"/>
        <v>3405893</v>
      </c>
      <c r="J106" s="104">
        <f>VLOOKUP($E$2,ISI.CUR!$A$2:$DR$450,12+$A106,0)</f>
        <v>0</v>
      </c>
      <c r="K106" s="67">
        <f t="shared" si="14"/>
        <v>0</v>
      </c>
      <c r="L106" s="67">
        <f t="shared" si="15"/>
        <v>0</v>
      </c>
      <c r="M106" s="97">
        <f t="shared" si="12"/>
        <v>98616</v>
      </c>
      <c r="T106" s="8">
        <f t="shared" si="16"/>
        <v>0</v>
      </c>
      <c r="U106" s="8">
        <f>ROUND(MAX(ROUND(ROUND($M106/10000*VLOOKUP($E$2,ISI.PRA!$A$2:$L$415,10,0)/10,0)*1.03,0),$T106),0)</f>
        <v>57217</v>
      </c>
    </row>
    <row r="107" spans="1:21" x14ac:dyDescent="0.15">
      <c r="A107" s="3">
        <f t="shared" si="18"/>
        <v>90</v>
      </c>
      <c r="B107" s="3">
        <f t="shared" si="18"/>
        <v>144</v>
      </c>
      <c r="F107" s="9">
        <f t="shared" si="17"/>
        <v>3502280</v>
      </c>
      <c r="G107" s="10">
        <f>VLOOKUP($E$2,ISI.CUR!$A$2:$DR$450,12+$A107,0)*$B$2/10000</f>
        <v>0</v>
      </c>
      <c r="H107" s="10"/>
      <c r="I107" s="17">
        <f t="shared" si="19"/>
        <v>3502280</v>
      </c>
      <c r="J107" s="104">
        <f>VLOOKUP($E$2,ISI.CUR!$A$2:$DR$450,12+$A107,0)</f>
        <v>0</v>
      </c>
      <c r="K107" s="67">
        <f t="shared" si="14"/>
        <v>0</v>
      </c>
      <c r="L107" s="67">
        <f t="shared" si="15"/>
        <v>0</v>
      </c>
      <c r="M107" s="97">
        <f t="shared" si="12"/>
        <v>98616</v>
      </c>
      <c r="T107" s="8">
        <f t="shared" si="16"/>
        <v>0</v>
      </c>
      <c r="U107" s="8">
        <f>ROUND(MAX(ROUND(ROUND($M107/10000*VLOOKUP($E$2,ISI.PRA!$A$2:$L$415,10,0)/10,0)*1.03,0),$T107),0)</f>
        <v>57217</v>
      </c>
    </row>
    <row r="108" spans="1:21" x14ac:dyDescent="0.15">
      <c r="A108" s="3">
        <f t="shared" si="18"/>
        <v>91</v>
      </c>
      <c r="B108" s="3">
        <f t="shared" si="18"/>
        <v>145</v>
      </c>
      <c r="F108" s="9">
        <f t="shared" si="17"/>
        <v>3601395</v>
      </c>
      <c r="G108" s="10">
        <f>VLOOKUP($E$2,ISI.CUR!$A$2:$DR$450,12+$A108,0)*$B$2/10000</f>
        <v>0</v>
      </c>
      <c r="H108" s="10"/>
      <c r="I108" s="17">
        <f t="shared" si="19"/>
        <v>3601395</v>
      </c>
      <c r="J108" s="104">
        <f>VLOOKUP($E$2,ISI.CUR!$A$2:$DR$450,12+$A108,0)</f>
        <v>0</v>
      </c>
      <c r="K108" s="67">
        <f t="shared" si="14"/>
        <v>0</v>
      </c>
      <c r="L108" s="67">
        <f t="shared" si="15"/>
        <v>0</v>
      </c>
      <c r="M108" s="97">
        <f t="shared" si="12"/>
        <v>98616</v>
      </c>
      <c r="T108" s="8">
        <f t="shared" si="16"/>
        <v>0</v>
      </c>
      <c r="U108" s="8">
        <f>ROUND(MAX(ROUND(ROUND($M108/10000*VLOOKUP($E$2,ISI.PRA!$A$2:$L$415,10,0)/10,0)*1.03,0),$T108),0)</f>
        <v>57217</v>
      </c>
    </row>
    <row r="109" spans="1:21" x14ac:dyDescent="0.15">
      <c r="A109" s="3">
        <f t="shared" si="18"/>
        <v>92</v>
      </c>
      <c r="B109" s="3">
        <f t="shared" si="18"/>
        <v>146</v>
      </c>
      <c r="F109" s="9">
        <f t="shared" si="17"/>
        <v>3703314</v>
      </c>
      <c r="G109" s="10">
        <f>VLOOKUP($E$2,ISI.CUR!$A$2:$DR$450,12+$A109,0)*$B$2/10000</f>
        <v>0</v>
      </c>
      <c r="H109" s="10"/>
      <c r="I109" s="17">
        <f t="shared" si="19"/>
        <v>3703314</v>
      </c>
      <c r="J109" s="104">
        <f>VLOOKUP($E$2,ISI.CUR!$A$2:$DR$450,12+$A109,0)</f>
        <v>0</v>
      </c>
      <c r="K109" s="67">
        <f t="shared" si="14"/>
        <v>0</v>
      </c>
      <c r="L109" s="67">
        <f t="shared" si="15"/>
        <v>0</v>
      </c>
      <c r="M109" s="97">
        <f t="shared" si="12"/>
        <v>98616</v>
      </c>
      <c r="T109" s="8">
        <f t="shared" si="16"/>
        <v>0</v>
      </c>
      <c r="U109" s="8">
        <f>ROUND(MAX(ROUND(ROUND($M109/10000*VLOOKUP($E$2,ISI.PRA!$A$2:$L$415,10,0)/10,0)*1.03,0),$T109),0)</f>
        <v>57217</v>
      </c>
    </row>
    <row r="110" spans="1:21" x14ac:dyDescent="0.15">
      <c r="A110" s="3">
        <f t="shared" si="18"/>
        <v>93</v>
      </c>
      <c r="B110" s="3">
        <f t="shared" si="18"/>
        <v>147</v>
      </c>
      <c r="F110" s="9">
        <f t="shared" si="17"/>
        <v>3808118</v>
      </c>
      <c r="G110" s="10">
        <f>VLOOKUP($E$2,ISI.CUR!$A$2:$DR$450,12+$A110,0)*$B$2/10000</f>
        <v>0</v>
      </c>
      <c r="H110" s="10"/>
      <c r="I110" s="17">
        <f t="shared" si="19"/>
        <v>3808118</v>
      </c>
      <c r="J110" s="104">
        <f>VLOOKUP($E$2,ISI.CUR!$A$2:$DR$450,12+$A110,0)</f>
        <v>0</v>
      </c>
      <c r="K110" s="67">
        <f t="shared" si="14"/>
        <v>0</v>
      </c>
      <c r="L110" s="67">
        <f t="shared" si="15"/>
        <v>0</v>
      </c>
      <c r="M110" s="97">
        <f t="shared" si="12"/>
        <v>98616</v>
      </c>
      <c r="T110" s="8">
        <f t="shared" si="16"/>
        <v>0</v>
      </c>
      <c r="U110" s="8">
        <f>ROUND(MAX(ROUND(ROUND($M110/10000*VLOOKUP($E$2,ISI.PRA!$A$2:$L$415,10,0)/10,0)*1.03,0),$T110),0)</f>
        <v>57217</v>
      </c>
    </row>
    <row r="111" spans="1:21" x14ac:dyDescent="0.15">
      <c r="A111" s="3">
        <f t="shared" si="18"/>
        <v>94</v>
      </c>
      <c r="B111" s="3">
        <f t="shared" si="18"/>
        <v>148</v>
      </c>
      <c r="F111" s="9">
        <f t="shared" si="17"/>
        <v>3915888</v>
      </c>
      <c r="G111" s="10">
        <f>VLOOKUP($E$2,ISI.CUR!$A$2:$DR$450,12+$A111,0)*$B$2/10000</f>
        <v>0</v>
      </c>
      <c r="H111" s="10"/>
      <c r="I111" s="17">
        <f t="shared" si="19"/>
        <v>3915888</v>
      </c>
      <c r="J111" s="104">
        <f>VLOOKUP($E$2,ISI.CUR!$A$2:$DR$450,12+$A111,0)</f>
        <v>0</v>
      </c>
      <c r="K111" s="67">
        <f t="shared" si="14"/>
        <v>0</v>
      </c>
      <c r="L111" s="67">
        <f t="shared" si="15"/>
        <v>0</v>
      </c>
      <c r="M111" s="97">
        <f t="shared" si="12"/>
        <v>98616</v>
      </c>
      <c r="T111" s="8">
        <f t="shared" si="16"/>
        <v>0</v>
      </c>
      <c r="U111" s="8">
        <f>ROUND(MAX(ROUND(ROUND($M111/10000*VLOOKUP($E$2,ISI.PRA!$A$2:$L$415,10,0)/10,0)*1.03,0),$T111),0)</f>
        <v>57217</v>
      </c>
    </row>
    <row r="112" spans="1:21" x14ac:dyDescent="0.15">
      <c r="A112" s="3">
        <f t="shared" si="18"/>
        <v>95</v>
      </c>
      <c r="B112" s="3">
        <f t="shared" si="18"/>
        <v>149</v>
      </c>
      <c r="F112" s="9">
        <f t="shared" si="17"/>
        <v>4026708</v>
      </c>
      <c r="G112" s="10">
        <f>VLOOKUP($E$2,ISI.CUR!$A$2:$DR$450,12+$A112,0)*$B$2/10000</f>
        <v>0</v>
      </c>
      <c r="H112" s="10"/>
      <c r="I112" s="17">
        <f t="shared" si="19"/>
        <v>4026708</v>
      </c>
      <c r="J112" s="104">
        <f>VLOOKUP($E$2,ISI.CUR!$A$2:$DR$450,12+$A112,0)</f>
        <v>0</v>
      </c>
      <c r="K112" s="67">
        <f t="shared" si="14"/>
        <v>0</v>
      </c>
      <c r="L112" s="67">
        <f t="shared" si="15"/>
        <v>0</v>
      </c>
      <c r="M112" s="97">
        <f t="shared" si="12"/>
        <v>98616</v>
      </c>
      <c r="T112" s="8">
        <f t="shared" si="16"/>
        <v>0</v>
      </c>
      <c r="U112" s="8">
        <f>ROUND(MAX(ROUND(ROUND($M112/10000*VLOOKUP($E$2,ISI.PRA!$A$2:$L$415,10,0)/10,0)*1.03,0),$T112),0)</f>
        <v>57217</v>
      </c>
    </row>
    <row r="113" spans="1:21" x14ac:dyDescent="0.15">
      <c r="A113" s="3">
        <f t="shared" si="18"/>
        <v>96</v>
      </c>
      <c r="B113" s="3">
        <f t="shared" si="18"/>
        <v>150</v>
      </c>
      <c r="F113" s="9">
        <f t="shared" si="17"/>
        <v>4140664</v>
      </c>
      <c r="G113" s="10">
        <f>VLOOKUP($E$2,ISI.CUR!$A$2:$DR$450,12+$A113,0)*$B$2/10000</f>
        <v>0</v>
      </c>
      <c r="H113" s="10"/>
      <c r="I113" s="17">
        <f t="shared" si="19"/>
        <v>4140664</v>
      </c>
      <c r="J113" s="104">
        <f>VLOOKUP($E$2,ISI.CUR!$A$2:$DR$450,12+$A113,0)</f>
        <v>0</v>
      </c>
      <c r="K113" s="67">
        <f t="shared" si="14"/>
        <v>0</v>
      </c>
      <c r="L113" s="67">
        <f t="shared" si="15"/>
        <v>0</v>
      </c>
      <c r="M113" s="97">
        <f t="shared" si="12"/>
        <v>98616</v>
      </c>
      <c r="T113" s="8">
        <f t="shared" si="16"/>
        <v>0</v>
      </c>
      <c r="U113" s="8">
        <f>ROUND(MAX(ROUND(ROUND($M113/10000*VLOOKUP($E$2,ISI.PRA!$A$2:$L$415,10,0)/10,0)*1.03,0),$T113),0)</f>
        <v>57217</v>
      </c>
    </row>
    <row r="114" spans="1:21" x14ac:dyDescent="0.15">
      <c r="A114" s="3">
        <f t="shared" si="18"/>
        <v>97</v>
      </c>
      <c r="B114" s="3">
        <f t="shared" si="18"/>
        <v>151</v>
      </c>
      <c r="F114" s="9">
        <f t="shared" si="17"/>
        <v>4257845</v>
      </c>
      <c r="G114" s="10">
        <f>VLOOKUP($E$2,ISI.CUR!$A$2:$DR$450,12+$A114,0)*$B$2/10000</f>
        <v>0</v>
      </c>
      <c r="H114" s="10"/>
      <c r="I114" s="17">
        <f t="shared" si="19"/>
        <v>4257845</v>
      </c>
      <c r="J114" s="104">
        <f>VLOOKUP($E$2,ISI.CUR!$A$2:$DR$450,12+$A114,0)</f>
        <v>0</v>
      </c>
      <c r="K114" s="67">
        <f t="shared" si="14"/>
        <v>0</v>
      </c>
      <c r="L114" s="67">
        <f t="shared" si="15"/>
        <v>0</v>
      </c>
      <c r="M114" s="97">
        <f t="shared" ref="M114:M127" si="20">IF($B114&lt;15,0,IF($B114=15,$M$3,$L114+$M113))</f>
        <v>98616</v>
      </c>
      <c r="T114" s="8">
        <f t="shared" si="16"/>
        <v>0</v>
      </c>
      <c r="U114" s="8">
        <f>ROUND(MAX(ROUND(ROUND($M114/10000*VLOOKUP($E$2,ISI.PRA!$A$2:$L$415,10,0)/10,0)*1.03,0),$T114),0)</f>
        <v>57217</v>
      </c>
    </row>
    <row r="115" spans="1:21" x14ac:dyDescent="0.15">
      <c r="A115" s="3">
        <f t="shared" ref="A115:B127" si="21">A114+1</f>
        <v>98</v>
      </c>
      <c r="B115" s="3">
        <f t="shared" si="21"/>
        <v>152</v>
      </c>
      <c r="F115" s="9">
        <f t="shared" si="17"/>
        <v>4378342</v>
      </c>
      <c r="G115" s="10">
        <f>VLOOKUP($E$2,ISI.CUR!$A$2:$DR$450,12+$A115,0)*$B$2/10000</f>
        <v>0</v>
      </c>
      <c r="H115" s="10"/>
      <c r="I115" s="17">
        <f t="shared" si="19"/>
        <v>4378342</v>
      </c>
      <c r="J115" s="104">
        <f>VLOOKUP($E$2,ISI.CUR!$A$2:$DR$450,12+$A115,0)</f>
        <v>0</v>
      </c>
      <c r="K115" s="67">
        <f t="shared" si="14"/>
        <v>0</v>
      </c>
      <c r="L115" s="67">
        <f t="shared" si="15"/>
        <v>0</v>
      </c>
      <c r="M115" s="97">
        <f t="shared" si="20"/>
        <v>98616</v>
      </c>
      <c r="T115" s="8">
        <f t="shared" si="16"/>
        <v>0</v>
      </c>
      <c r="U115" s="8">
        <f>ROUND(MAX(ROUND(ROUND($M115/10000*VLOOKUP($E$2,ISI.PRA!$A$2:$L$415,10,0)/10,0)*1.03,0),$T115),0)</f>
        <v>57217</v>
      </c>
    </row>
    <row r="116" spans="1:21" x14ac:dyDescent="0.15">
      <c r="A116" s="3">
        <f t="shared" si="21"/>
        <v>99</v>
      </c>
      <c r="B116" s="3">
        <f t="shared" si="21"/>
        <v>153</v>
      </c>
      <c r="F116" s="9">
        <f t="shared" si="17"/>
        <v>4502249</v>
      </c>
      <c r="G116" s="10">
        <f>VLOOKUP($E$2,ISI.CUR!$A$2:$DR$450,12+$A116,0)*$B$2/10000</f>
        <v>0</v>
      </c>
      <c r="H116" s="10"/>
      <c r="I116" s="17">
        <f t="shared" si="19"/>
        <v>4502249</v>
      </c>
      <c r="J116" s="104">
        <f>VLOOKUP($E$2,ISI.CUR!$A$2:$DR$450,12+$A116,0)</f>
        <v>0</v>
      </c>
      <c r="K116" s="67">
        <f t="shared" si="14"/>
        <v>0</v>
      </c>
      <c r="L116" s="67">
        <f t="shared" si="15"/>
        <v>0</v>
      </c>
      <c r="M116" s="97">
        <f t="shared" si="20"/>
        <v>98616</v>
      </c>
      <c r="T116" s="8">
        <f t="shared" si="16"/>
        <v>0</v>
      </c>
      <c r="U116" s="8">
        <f>ROUND(MAX(ROUND(ROUND($M116/10000*VLOOKUP($E$2,ISI.PRA!$A$2:$L$415,10,0)/10,0)*1.03,0),$T116),0)</f>
        <v>57217</v>
      </c>
    </row>
    <row r="117" spans="1:21" x14ac:dyDescent="0.15">
      <c r="A117" s="3">
        <f t="shared" si="21"/>
        <v>100</v>
      </c>
      <c r="B117" s="3">
        <f t="shared" si="21"/>
        <v>154</v>
      </c>
      <c r="F117" s="9">
        <f t="shared" si="17"/>
        <v>4629663</v>
      </c>
      <c r="G117" s="10">
        <f>VLOOKUP($E$2,ISI.CUR!$A$2:$DR$450,12+$A117,0)*$B$2/10000</f>
        <v>0</v>
      </c>
      <c r="H117" s="10"/>
      <c r="I117" s="17">
        <f t="shared" si="19"/>
        <v>4629663</v>
      </c>
      <c r="J117" s="104">
        <f>VLOOKUP($E$2,ISI.CUR!$A$2:$DR$450,12+$A117,0)</f>
        <v>0</v>
      </c>
      <c r="K117" s="67">
        <f t="shared" si="14"/>
        <v>0</v>
      </c>
      <c r="L117" s="67">
        <f t="shared" si="15"/>
        <v>0</v>
      </c>
      <c r="M117" s="97">
        <f t="shared" si="20"/>
        <v>98616</v>
      </c>
      <c r="T117" s="8">
        <f t="shared" si="16"/>
        <v>0</v>
      </c>
      <c r="U117" s="8">
        <f>ROUND(MAX(ROUND(ROUND($M117/10000*VLOOKUP($E$2,ISI.PRA!$A$2:$L$415,10,0)/10,0)*1.03,0),$T117),0)</f>
        <v>57217</v>
      </c>
    </row>
    <row r="118" spans="1:21" x14ac:dyDescent="0.15">
      <c r="A118" s="3">
        <f t="shared" si="21"/>
        <v>101</v>
      </c>
      <c r="B118" s="3">
        <f t="shared" si="21"/>
        <v>155</v>
      </c>
      <c r="F118" s="9">
        <f t="shared" si="17"/>
        <v>4760682</v>
      </c>
      <c r="G118" s="10">
        <f>VLOOKUP($E$2,ISI.CUR!$A$2:$DR$450,12+$A118,0)*$B$2/10000</f>
        <v>0</v>
      </c>
      <c r="H118" s="10"/>
      <c r="I118" s="17">
        <f t="shared" si="19"/>
        <v>4760682</v>
      </c>
      <c r="J118" s="104">
        <f>VLOOKUP($E$2,ISI.CUR!$A$2:$DR$450,12+$A118,0)</f>
        <v>0</v>
      </c>
      <c r="K118" s="67">
        <f t="shared" si="14"/>
        <v>0</v>
      </c>
      <c r="L118" s="67">
        <f t="shared" si="15"/>
        <v>0</v>
      </c>
      <c r="M118" s="97">
        <f t="shared" si="20"/>
        <v>98616</v>
      </c>
      <c r="T118" s="8">
        <f t="shared" si="16"/>
        <v>0</v>
      </c>
      <c r="U118" s="8">
        <f>ROUND(MAX(ROUND(ROUND($M118/10000*VLOOKUP($E$2,ISI.PRA!$A$2:$L$415,10,0)/10,0)*1.03,0),$T118),0)</f>
        <v>57217</v>
      </c>
    </row>
    <row r="119" spans="1:21" x14ac:dyDescent="0.15">
      <c r="A119" s="3">
        <f t="shared" si="21"/>
        <v>102</v>
      </c>
      <c r="B119" s="3">
        <f t="shared" si="21"/>
        <v>156</v>
      </c>
      <c r="F119" s="9">
        <f t="shared" si="17"/>
        <v>4895409</v>
      </c>
      <c r="G119" s="10">
        <f>VLOOKUP($E$2,ISI.CUR!$A$2:$DR$450,12+$A119,0)*$B$2/10000</f>
        <v>0</v>
      </c>
      <c r="H119" s="10"/>
      <c r="I119" s="17">
        <f t="shared" si="19"/>
        <v>4895409</v>
      </c>
      <c r="J119" s="104">
        <f>VLOOKUP($E$2,ISI.CUR!$A$2:$DR$450,12+$A119,0)</f>
        <v>0</v>
      </c>
      <c r="K119" s="67">
        <f t="shared" si="14"/>
        <v>0</v>
      </c>
      <c r="L119" s="67">
        <f t="shared" si="15"/>
        <v>0</v>
      </c>
      <c r="M119" s="97">
        <f t="shared" si="20"/>
        <v>98616</v>
      </c>
      <c r="T119" s="8">
        <f t="shared" si="16"/>
        <v>0</v>
      </c>
      <c r="U119" s="8">
        <f>ROUND(MAX(ROUND(ROUND($M119/10000*VLOOKUP($E$2,ISI.PRA!$A$2:$L$415,10,0)/10,0)*1.03,0),$T119),0)</f>
        <v>57217</v>
      </c>
    </row>
    <row r="120" spans="1:21" x14ac:dyDescent="0.15">
      <c r="A120" s="3">
        <f t="shared" si="21"/>
        <v>103</v>
      </c>
      <c r="B120" s="3">
        <f t="shared" si="21"/>
        <v>157</v>
      </c>
      <c r="F120" s="9">
        <f t="shared" si="17"/>
        <v>5033949</v>
      </c>
      <c r="G120" s="10">
        <f>VLOOKUP($E$2,ISI.CUR!$A$2:$DR$450,12+$A120,0)*$B$2/10000</f>
        <v>0</v>
      </c>
      <c r="H120" s="10"/>
      <c r="I120" s="17">
        <f t="shared" si="19"/>
        <v>5033949</v>
      </c>
      <c r="J120" s="104">
        <f>VLOOKUP($E$2,ISI.CUR!$A$2:$DR$450,12+$A120,0)</f>
        <v>0</v>
      </c>
      <c r="K120" s="67">
        <f t="shared" si="14"/>
        <v>0</v>
      </c>
      <c r="L120" s="67">
        <f t="shared" si="15"/>
        <v>0</v>
      </c>
      <c r="M120" s="97">
        <f t="shared" si="20"/>
        <v>98616</v>
      </c>
      <c r="T120" s="8">
        <f t="shared" si="16"/>
        <v>0</v>
      </c>
      <c r="U120" s="8">
        <f>ROUND(MAX(ROUND(ROUND($M120/10000*VLOOKUP($E$2,ISI.PRA!$A$2:$L$415,10,0)/10,0)*1.03,0),$T120),0)</f>
        <v>57217</v>
      </c>
    </row>
    <row r="121" spans="1:21" x14ac:dyDescent="0.15">
      <c r="A121" s="3">
        <f t="shared" si="21"/>
        <v>104</v>
      </c>
      <c r="B121" s="3">
        <f t="shared" si="21"/>
        <v>158</v>
      </c>
      <c r="F121" s="9">
        <f t="shared" si="17"/>
        <v>5176410</v>
      </c>
      <c r="G121" s="10">
        <f>VLOOKUP($E$2,ISI.CUR!$A$2:$DR$450,12+$A121,0)*$B$2/10000</f>
        <v>0</v>
      </c>
      <c r="H121" s="10"/>
      <c r="I121" s="17">
        <f t="shared" si="19"/>
        <v>5176410</v>
      </c>
      <c r="J121" s="104">
        <f>VLOOKUP($E$2,ISI.CUR!$A$2:$DR$450,12+$A121,0)</f>
        <v>0</v>
      </c>
      <c r="K121" s="67">
        <f t="shared" si="14"/>
        <v>0</v>
      </c>
      <c r="L121" s="67">
        <f t="shared" si="15"/>
        <v>0</v>
      </c>
      <c r="M121" s="97">
        <f t="shared" si="20"/>
        <v>98616</v>
      </c>
      <c r="T121" s="8">
        <f t="shared" si="16"/>
        <v>0</v>
      </c>
      <c r="U121" s="8">
        <f>ROUND(MAX(ROUND(ROUND($M121/10000*VLOOKUP($E$2,ISI.PRA!$A$2:$L$415,10,0)/10,0)*1.03,0),$T121),0)</f>
        <v>57217</v>
      </c>
    </row>
    <row r="122" spans="1:21" x14ac:dyDescent="0.15">
      <c r="A122" s="3">
        <f t="shared" si="21"/>
        <v>105</v>
      </c>
      <c r="B122" s="3">
        <f t="shared" si="21"/>
        <v>159</v>
      </c>
      <c r="F122" s="9">
        <f t="shared" si="17"/>
        <v>5322902</v>
      </c>
      <c r="G122" s="10">
        <f>VLOOKUP($E$2,ISI.CUR!$A$2:$DR$450,12+$A122,0)*$B$2/10000</f>
        <v>0</v>
      </c>
      <c r="H122" s="10"/>
      <c r="I122" s="17">
        <f t="shared" si="19"/>
        <v>5322902</v>
      </c>
      <c r="J122" s="104">
        <f>VLOOKUP($E$2,ISI.CUR!$A$2:$DR$450,12+$A122,0)</f>
        <v>0</v>
      </c>
      <c r="K122" s="67">
        <f t="shared" si="14"/>
        <v>0</v>
      </c>
      <c r="L122" s="67">
        <f t="shared" si="15"/>
        <v>0</v>
      </c>
      <c r="M122" s="97">
        <f t="shared" si="20"/>
        <v>98616</v>
      </c>
      <c r="T122" s="8">
        <f t="shared" si="16"/>
        <v>0</v>
      </c>
      <c r="U122" s="8">
        <f>ROUND(MAX(ROUND(ROUND($M122/10000*VLOOKUP($E$2,ISI.PRA!$A$2:$L$415,10,0)/10,0)*1.03,0),$T122),0)</f>
        <v>57217</v>
      </c>
    </row>
    <row r="123" spans="1:21" x14ac:dyDescent="0.15">
      <c r="A123" s="3">
        <f t="shared" si="21"/>
        <v>106</v>
      </c>
      <c r="B123" s="3">
        <f t="shared" si="21"/>
        <v>160</v>
      </c>
      <c r="F123" s="9">
        <f t="shared" si="17"/>
        <v>5473540</v>
      </c>
      <c r="G123" s="10">
        <f>VLOOKUP($E$2,ISI.CUR!$A$2:$DR$450,12+$A123,0)*$B$2/10000</f>
        <v>0</v>
      </c>
      <c r="H123" s="10"/>
      <c r="I123" s="17">
        <f t="shared" si="19"/>
        <v>5473540</v>
      </c>
      <c r="J123" s="104">
        <f>VLOOKUP($E$2,ISI.CUR!$A$2:$DR$450,12+$A123,0)</f>
        <v>0</v>
      </c>
      <c r="K123" s="67">
        <f t="shared" si="14"/>
        <v>0</v>
      </c>
      <c r="L123" s="67">
        <f t="shared" si="15"/>
        <v>0</v>
      </c>
      <c r="M123" s="97">
        <f t="shared" si="20"/>
        <v>98616</v>
      </c>
      <c r="T123" s="8">
        <f t="shared" si="16"/>
        <v>0</v>
      </c>
      <c r="U123" s="8">
        <f>ROUND(MAX(ROUND(ROUND($M123/10000*VLOOKUP($E$2,ISI.PRA!$A$2:$L$415,10,0)/10,0)*1.03,0),$T123),0)</f>
        <v>57217</v>
      </c>
    </row>
    <row r="124" spans="1:21" x14ac:dyDescent="0.15">
      <c r="A124" s="3">
        <f t="shared" si="21"/>
        <v>107</v>
      </c>
      <c r="B124" s="3">
        <f t="shared" si="21"/>
        <v>161</v>
      </c>
      <c r="F124" s="9">
        <f t="shared" si="17"/>
        <v>5628441</v>
      </c>
      <c r="G124" s="10">
        <f>VLOOKUP($E$2,ISI.CUR!$A$2:$DR$450,12+$A124,0)*$B$2/10000</f>
        <v>0</v>
      </c>
      <c r="H124" s="10"/>
      <c r="I124" s="17">
        <f t="shared" si="19"/>
        <v>5628441</v>
      </c>
      <c r="J124" s="104">
        <f>VLOOKUP($E$2,ISI.CUR!$A$2:$DR$450,12+$A124,0)</f>
        <v>0</v>
      </c>
      <c r="K124" s="67">
        <f t="shared" si="14"/>
        <v>0</v>
      </c>
      <c r="L124" s="67">
        <f t="shared" si="15"/>
        <v>0</v>
      </c>
      <c r="M124" s="97">
        <f t="shared" si="20"/>
        <v>98616</v>
      </c>
      <c r="T124" s="8">
        <f t="shared" si="16"/>
        <v>0</v>
      </c>
      <c r="U124" s="8">
        <f>ROUND(MAX(ROUND(ROUND($M124/10000*VLOOKUP($E$2,ISI.PRA!$A$2:$L$415,10,0)/10,0)*1.03,0),$T124),0)</f>
        <v>57217</v>
      </c>
    </row>
    <row r="125" spans="1:21" x14ac:dyDescent="0.15">
      <c r="A125" s="3">
        <f t="shared" si="21"/>
        <v>108</v>
      </c>
      <c r="B125" s="3">
        <f t="shared" si="21"/>
        <v>162</v>
      </c>
      <c r="F125" s="9">
        <f t="shared" si="17"/>
        <v>5787726</v>
      </c>
      <c r="G125" s="10">
        <f>VLOOKUP($E$2,ISI.CUR!$A$2:$DR$450,12+$A125,0)*$B$2/10000</f>
        <v>0</v>
      </c>
      <c r="H125" s="10"/>
      <c r="I125" s="17">
        <f t="shared" si="19"/>
        <v>5787726</v>
      </c>
      <c r="J125" s="104">
        <f>VLOOKUP($E$2,ISI.CUR!$A$2:$DR$450,12+$A125,0)</f>
        <v>0</v>
      </c>
      <c r="K125" s="67">
        <f t="shared" si="14"/>
        <v>0</v>
      </c>
      <c r="L125" s="67">
        <f t="shared" si="15"/>
        <v>0</v>
      </c>
      <c r="M125" s="97">
        <f t="shared" si="20"/>
        <v>98616</v>
      </c>
      <c r="T125" s="8">
        <f t="shared" si="16"/>
        <v>0</v>
      </c>
      <c r="U125" s="8">
        <f>ROUND(MAX(ROUND(ROUND($M125/10000*VLOOKUP($E$2,ISI.PRA!$A$2:$L$415,10,0)/10,0)*1.03,0),$T125),0)</f>
        <v>57217</v>
      </c>
    </row>
    <row r="126" spans="1:21" x14ac:dyDescent="0.15">
      <c r="A126" s="3">
        <f t="shared" si="21"/>
        <v>109</v>
      </c>
      <c r="B126" s="3">
        <f t="shared" si="21"/>
        <v>163</v>
      </c>
      <c r="F126" s="9">
        <f t="shared" si="17"/>
        <v>5951519</v>
      </c>
      <c r="G126" s="10">
        <f>VLOOKUP($E$2,ISI.CUR!$A$2:$DR$450,12+$A126,0)*$B$2/10000</f>
        <v>0</v>
      </c>
      <c r="H126" s="10"/>
      <c r="I126" s="17">
        <f t="shared" si="19"/>
        <v>5951519</v>
      </c>
      <c r="J126" s="104">
        <f>VLOOKUP($E$2,ISI.CUR!$A$2:$DR$450,12+$A126,0)</f>
        <v>0</v>
      </c>
      <c r="K126" s="67">
        <f t="shared" si="14"/>
        <v>0</v>
      </c>
      <c r="L126" s="67">
        <f t="shared" si="15"/>
        <v>0</v>
      </c>
      <c r="M126" s="97">
        <f t="shared" si="20"/>
        <v>98616</v>
      </c>
      <c r="T126" s="8">
        <f t="shared" si="16"/>
        <v>0</v>
      </c>
      <c r="U126" s="8">
        <f>ROUND(MAX(ROUND(ROUND($M126/10000*VLOOKUP($E$2,ISI.PRA!$A$2:$L$415,10,0)/10,0)*1.03,0),$T126),0)</f>
        <v>57217</v>
      </c>
    </row>
    <row r="127" spans="1:21" x14ac:dyDescent="0.15">
      <c r="A127" s="3">
        <f t="shared" si="21"/>
        <v>110</v>
      </c>
      <c r="B127" s="3">
        <f t="shared" si="21"/>
        <v>164</v>
      </c>
      <c r="F127" s="9">
        <f t="shared" si="17"/>
        <v>6119947</v>
      </c>
      <c r="G127" s="10">
        <f>VLOOKUP($E$2,ISI.CUR!$A$2:$DR$450,12+$A127,0)*$B$2/10000</f>
        <v>0</v>
      </c>
      <c r="H127" s="10"/>
      <c r="I127" s="17">
        <f t="shared" si="19"/>
        <v>6119947</v>
      </c>
      <c r="J127" s="104">
        <f>VLOOKUP($E$2,ISI.CUR!$A$2:$DR$450,12+$A127,0)</f>
        <v>0</v>
      </c>
      <c r="K127" s="67">
        <f t="shared" si="14"/>
        <v>0</v>
      </c>
      <c r="L127" s="67">
        <f t="shared" si="15"/>
        <v>0</v>
      </c>
      <c r="M127" s="97">
        <f t="shared" si="20"/>
        <v>98616</v>
      </c>
      <c r="T127" s="8">
        <f t="shared" si="16"/>
        <v>0</v>
      </c>
      <c r="U127" s="8">
        <f>ROUND(MAX(ROUND(ROUND($M127/10000*VLOOKUP($E$2,ISI.PRA!$A$2:$L$415,10,0)/10,0)*1.03,0),$T127),0)</f>
        <v>57217</v>
      </c>
    </row>
    <row r="128" spans="1:21" x14ac:dyDescent="0.15">
      <c r="B128" s="3"/>
    </row>
    <row r="129" spans="1:2" x14ac:dyDescent="0.15">
      <c r="B129" s="3"/>
    </row>
    <row r="130" spans="1:2" x14ac:dyDescent="0.15">
      <c r="B130" s="3"/>
    </row>
    <row r="131" spans="1:2" x14ac:dyDescent="0.15">
      <c r="B131" s="3"/>
    </row>
    <row r="132" spans="1:2" x14ac:dyDescent="0.15">
      <c r="B132" s="3"/>
    </row>
    <row r="133" spans="1:2" x14ac:dyDescent="0.15">
      <c r="B133" s="3"/>
    </row>
    <row r="134" spans="1:2" x14ac:dyDescent="0.15">
      <c r="B134" s="3"/>
    </row>
    <row r="135" spans="1:2" x14ac:dyDescent="0.15">
      <c r="B135" s="3"/>
    </row>
    <row r="136" spans="1:2" x14ac:dyDescent="0.15">
      <c r="B136" s="3"/>
    </row>
    <row r="137" spans="1:2" x14ac:dyDescent="0.15">
      <c r="B137" s="3"/>
    </row>
    <row r="138" spans="1:2" x14ac:dyDescent="0.15">
      <c r="B138" s="3"/>
    </row>
    <row r="139" spans="1:2" x14ac:dyDescent="0.15">
      <c r="A139" s="3" t="e">
        <f>#REF!+1</f>
        <v>#REF!</v>
      </c>
      <c r="B139" s="3" t="e">
        <f>#REF!+1</f>
        <v>#REF!</v>
      </c>
    </row>
    <row r="140" spans="1:2" x14ac:dyDescent="0.15">
      <c r="B140" s="3"/>
    </row>
    <row r="141" spans="1:2" x14ac:dyDescent="0.15">
      <c r="B141" s="3"/>
    </row>
    <row r="142" spans="1:2" x14ac:dyDescent="0.15">
      <c r="B142" s="3"/>
    </row>
    <row r="143" spans="1:2" x14ac:dyDescent="0.15">
      <c r="B143" s="3"/>
    </row>
    <row r="144" spans="1:2" x14ac:dyDescent="0.15">
      <c r="B144" s="3"/>
    </row>
    <row r="145" spans="2:2" x14ac:dyDescent="0.15">
      <c r="B145" s="3"/>
    </row>
    <row r="146" spans="2:2" x14ac:dyDescent="0.15">
      <c r="B146" s="3"/>
    </row>
    <row r="147" spans="2:2" x14ac:dyDescent="0.15">
      <c r="B147" s="3"/>
    </row>
    <row r="148" spans="2:2" x14ac:dyDescent="0.15">
      <c r="B148" s="3"/>
    </row>
    <row r="149" spans="2:2" x14ac:dyDescent="0.15">
      <c r="B149" s="3"/>
    </row>
    <row r="150" spans="2:2" x14ac:dyDescent="0.15">
      <c r="B150" s="3"/>
    </row>
    <row r="151" spans="2:2" x14ac:dyDescent="0.15">
      <c r="B151" s="3"/>
    </row>
    <row r="152" spans="2:2" x14ac:dyDescent="0.15">
      <c r="B152" s="3"/>
    </row>
    <row r="153" spans="2:2" x14ac:dyDescent="0.15">
      <c r="B153" s="3"/>
    </row>
    <row r="154" spans="2:2" x14ac:dyDescent="0.15">
      <c r="B154" s="3"/>
    </row>
    <row r="155" spans="2:2" x14ac:dyDescent="0.15">
      <c r="B155" s="3"/>
    </row>
    <row r="156" spans="2:2" x14ac:dyDescent="0.15">
      <c r="B156" s="3"/>
    </row>
    <row r="157" spans="2:2" x14ac:dyDescent="0.15">
      <c r="B157" s="3"/>
    </row>
    <row r="158" spans="2:2" x14ac:dyDescent="0.15">
      <c r="B158" s="3"/>
    </row>
    <row r="159" spans="2:2" x14ac:dyDescent="0.15">
      <c r="B159" s="3"/>
    </row>
    <row r="160" spans="2:2" x14ac:dyDescent="0.15">
      <c r="B160" s="3"/>
    </row>
    <row r="161" spans="2:2" x14ac:dyDescent="0.15">
      <c r="B161" s="3"/>
    </row>
    <row r="162" spans="2:2" x14ac:dyDescent="0.15">
      <c r="B162" s="3"/>
    </row>
  </sheetData>
  <mergeCells count="1">
    <mergeCell ref="I14:I15"/>
  </mergeCells>
  <phoneticPr fontId="5" type="noConversion"/>
  <pageMargins left="0.52" right="0.31" top="1" bottom="1" header="0.5" footer="0.5"/>
  <pageSetup paperSize="9" scale="76"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4"/>
  <sheetViews>
    <sheetView workbookViewId="0">
      <selection activeCell="H185" sqref="H185"/>
    </sheetView>
  </sheetViews>
  <sheetFormatPr baseColWidth="10" defaultColWidth="8.83203125" defaultRowHeight="15" x14ac:dyDescent="0.15"/>
  <cols>
    <col min="2" max="2" width="29.5" style="57" bestFit="1" customWidth="1"/>
  </cols>
  <sheetData>
    <row r="1" spans="1:2" x14ac:dyDescent="0.15">
      <c r="A1" t="s">
        <v>47</v>
      </c>
      <c r="B1" s="57">
        <v>0</v>
      </c>
    </row>
    <row r="2" spans="1:2" x14ac:dyDescent="0.15">
      <c r="A2" t="s">
        <v>46</v>
      </c>
    </row>
    <row r="3" spans="1:2" x14ac:dyDescent="0.15">
      <c r="A3" t="s">
        <v>48</v>
      </c>
      <c r="B3" s="57">
        <v>1</v>
      </c>
    </row>
    <row r="4" spans="1:2" x14ac:dyDescent="0.15">
      <c r="A4">
        <v>1</v>
      </c>
      <c r="B4" s="57">
        <f>$B3*(1+$B$1)</f>
        <v>1</v>
      </c>
    </row>
    <row r="5" spans="1:2" x14ac:dyDescent="0.15">
      <c r="A5">
        <v>2</v>
      </c>
      <c r="B5" s="57">
        <f t="shared" ref="B5:B68" si="0">$B4*(1+$B$1)</f>
        <v>1</v>
      </c>
    </row>
    <row r="6" spans="1:2" x14ac:dyDescent="0.15">
      <c r="A6">
        <v>3</v>
      </c>
      <c r="B6" s="57">
        <f t="shared" si="0"/>
        <v>1</v>
      </c>
    </row>
    <row r="7" spans="1:2" x14ac:dyDescent="0.15">
      <c r="A7">
        <v>4</v>
      </c>
      <c r="B7" s="57">
        <f t="shared" si="0"/>
        <v>1</v>
      </c>
    </row>
    <row r="8" spans="1:2" x14ac:dyDescent="0.15">
      <c r="A8">
        <v>5</v>
      </c>
      <c r="B8" s="57">
        <f t="shared" si="0"/>
        <v>1</v>
      </c>
    </row>
    <row r="9" spans="1:2" x14ac:dyDescent="0.15">
      <c r="A9">
        <v>6</v>
      </c>
      <c r="B9" s="57">
        <f t="shared" si="0"/>
        <v>1</v>
      </c>
    </row>
    <row r="10" spans="1:2" x14ac:dyDescent="0.15">
      <c r="A10">
        <v>7</v>
      </c>
      <c r="B10" s="57">
        <f t="shared" si="0"/>
        <v>1</v>
      </c>
    </row>
    <row r="11" spans="1:2" x14ac:dyDescent="0.15">
      <c r="A11">
        <v>8</v>
      </c>
      <c r="B11" s="57">
        <f t="shared" si="0"/>
        <v>1</v>
      </c>
    </row>
    <row r="12" spans="1:2" x14ac:dyDescent="0.15">
      <c r="A12">
        <v>9</v>
      </c>
      <c r="B12" s="57">
        <f t="shared" si="0"/>
        <v>1</v>
      </c>
    </row>
    <row r="13" spans="1:2" x14ac:dyDescent="0.15">
      <c r="A13">
        <v>10</v>
      </c>
      <c r="B13" s="57">
        <f t="shared" si="0"/>
        <v>1</v>
      </c>
    </row>
    <row r="14" spans="1:2" x14ac:dyDescent="0.15">
      <c r="A14">
        <v>11</v>
      </c>
      <c r="B14" s="57">
        <f t="shared" si="0"/>
        <v>1</v>
      </c>
    </row>
    <row r="15" spans="1:2" x14ac:dyDescent="0.15">
      <c r="A15">
        <v>12</v>
      </c>
      <c r="B15" s="57">
        <f t="shared" si="0"/>
        <v>1</v>
      </c>
    </row>
    <row r="16" spans="1:2" x14ac:dyDescent="0.15">
      <c r="A16">
        <v>13</v>
      </c>
      <c r="B16" s="57">
        <f t="shared" si="0"/>
        <v>1</v>
      </c>
    </row>
    <row r="17" spans="1:2" x14ac:dyDescent="0.15">
      <c r="A17">
        <v>14</v>
      </c>
      <c r="B17" s="57">
        <f t="shared" si="0"/>
        <v>1</v>
      </c>
    </row>
    <row r="18" spans="1:2" x14ac:dyDescent="0.15">
      <c r="A18">
        <v>15</v>
      </c>
      <c r="B18" s="57">
        <f t="shared" si="0"/>
        <v>1</v>
      </c>
    </row>
    <row r="19" spans="1:2" x14ac:dyDescent="0.15">
      <c r="A19">
        <v>16</v>
      </c>
      <c r="B19" s="57">
        <f t="shared" si="0"/>
        <v>1</v>
      </c>
    </row>
    <row r="20" spans="1:2" x14ac:dyDescent="0.15">
      <c r="A20">
        <v>17</v>
      </c>
      <c r="B20" s="57">
        <f t="shared" si="0"/>
        <v>1</v>
      </c>
    </row>
    <row r="21" spans="1:2" x14ac:dyDescent="0.15">
      <c r="A21">
        <v>18</v>
      </c>
      <c r="B21" s="57">
        <f t="shared" si="0"/>
        <v>1</v>
      </c>
    </row>
    <row r="22" spans="1:2" x14ac:dyDescent="0.15">
      <c r="A22">
        <v>19</v>
      </c>
      <c r="B22" s="57">
        <f t="shared" si="0"/>
        <v>1</v>
      </c>
    </row>
    <row r="23" spans="1:2" x14ac:dyDescent="0.15">
      <c r="A23">
        <v>20</v>
      </c>
      <c r="B23" s="57">
        <f t="shared" si="0"/>
        <v>1</v>
      </c>
    </row>
    <row r="24" spans="1:2" x14ac:dyDescent="0.15">
      <c r="A24">
        <v>21</v>
      </c>
      <c r="B24" s="57">
        <f t="shared" si="0"/>
        <v>1</v>
      </c>
    </row>
    <row r="25" spans="1:2" x14ac:dyDescent="0.15">
      <c r="A25">
        <v>22</v>
      </c>
      <c r="B25" s="57">
        <f t="shared" si="0"/>
        <v>1</v>
      </c>
    </row>
    <row r="26" spans="1:2" x14ac:dyDescent="0.15">
      <c r="A26">
        <v>23</v>
      </c>
      <c r="B26" s="57">
        <f t="shared" si="0"/>
        <v>1</v>
      </c>
    </row>
    <row r="27" spans="1:2" x14ac:dyDescent="0.15">
      <c r="A27">
        <v>24</v>
      </c>
      <c r="B27" s="57">
        <f t="shared" si="0"/>
        <v>1</v>
      </c>
    </row>
    <row r="28" spans="1:2" x14ac:dyDescent="0.15">
      <c r="A28">
        <v>25</v>
      </c>
      <c r="B28" s="57">
        <f t="shared" si="0"/>
        <v>1</v>
      </c>
    </row>
    <row r="29" spans="1:2" x14ac:dyDescent="0.15">
      <c r="A29">
        <v>26</v>
      </c>
      <c r="B29" s="57">
        <f t="shared" si="0"/>
        <v>1</v>
      </c>
    </row>
    <row r="30" spans="1:2" x14ac:dyDescent="0.15">
      <c r="A30">
        <v>27</v>
      </c>
      <c r="B30" s="57">
        <f t="shared" si="0"/>
        <v>1</v>
      </c>
    </row>
    <row r="31" spans="1:2" x14ac:dyDescent="0.15">
      <c r="A31">
        <v>28</v>
      </c>
      <c r="B31" s="57">
        <f t="shared" si="0"/>
        <v>1</v>
      </c>
    </row>
    <row r="32" spans="1:2" x14ac:dyDescent="0.15">
      <c r="A32">
        <v>29</v>
      </c>
      <c r="B32" s="57">
        <f t="shared" si="0"/>
        <v>1</v>
      </c>
    </row>
    <row r="33" spans="1:2" x14ac:dyDescent="0.15">
      <c r="A33">
        <v>30</v>
      </c>
      <c r="B33" s="57">
        <f t="shared" si="0"/>
        <v>1</v>
      </c>
    </row>
    <row r="34" spans="1:2" x14ac:dyDescent="0.15">
      <c r="A34">
        <v>31</v>
      </c>
      <c r="B34" s="57">
        <f t="shared" si="0"/>
        <v>1</v>
      </c>
    </row>
    <row r="35" spans="1:2" x14ac:dyDescent="0.15">
      <c r="A35">
        <v>32</v>
      </c>
      <c r="B35" s="57">
        <f t="shared" si="0"/>
        <v>1</v>
      </c>
    </row>
    <row r="36" spans="1:2" x14ac:dyDescent="0.15">
      <c r="A36">
        <v>33</v>
      </c>
      <c r="B36" s="57">
        <f t="shared" si="0"/>
        <v>1</v>
      </c>
    </row>
    <row r="37" spans="1:2" x14ac:dyDescent="0.15">
      <c r="A37">
        <v>34</v>
      </c>
      <c r="B37" s="57">
        <f t="shared" si="0"/>
        <v>1</v>
      </c>
    </row>
    <row r="38" spans="1:2" x14ac:dyDescent="0.15">
      <c r="A38">
        <v>35</v>
      </c>
      <c r="B38" s="57">
        <f t="shared" si="0"/>
        <v>1</v>
      </c>
    </row>
    <row r="39" spans="1:2" x14ac:dyDescent="0.15">
      <c r="A39">
        <v>36</v>
      </c>
      <c r="B39" s="57">
        <f t="shared" si="0"/>
        <v>1</v>
      </c>
    </row>
    <row r="40" spans="1:2" x14ac:dyDescent="0.15">
      <c r="A40">
        <v>37</v>
      </c>
      <c r="B40" s="57">
        <f t="shared" si="0"/>
        <v>1</v>
      </c>
    </row>
    <row r="41" spans="1:2" x14ac:dyDescent="0.15">
      <c r="A41">
        <v>38</v>
      </c>
      <c r="B41" s="57">
        <f t="shared" si="0"/>
        <v>1</v>
      </c>
    </row>
    <row r="42" spans="1:2" x14ac:dyDescent="0.15">
      <c r="A42">
        <v>39</v>
      </c>
      <c r="B42" s="57">
        <f t="shared" si="0"/>
        <v>1</v>
      </c>
    </row>
    <row r="43" spans="1:2" x14ac:dyDescent="0.15">
      <c r="A43">
        <v>40</v>
      </c>
      <c r="B43" s="57">
        <f t="shared" si="0"/>
        <v>1</v>
      </c>
    </row>
    <row r="44" spans="1:2" x14ac:dyDescent="0.15">
      <c r="A44">
        <v>41</v>
      </c>
      <c r="B44" s="57">
        <f t="shared" si="0"/>
        <v>1</v>
      </c>
    </row>
    <row r="45" spans="1:2" x14ac:dyDescent="0.15">
      <c r="A45">
        <v>42</v>
      </c>
      <c r="B45" s="57">
        <f t="shared" si="0"/>
        <v>1</v>
      </c>
    </row>
    <row r="46" spans="1:2" x14ac:dyDescent="0.15">
      <c r="A46">
        <v>43</v>
      </c>
      <c r="B46" s="57">
        <f t="shared" si="0"/>
        <v>1</v>
      </c>
    </row>
    <row r="47" spans="1:2" x14ac:dyDescent="0.15">
      <c r="A47">
        <v>44</v>
      </c>
      <c r="B47" s="57">
        <f t="shared" si="0"/>
        <v>1</v>
      </c>
    </row>
    <row r="48" spans="1:2" x14ac:dyDescent="0.15">
      <c r="A48">
        <v>45</v>
      </c>
      <c r="B48" s="57">
        <f t="shared" si="0"/>
        <v>1</v>
      </c>
    </row>
    <row r="49" spans="1:2" x14ac:dyDescent="0.15">
      <c r="A49">
        <v>46</v>
      </c>
      <c r="B49" s="57">
        <f t="shared" si="0"/>
        <v>1</v>
      </c>
    </row>
    <row r="50" spans="1:2" x14ac:dyDescent="0.15">
      <c r="A50">
        <v>47</v>
      </c>
      <c r="B50" s="57">
        <f t="shared" si="0"/>
        <v>1</v>
      </c>
    </row>
    <row r="51" spans="1:2" x14ac:dyDescent="0.15">
      <c r="A51">
        <v>48</v>
      </c>
      <c r="B51" s="57">
        <f t="shared" si="0"/>
        <v>1</v>
      </c>
    </row>
    <row r="52" spans="1:2" x14ac:dyDescent="0.15">
      <c r="A52">
        <v>49</v>
      </c>
      <c r="B52" s="57">
        <f t="shared" si="0"/>
        <v>1</v>
      </c>
    </row>
    <row r="53" spans="1:2" x14ac:dyDescent="0.15">
      <c r="A53">
        <v>50</v>
      </c>
      <c r="B53" s="57">
        <f t="shared" si="0"/>
        <v>1</v>
      </c>
    </row>
    <row r="54" spans="1:2" x14ac:dyDescent="0.15">
      <c r="A54">
        <v>51</v>
      </c>
      <c r="B54" s="57">
        <f t="shared" si="0"/>
        <v>1</v>
      </c>
    </row>
    <row r="55" spans="1:2" x14ac:dyDescent="0.15">
      <c r="A55">
        <v>52</v>
      </c>
      <c r="B55" s="57">
        <f t="shared" si="0"/>
        <v>1</v>
      </c>
    </row>
    <row r="56" spans="1:2" x14ac:dyDescent="0.15">
      <c r="A56">
        <v>53</v>
      </c>
      <c r="B56" s="57">
        <f t="shared" si="0"/>
        <v>1</v>
      </c>
    </row>
    <row r="57" spans="1:2" x14ac:dyDescent="0.15">
      <c r="A57">
        <v>54</v>
      </c>
      <c r="B57" s="57">
        <f t="shared" si="0"/>
        <v>1</v>
      </c>
    </row>
    <row r="58" spans="1:2" x14ac:dyDescent="0.15">
      <c r="A58">
        <v>55</v>
      </c>
      <c r="B58" s="57">
        <f t="shared" si="0"/>
        <v>1</v>
      </c>
    </row>
    <row r="59" spans="1:2" x14ac:dyDescent="0.15">
      <c r="A59">
        <v>56</v>
      </c>
      <c r="B59" s="57">
        <f t="shared" si="0"/>
        <v>1</v>
      </c>
    </row>
    <row r="60" spans="1:2" x14ac:dyDescent="0.15">
      <c r="A60">
        <v>57</v>
      </c>
      <c r="B60" s="57">
        <f t="shared" si="0"/>
        <v>1</v>
      </c>
    </row>
    <row r="61" spans="1:2" x14ac:dyDescent="0.15">
      <c r="A61">
        <v>58</v>
      </c>
      <c r="B61" s="57">
        <f t="shared" si="0"/>
        <v>1</v>
      </c>
    </row>
    <row r="62" spans="1:2" x14ac:dyDescent="0.15">
      <c r="A62">
        <v>59</v>
      </c>
      <c r="B62" s="57">
        <f t="shared" si="0"/>
        <v>1</v>
      </c>
    </row>
    <row r="63" spans="1:2" x14ac:dyDescent="0.15">
      <c r="A63">
        <v>60</v>
      </c>
      <c r="B63" s="57">
        <f t="shared" si="0"/>
        <v>1</v>
      </c>
    </row>
    <row r="64" spans="1:2" x14ac:dyDescent="0.15">
      <c r="A64">
        <v>61</v>
      </c>
      <c r="B64" s="57">
        <f t="shared" si="0"/>
        <v>1</v>
      </c>
    </row>
    <row r="65" spans="1:2" x14ac:dyDescent="0.15">
      <c r="A65">
        <v>62</v>
      </c>
      <c r="B65" s="57">
        <f t="shared" si="0"/>
        <v>1</v>
      </c>
    </row>
    <row r="66" spans="1:2" x14ac:dyDescent="0.15">
      <c r="A66">
        <v>63</v>
      </c>
      <c r="B66" s="57">
        <f t="shared" si="0"/>
        <v>1</v>
      </c>
    </row>
    <row r="67" spans="1:2" x14ac:dyDescent="0.15">
      <c r="A67">
        <v>64</v>
      </c>
      <c r="B67" s="57">
        <f t="shared" si="0"/>
        <v>1</v>
      </c>
    </row>
    <row r="68" spans="1:2" x14ac:dyDescent="0.15">
      <c r="A68">
        <v>65</v>
      </c>
      <c r="B68" s="57">
        <f t="shared" si="0"/>
        <v>1</v>
      </c>
    </row>
    <row r="69" spans="1:2" x14ac:dyDescent="0.15">
      <c r="A69">
        <v>66</v>
      </c>
      <c r="B69" s="57">
        <f t="shared" ref="B69:B114" si="1">$B68*(1+$B$1)</f>
        <v>1</v>
      </c>
    </row>
    <row r="70" spans="1:2" x14ac:dyDescent="0.15">
      <c r="A70">
        <v>67</v>
      </c>
      <c r="B70" s="57">
        <f t="shared" si="1"/>
        <v>1</v>
      </c>
    </row>
    <row r="71" spans="1:2" x14ac:dyDescent="0.15">
      <c r="A71">
        <v>68</v>
      </c>
      <c r="B71" s="57">
        <f t="shared" si="1"/>
        <v>1</v>
      </c>
    </row>
    <row r="72" spans="1:2" x14ac:dyDescent="0.15">
      <c r="A72">
        <v>69</v>
      </c>
      <c r="B72" s="57">
        <f t="shared" si="1"/>
        <v>1</v>
      </c>
    </row>
    <row r="73" spans="1:2" x14ac:dyDescent="0.15">
      <c r="A73">
        <v>70</v>
      </c>
      <c r="B73" s="57">
        <f t="shared" si="1"/>
        <v>1</v>
      </c>
    </row>
    <row r="74" spans="1:2" x14ac:dyDescent="0.15">
      <c r="A74">
        <v>71</v>
      </c>
      <c r="B74" s="57">
        <f t="shared" si="1"/>
        <v>1</v>
      </c>
    </row>
    <row r="75" spans="1:2" x14ac:dyDescent="0.15">
      <c r="A75">
        <v>72</v>
      </c>
      <c r="B75" s="57">
        <f t="shared" si="1"/>
        <v>1</v>
      </c>
    </row>
    <row r="76" spans="1:2" x14ac:dyDescent="0.15">
      <c r="A76">
        <v>73</v>
      </c>
      <c r="B76" s="57">
        <f t="shared" si="1"/>
        <v>1</v>
      </c>
    </row>
    <row r="77" spans="1:2" x14ac:dyDescent="0.15">
      <c r="A77">
        <v>74</v>
      </c>
      <c r="B77" s="57">
        <f t="shared" si="1"/>
        <v>1</v>
      </c>
    </row>
    <row r="78" spans="1:2" x14ac:dyDescent="0.15">
      <c r="A78">
        <v>75</v>
      </c>
      <c r="B78" s="57">
        <f t="shared" si="1"/>
        <v>1</v>
      </c>
    </row>
    <row r="79" spans="1:2" x14ac:dyDescent="0.15">
      <c r="A79">
        <v>76</v>
      </c>
      <c r="B79" s="57">
        <f t="shared" si="1"/>
        <v>1</v>
      </c>
    </row>
    <row r="80" spans="1:2" x14ac:dyDescent="0.15">
      <c r="A80">
        <v>77</v>
      </c>
      <c r="B80" s="57">
        <f t="shared" si="1"/>
        <v>1</v>
      </c>
    </row>
    <row r="81" spans="1:2" x14ac:dyDescent="0.15">
      <c r="A81">
        <v>78</v>
      </c>
      <c r="B81" s="57">
        <f t="shared" si="1"/>
        <v>1</v>
      </c>
    </row>
    <row r="82" spans="1:2" x14ac:dyDescent="0.15">
      <c r="A82">
        <v>79</v>
      </c>
      <c r="B82" s="57">
        <f t="shared" si="1"/>
        <v>1</v>
      </c>
    </row>
    <row r="83" spans="1:2" x14ac:dyDescent="0.15">
      <c r="A83">
        <v>80</v>
      </c>
      <c r="B83" s="57">
        <f t="shared" si="1"/>
        <v>1</v>
      </c>
    </row>
    <row r="84" spans="1:2" x14ac:dyDescent="0.15">
      <c r="A84">
        <v>81</v>
      </c>
      <c r="B84" s="57">
        <f t="shared" si="1"/>
        <v>1</v>
      </c>
    </row>
    <row r="85" spans="1:2" x14ac:dyDescent="0.15">
      <c r="A85">
        <v>82</v>
      </c>
      <c r="B85" s="57">
        <f t="shared" si="1"/>
        <v>1</v>
      </c>
    </row>
    <row r="86" spans="1:2" x14ac:dyDescent="0.15">
      <c r="A86">
        <v>83</v>
      </c>
      <c r="B86" s="57">
        <f t="shared" si="1"/>
        <v>1</v>
      </c>
    </row>
    <row r="87" spans="1:2" x14ac:dyDescent="0.15">
      <c r="A87">
        <v>84</v>
      </c>
      <c r="B87" s="57">
        <f t="shared" si="1"/>
        <v>1</v>
      </c>
    </row>
    <row r="88" spans="1:2" x14ac:dyDescent="0.15">
      <c r="A88">
        <v>85</v>
      </c>
      <c r="B88" s="57">
        <f t="shared" si="1"/>
        <v>1</v>
      </c>
    </row>
    <row r="89" spans="1:2" x14ac:dyDescent="0.15">
      <c r="A89">
        <v>86</v>
      </c>
      <c r="B89" s="57">
        <f t="shared" si="1"/>
        <v>1</v>
      </c>
    </row>
    <row r="90" spans="1:2" x14ac:dyDescent="0.15">
      <c r="A90">
        <v>87</v>
      </c>
      <c r="B90" s="57">
        <f t="shared" si="1"/>
        <v>1</v>
      </c>
    </row>
    <row r="91" spans="1:2" x14ac:dyDescent="0.15">
      <c r="A91">
        <v>88</v>
      </c>
      <c r="B91" s="57">
        <f t="shared" si="1"/>
        <v>1</v>
      </c>
    </row>
    <row r="92" spans="1:2" x14ac:dyDescent="0.15">
      <c r="A92">
        <v>89</v>
      </c>
      <c r="B92" s="57">
        <f t="shared" si="1"/>
        <v>1</v>
      </c>
    </row>
    <row r="93" spans="1:2" x14ac:dyDescent="0.15">
      <c r="A93">
        <v>90</v>
      </c>
      <c r="B93" s="57">
        <f t="shared" si="1"/>
        <v>1</v>
      </c>
    </row>
    <row r="94" spans="1:2" x14ac:dyDescent="0.15">
      <c r="A94">
        <v>91</v>
      </c>
      <c r="B94" s="57">
        <f t="shared" si="1"/>
        <v>1</v>
      </c>
    </row>
    <row r="95" spans="1:2" x14ac:dyDescent="0.15">
      <c r="A95">
        <v>92</v>
      </c>
      <c r="B95" s="57">
        <f t="shared" si="1"/>
        <v>1</v>
      </c>
    </row>
    <row r="96" spans="1:2" x14ac:dyDescent="0.15">
      <c r="A96">
        <v>93</v>
      </c>
      <c r="B96" s="57">
        <f t="shared" si="1"/>
        <v>1</v>
      </c>
    </row>
    <row r="97" spans="1:2" x14ac:dyDescent="0.15">
      <c r="A97">
        <v>94</v>
      </c>
      <c r="B97" s="57">
        <f t="shared" si="1"/>
        <v>1</v>
      </c>
    </row>
    <row r="98" spans="1:2" x14ac:dyDescent="0.15">
      <c r="A98">
        <v>95</v>
      </c>
      <c r="B98" s="57">
        <f t="shared" si="1"/>
        <v>1</v>
      </c>
    </row>
    <row r="99" spans="1:2" x14ac:dyDescent="0.15">
      <c r="A99">
        <v>96</v>
      </c>
      <c r="B99" s="57">
        <f t="shared" si="1"/>
        <v>1</v>
      </c>
    </row>
    <row r="100" spans="1:2" x14ac:dyDescent="0.15">
      <c r="A100">
        <v>97</v>
      </c>
      <c r="B100" s="57">
        <f t="shared" si="1"/>
        <v>1</v>
      </c>
    </row>
    <row r="101" spans="1:2" x14ac:dyDescent="0.15">
      <c r="A101">
        <v>98</v>
      </c>
      <c r="B101" s="57">
        <f t="shared" si="1"/>
        <v>1</v>
      </c>
    </row>
    <row r="102" spans="1:2" x14ac:dyDescent="0.15">
      <c r="A102">
        <v>99</v>
      </c>
      <c r="B102" s="57">
        <f t="shared" si="1"/>
        <v>1</v>
      </c>
    </row>
    <row r="103" spans="1:2" x14ac:dyDescent="0.15">
      <c r="A103">
        <v>100</v>
      </c>
      <c r="B103" s="57">
        <f t="shared" si="1"/>
        <v>1</v>
      </c>
    </row>
    <row r="104" spans="1:2" x14ac:dyDescent="0.15">
      <c r="A104">
        <v>101</v>
      </c>
      <c r="B104" s="57">
        <f t="shared" si="1"/>
        <v>1</v>
      </c>
    </row>
    <row r="105" spans="1:2" x14ac:dyDescent="0.15">
      <c r="A105">
        <v>102</v>
      </c>
      <c r="B105" s="57">
        <f t="shared" si="1"/>
        <v>1</v>
      </c>
    </row>
    <row r="106" spans="1:2" x14ac:dyDescent="0.15">
      <c r="A106">
        <v>103</v>
      </c>
      <c r="B106" s="57">
        <f t="shared" si="1"/>
        <v>1</v>
      </c>
    </row>
    <row r="107" spans="1:2" x14ac:dyDescent="0.15">
      <c r="A107">
        <v>104</v>
      </c>
      <c r="B107" s="57">
        <f t="shared" si="1"/>
        <v>1</v>
      </c>
    </row>
    <row r="108" spans="1:2" x14ac:dyDescent="0.15">
      <c r="A108">
        <v>105</v>
      </c>
      <c r="B108" s="57">
        <f t="shared" si="1"/>
        <v>1</v>
      </c>
    </row>
    <row r="109" spans="1:2" x14ac:dyDescent="0.15">
      <c r="A109">
        <v>106</v>
      </c>
      <c r="B109" s="57">
        <f t="shared" si="1"/>
        <v>1</v>
      </c>
    </row>
    <row r="110" spans="1:2" x14ac:dyDescent="0.15">
      <c r="A110">
        <v>107</v>
      </c>
      <c r="B110" s="57">
        <f t="shared" si="1"/>
        <v>1</v>
      </c>
    </row>
    <row r="111" spans="1:2" x14ac:dyDescent="0.15">
      <c r="A111">
        <v>108</v>
      </c>
      <c r="B111" s="57">
        <f t="shared" si="1"/>
        <v>1</v>
      </c>
    </row>
    <row r="112" spans="1:2" x14ac:dyDescent="0.15">
      <c r="A112">
        <v>109</v>
      </c>
      <c r="B112" s="57">
        <f t="shared" si="1"/>
        <v>1</v>
      </c>
    </row>
    <row r="113" spans="1:2" x14ac:dyDescent="0.15">
      <c r="A113">
        <v>110</v>
      </c>
      <c r="B113" s="57">
        <f t="shared" si="1"/>
        <v>1</v>
      </c>
    </row>
    <row r="114" spans="1:2" x14ac:dyDescent="0.15">
      <c r="A114">
        <v>111</v>
      </c>
      <c r="B114" s="57">
        <f t="shared" si="1"/>
        <v>1</v>
      </c>
    </row>
  </sheetData>
  <phoneticPr fontId="5"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7"/>
  <sheetViews>
    <sheetView zoomScale="85" zoomScaleNormal="85" zoomScalePageLayoutView="85" workbookViewId="0">
      <selection activeCell="H29" sqref="H29"/>
    </sheetView>
  </sheetViews>
  <sheetFormatPr baseColWidth="10" defaultColWidth="8.83203125" defaultRowHeight="15" x14ac:dyDescent="0.15"/>
  <cols>
    <col min="1" max="1" width="11.6640625" style="115" bestFit="1" customWidth="1"/>
    <col min="2" max="2" width="14.6640625" style="115" bestFit="1" customWidth="1"/>
    <col min="3" max="3" width="17.1640625" style="115" bestFit="1" customWidth="1"/>
    <col min="4" max="4" width="12.83203125" style="115" bestFit="1" customWidth="1"/>
    <col min="5" max="5" width="12.6640625" style="115" bestFit="1" customWidth="1"/>
    <col min="6" max="11" width="12.6640625" style="116" bestFit="1" customWidth="1"/>
    <col min="12" max="33" width="12.83203125" style="115" bestFit="1" customWidth="1"/>
    <col min="34" max="16384" width="8.83203125" style="115"/>
  </cols>
  <sheetData>
    <row r="1" spans="1:33" x14ac:dyDescent="0.15">
      <c r="A1" s="114">
        <v>60</v>
      </c>
    </row>
    <row r="2" spans="1:33" ht="23.25" customHeight="1" x14ac:dyDescent="0.15">
      <c r="A2" s="117" t="s">
        <v>83</v>
      </c>
      <c r="B2" s="118">
        <f>ISI報表!$G$13</f>
        <v>561610</v>
      </c>
    </row>
    <row r="3" spans="1:33" x14ac:dyDescent="0.15">
      <c r="B3" s="119"/>
    </row>
    <row r="4" spans="1:33" ht="16.5" customHeight="1" x14ac:dyDescent="0.25">
      <c r="A4" s="120" t="s">
        <v>84</v>
      </c>
      <c r="B4" s="120" t="s">
        <v>85</v>
      </c>
    </row>
    <row r="5" spans="1:33" ht="16" x14ac:dyDescent="0.25">
      <c r="A5" s="120"/>
      <c r="B5" s="120"/>
      <c r="C5" s="115" t="s">
        <v>86</v>
      </c>
      <c r="D5" s="115">
        <v>1</v>
      </c>
      <c r="E5" s="115">
        <v>2</v>
      </c>
      <c r="F5" s="116">
        <v>3</v>
      </c>
      <c r="G5" s="116">
        <v>4</v>
      </c>
      <c r="H5" s="116">
        <v>5</v>
      </c>
      <c r="I5" s="116">
        <v>6</v>
      </c>
      <c r="J5" s="116">
        <v>7</v>
      </c>
      <c r="K5" s="116">
        <v>8</v>
      </c>
      <c r="L5" s="115">
        <v>9</v>
      </c>
      <c r="M5" s="115">
        <v>10</v>
      </c>
      <c r="N5" s="115">
        <v>11</v>
      </c>
      <c r="O5" s="115">
        <v>12</v>
      </c>
      <c r="P5" s="115">
        <v>13</v>
      </c>
      <c r="Q5" s="115">
        <v>14</v>
      </c>
      <c r="R5" s="115">
        <v>15</v>
      </c>
      <c r="S5" s="115">
        <v>16</v>
      </c>
      <c r="T5" s="115">
        <v>17</v>
      </c>
      <c r="U5" s="115">
        <v>18</v>
      </c>
      <c r="V5" s="115">
        <v>19</v>
      </c>
      <c r="W5" s="121">
        <v>20</v>
      </c>
      <c r="X5" s="115">
        <v>21</v>
      </c>
      <c r="Y5" s="115">
        <v>22</v>
      </c>
      <c r="Z5" s="115">
        <v>23</v>
      </c>
      <c r="AA5" s="115">
        <v>24</v>
      </c>
      <c r="AB5" s="115">
        <v>25</v>
      </c>
      <c r="AC5" s="115">
        <v>26</v>
      </c>
      <c r="AD5" s="115">
        <v>27</v>
      </c>
      <c r="AE5" s="115">
        <v>28</v>
      </c>
      <c r="AF5" s="115">
        <v>29</v>
      </c>
      <c r="AG5" s="121">
        <v>30</v>
      </c>
    </row>
    <row r="6" spans="1:33" ht="16" x14ac:dyDescent="0.25">
      <c r="A6" s="120">
        <v>0</v>
      </c>
      <c r="B6" s="120"/>
      <c r="C6" s="122">
        <f>-$B$2</f>
        <v>-561610</v>
      </c>
      <c r="D6" s="122">
        <f t="shared" ref="D6:AG6" si="0">$C$6</f>
        <v>-561610</v>
      </c>
      <c r="E6" s="122">
        <f t="shared" si="0"/>
        <v>-561610</v>
      </c>
      <c r="F6" s="122">
        <f t="shared" si="0"/>
        <v>-561610</v>
      </c>
      <c r="G6" s="122">
        <f t="shared" si="0"/>
        <v>-561610</v>
      </c>
      <c r="H6" s="122">
        <f t="shared" si="0"/>
        <v>-561610</v>
      </c>
      <c r="I6" s="122">
        <f t="shared" si="0"/>
        <v>-561610</v>
      </c>
      <c r="J6" s="122">
        <f t="shared" si="0"/>
        <v>-561610</v>
      </c>
      <c r="K6" s="122">
        <f t="shared" si="0"/>
        <v>-561610</v>
      </c>
      <c r="L6" s="122">
        <f t="shared" si="0"/>
        <v>-561610</v>
      </c>
      <c r="M6" s="122">
        <f t="shared" si="0"/>
        <v>-561610</v>
      </c>
      <c r="N6" s="122">
        <f t="shared" si="0"/>
        <v>-561610</v>
      </c>
      <c r="O6" s="122">
        <f t="shared" si="0"/>
        <v>-561610</v>
      </c>
      <c r="P6" s="122">
        <f t="shared" si="0"/>
        <v>-561610</v>
      </c>
      <c r="Q6" s="122">
        <f t="shared" si="0"/>
        <v>-561610</v>
      </c>
      <c r="R6" s="122">
        <f t="shared" si="0"/>
        <v>-561610</v>
      </c>
      <c r="S6" s="122">
        <f t="shared" si="0"/>
        <v>-561610</v>
      </c>
      <c r="T6" s="122">
        <f t="shared" si="0"/>
        <v>-561610</v>
      </c>
      <c r="U6" s="122">
        <f t="shared" si="0"/>
        <v>-561610</v>
      </c>
      <c r="V6" s="122">
        <f t="shared" si="0"/>
        <v>-561610</v>
      </c>
      <c r="W6" s="123">
        <f t="shared" si="0"/>
        <v>-561610</v>
      </c>
      <c r="X6" s="122">
        <f t="shared" si="0"/>
        <v>-561610</v>
      </c>
      <c r="Y6" s="122">
        <f t="shared" si="0"/>
        <v>-561610</v>
      </c>
      <c r="Z6" s="122">
        <f t="shared" si="0"/>
        <v>-561610</v>
      </c>
      <c r="AA6" s="122">
        <f t="shared" si="0"/>
        <v>-561610</v>
      </c>
      <c r="AB6" s="122">
        <f t="shared" si="0"/>
        <v>-561610</v>
      </c>
      <c r="AC6" s="122">
        <f t="shared" si="0"/>
        <v>-561610</v>
      </c>
      <c r="AD6" s="122">
        <f t="shared" si="0"/>
        <v>-561610</v>
      </c>
      <c r="AE6" s="122">
        <f t="shared" si="0"/>
        <v>-561610</v>
      </c>
      <c r="AF6" s="122">
        <f t="shared" si="0"/>
        <v>-561610</v>
      </c>
      <c r="AG6" s="123">
        <f t="shared" si="0"/>
        <v>-561610</v>
      </c>
    </row>
    <row r="7" spans="1:33" x14ac:dyDescent="0.15">
      <c r="A7" s="115">
        <v>1</v>
      </c>
      <c r="B7" s="124">
        <f>A1</f>
        <v>60</v>
      </c>
      <c r="C7" s="125">
        <f>ISI報表!$S$13</f>
        <v>514455</v>
      </c>
      <c r="D7" s="126">
        <f>$C$7</f>
        <v>514455</v>
      </c>
      <c r="E7" s="122">
        <v>0</v>
      </c>
      <c r="F7" s="122">
        <v>0</v>
      </c>
      <c r="G7" s="122">
        <v>0</v>
      </c>
      <c r="H7" s="122">
        <v>0</v>
      </c>
      <c r="I7" s="122">
        <v>0</v>
      </c>
      <c r="J7" s="122">
        <v>0</v>
      </c>
      <c r="K7" s="122">
        <v>0</v>
      </c>
      <c r="L7" s="122">
        <v>0</v>
      </c>
      <c r="M7" s="122">
        <v>0</v>
      </c>
      <c r="N7" s="122">
        <v>0</v>
      </c>
      <c r="O7" s="122">
        <v>0</v>
      </c>
      <c r="P7" s="122">
        <v>0</v>
      </c>
      <c r="Q7" s="122">
        <v>0</v>
      </c>
      <c r="R7" s="122">
        <v>0</v>
      </c>
      <c r="S7" s="122">
        <v>0</v>
      </c>
      <c r="T7" s="122">
        <v>0</v>
      </c>
      <c r="U7" s="122">
        <v>0</v>
      </c>
      <c r="V7" s="122">
        <v>0</v>
      </c>
      <c r="W7" s="123">
        <v>0</v>
      </c>
      <c r="X7" s="122">
        <v>0</v>
      </c>
      <c r="Y7" s="122">
        <v>0</v>
      </c>
      <c r="Z7" s="122">
        <v>0</v>
      </c>
      <c r="AA7" s="122">
        <v>0</v>
      </c>
      <c r="AB7" s="122">
        <v>0</v>
      </c>
      <c r="AC7" s="122">
        <v>0</v>
      </c>
      <c r="AD7" s="122">
        <v>0</v>
      </c>
      <c r="AE7" s="122">
        <v>0</v>
      </c>
      <c r="AF7" s="122">
        <v>0</v>
      </c>
      <c r="AG7" s="123">
        <v>0</v>
      </c>
    </row>
    <row r="8" spans="1:33" x14ac:dyDescent="0.15">
      <c r="A8" s="115">
        <v>2</v>
      </c>
      <c r="B8" s="126">
        <f t="shared" ref="B8:B36" si="1">B7+1</f>
        <v>61</v>
      </c>
      <c r="C8" s="125">
        <f>ISI報表!$S$14</f>
        <v>545866</v>
      </c>
      <c r="D8" s="127">
        <v>0</v>
      </c>
      <c r="E8" s="126">
        <f>$C$8</f>
        <v>545866</v>
      </c>
      <c r="F8" s="122">
        <v>0</v>
      </c>
      <c r="G8" s="122">
        <v>0</v>
      </c>
      <c r="H8" s="122">
        <v>0</v>
      </c>
      <c r="I8" s="122">
        <v>0</v>
      </c>
      <c r="J8" s="122">
        <v>0</v>
      </c>
      <c r="K8" s="122">
        <v>0</v>
      </c>
      <c r="L8" s="122">
        <v>0</v>
      </c>
      <c r="M8" s="122">
        <v>0</v>
      </c>
      <c r="N8" s="122">
        <v>0</v>
      </c>
      <c r="O8" s="122">
        <v>0</v>
      </c>
      <c r="P8" s="122">
        <v>0</v>
      </c>
      <c r="Q8" s="122">
        <v>0</v>
      </c>
      <c r="R8" s="122">
        <v>0</v>
      </c>
      <c r="S8" s="122">
        <v>0</v>
      </c>
      <c r="T8" s="122">
        <v>0</v>
      </c>
      <c r="U8" s="122">
        <v>0</v>
      </c>
      <c r="V8" s="122">
        <v>0</v>
      </c>
      <c r="W8" s="123">
        <v>0</v>
      </c>
      <c r="X8" s="122">
        <v>0</v>
      </c>
      <c r="Y8" s="122">
        <v>0</v>
      </c>
      <c r="Z8" s="122">
        <v>0</v>
      </c>
      <c r="AA8" s="122">
        <v>0</v>
      </c>
      <c r="AB8" s="122">
        <v>0</v>
      </c>
      <c r="AC8" s="122">
        <v>0</v>
      </c>
      <c r="AD8" s="122">
        <v>0</v>
      </c>
      <c r="AE8" s="122">
        <v>0</v>
      </c>
      <c r="AF8" s="122">
        <v>0</v>
      </c>
      <c r="AG8" s="123">
        <v>0</v>
      </c>
    </row>
    <row r="9" spans="1:33" x14ac:dyDescent="0.15">
      <c r="A9" s="115">
        <v>3</v>
      </c>
      <c r="B9" s="126">
        <f t="shared" si="1"/>
        <v>62</v>
      </c>
      <c r="C9" s="125">
        <f>ISI報表!$S$15</f>
        <v>567091</v>
      </c>
      <c r="D9" s="127">
        <v>0</v>
      </c>
      <c r="E9" s="122">
        <v>0</v>
      </c>
      <c r="F9" s="127">
        <f>$C$9</f>
        <v>567091</v>
      </c>
      <c r="G9" s="122">
        <v>0</v>
      </c>
      <c r="H9" s="122">
        <v>0</v>
      </c>
      <c r="I9" s="122">
        <v>0</v>
      </c>
      <c r="J9" s="122">
        <v>0</v>
      </c>
      <c r="K9" s="122">
        <v>0</v>
      </c>
      <c r="L9" s="122">
        <v>0</v>
      </c>
      <c r="M9" s="122">
        <v>0</v>
      </c>
      <c r="N9" s="122">
        <v>0</v>
      </c>
      <c r="O9" s="122">
        <v>0</v>
      </c>
      <c r="P9" s="122">
        <v>0</v>
      </c>
      <c r="Q9" s="122">
        <v>0</v>
      </c>
      <c r="R9" s="122">
        <v>0</v>
      </c>
      <c r="S9" s="122">
        <v>0</v>
      </c>
      <c r="T9" s="122">
        <v>0</v>
      </c>
      <c r="U9" s="122">
        <v>0</v>
      </c>
      <c r="V9" s="122">
        <v>0</v>
      </c>
      <c r="W9" s="123">
        <v>0</v>
      </c>
      <c r="X9" s="122">
        <v>0</v>
      </c>
      <c r="Y9" s="122">
        <v>0</v>
      </c>
      <c r="Z9" s="122">
        <v>0</v>
      </c>
      <c r="AA9" s="122">
        <v>0</v>
      </c>
      <c r="AB9" s="122">
        <v>0</v>
      </c>
      <c r="AC9" s="122">
        <v>0</v>
      </c>
      <c r="AD9" s="122">
        <v>0</v>
      </c>
      <c r="AE9" s="122">
        <v>0</v>
      </c>
      <c r="AF9" s="122">
        <v>0</v>
      </c>
      <c r="AG9" s="123">
        <v>0</v>
      </c>
    </row>
    <row r="10" spans="1:33" x14ac:dyDescent="0.15">
      <c r="A10" s="115">
        <v>4</v>
      </c>
      <c r="B10" s="126">
        <f t="shared" si="1"/>
        <v>63</v>
      </c>
      <c r="C10" s="125">
        <f>ISI報表!$S$16</f>
        <v>588916</v>
      </c>
      <c r="D10" s="127">
        <v>0</v>
      </c>
      <c r="E10" s="122">
        <v>0</v>
      </c>
      <c r="F10" s="127">
        <v>0</v>
      </c>
      <c r="G10" s="127">
        <f>$C$10</f>
        <v>588916</v>
      </c>
      <c r="H10" s="122">
        <v>0</v>
      </c>
      <c r="I10" s="122">
        <v>0</v>
      </c>
      <c r="J10" s="122">
        <v>0</v>
      </c>
      <c r="K10" s="122">
        <v>0</v>
      </c>
      <c r="L10" s="122">
        <v>0</v>
      </c>
      <c r="M10" s="122">
        <v>0</v>
      </c>
      <c r="N10" s="122">
        <v>0</v>
      </c>
      <c r="O10" s="122">
        <v>0</v>
      </c>
      <c r="P10" s="122">
        <v>0</v>
      </c>
      <c r="Q10" s="122">
        <v>0</v>
      </c>
      <c r="R10" s="122">
        <v>0</v>
      </c>
      <c r="S10" s="122">
        <v>0</v>
      </c>
      <c r="T10" s="122">
        <v>0</v>
      </c>
      <c r="U10" s="122">
        <v>0</v>
      </c>
      <c r="V10" s="122">
        <v>0</v>
      </c>
      <c r="W10" s="123">
        <v>0</v>
      </c>
      <c r="X10" s="122">
        <v>0</v>
      </c>
      <c r="Y10" s="122">
        <v>0</v>
      </c>
      <c r="Z10" s="122">
        <v>0</v>
      </c>
      <c r="AA10" s="122">
        <v>0</v>
      </c>
      <c r="AB10" s="122">
        <v>0</v>
      </c>
      <c r="AC10" s="122">
        <v>0</v>
      </c>
      <c r="AD10" s="122">
        <v>0</v>
      </c>
      <c r="AE10" s="122">
        <v>0</v>
      </c>
      <c r="AF10" s="122">
        <v>0</v>
      </c>
      <c r="AG10" s="123">
        <v>0</v>
      </c>
    </row>
    <row r="11" spans="1:33" x14ac:dyDescent="0.15">
      <c r="A11" s="115">
        <v>5</v>
      </c>
      <c r="B11" s="126">
        <f t="shared" si="1"/>
        <v>64</v>
      </c>
      <c r="C11" s="125">
        <f>ISI報表!$S$17</f>
        <v>605706</v>
      </c>
      <c r="D11" s="127">
        <v>0</v>
      </c>
      <c r="E11" s="122">
        <v>0</v>
      </c>
      <c r="F11" s="127">
        <v>0</v>
      </c>
      <c r="G11" s="122">
        <v>0</v>
      </c>
      <c r="H11" s="127">
        <f>$C$11</f>
        <v>605706</v>
      </c>
      <c r="I11" s="122">
        <v>0</v>
      </c>
      <c r="J11" s="122">
        <v>0</v>
      </c>
      <c r="K11" s="122">
        <v>0</v>
      </c>
      <c r="L11" s="122">
        <v>0</v>
      </c>
      <c r="M11" s="122">
        <v>0</v>
      </c>
      <c r="N11" s="122">
        <v>0</v>
      </c>
      <c r="O11" s="122">
        <v>0</v>
      </c>
      <c r="P11" s="122">
        <v>0</v>
      </c>
      <c r="Q11" s="122">
        <v>0</v>
      </c>
      <c r="R11" s="122">
        <v>0</v>
      </c>
      <c r="S11" s="122">
        <v>0</v>
      </c>
      <c r="T11" s="122">
        <v>0</v>
      </c>
      <c r="U11" s="122">
        <v>0</v>
      </c>
      <c r="V11" s="122">
        <v>0</v>
      </c>
      <c r="W11" s="123">
        <v>0</v>
      </c>
      <c r="X11" s="122">
        <v>0</v>
      </c>
      <c r="Y11" s="122">
        <v>0</v>
      </c>
      <c r="Z11" s="122">
        <v>0</v>
      </c>
      <c r="AA11" s="122">
        <v>0</v>
      </c>
      <c r="AB11" s="122">
        <v>0</v>
      </c>
      <c r="AC11" s="122">
        <v>0</v>
      </c>
      <c r="AD11" s="122">
        <v>0</v>
      </c>
      <c r="AE11" s="122">
        <v>0</v>
      </c>
      <c r="AF11" s="122">
        <v>0</v>
      </c>
      <c r="AG11" s="123">
        <v>0</v>
      </c>
    </row>
    <row r="12" spans="1:33" x14ac:dyDescent="0.15">
      <c r="A12" s="115">
        <v>6</v>
      </c>
      <c r="B12" s="126">
        <f t="shared" si="1"/>
        <v>65</v>
      </c>
      <c r="C12" s="125">
        <f>ISI報表!$S$18</f>
        <v>628724</v>
      </c>
      <c r="D12" s="127">
        <v>0</v>
      </c>
      <c r="E12" s="122">
        <v>0</v>
      </c>
      <c r="F12" s="127">
        <v>0</v>
      </c>
      <c r="G12" s="122">
        <v>0</v>
      </c>
      <c r="H12" s="127">
        <v>0</v>
      </c>
      <c r="I12" s="127">
        <f>$C$12</f>
        <v>628724</v>
      </c>
      <c r="J12" s="122">
        <v>0</v>
      </c>
      <c r="K12" s="122">
        <v>0</v>
      </c>
      <c r="L12" s="122">
        <v>0</v>
      </c>
      <c r="M12" s="122">
        <v>0</v>
      </c>
      <c r="N12" s="122">
        <v>0</v>
      </c>
      <c r="O12" s="122">
        <v>0</v>
      </c>
      <c r="P12" s="122">
        <v>0</v>
      </c>
      <c r="Q12" s="122">
        <v>0</v>
      </c>
      <c r="R12" s="122">
        <v>0</v>
      </c>
      <c r="S12" s="122">
        <v>0</v>
      </c>
      <c r="T12" s="122">
        <v>0</v>
      </c>
      <c r="U12" s="122">
        <v>0</v>
      </c>
      <c r="V12" s="122">
        <v>0</v>
      </c>
      <c r="W12" s="123">
        <v>0</v>
      </c>
      <c r="X12" s="122">
        <v>0</v>
      </c>
      <c r="Y12" s="122">
        <v>0</v>
      </c>
      <c r="Z12" s="122">
        <v>0</v>
      </c>
      <c r="AA12" s="122">
        <v>0</v>
      </c>
      <c r="AB12" s="122">
        <v>0</v>
      </c>
      <c r="AC12" s="122">
        <v>0</v>
      </c>
      <c r="AD12" s="122">
        <v>0</v>
      </c>
      <c r="AE12" s="122">
        <v>0</v>
      </c>
      <c r="AF12" s="122">
        <v>0</v>
      </c>
      <c r="AG12" s="123">
        <v>0</v>
      </c>
    </row>
    <row r="13" spans="1:33" x14ac:dyDescent="0.15">
      <c r="A13" s="115">
        <v>7</v>
      </c>
      <c r="B13" s="126">
        <f t="shared" si="1"/>
        <v>66</v>
      </c>
      <c r="C13" s="125">
        <f>ISI報表!$S$19</f>
        <v>646617</v>
      </c>
      <c r="D13" s="127">
        <v>0</v>
      </c>
      <c r="E13" s="122">
        <v>0</v>
      </c>
      <c r="F13" s="127">
        <v>0</v>
      </c>
      <c r="G13" s="122">
        <v>0</v>
      </c>
      <c r="H13" s="127">
        <v>0</v>
      </c>
      <c r="I13" s="122">
        <v>0</v>
      </c>
      <c r="J13" s="127">
        <f>$C$13</f>
        <v>646617</v>
      </c>
      <c r="K13" s="122">
        <v>0</v>
      </c>
      <c r="L13" s="122">
        <v>0</v>
      </c>
      <c r="M13" s="122">
        <v>0</v>
      </c>
      <c r="N13" s="122">
        <v>0</v>
      </c>
      <c r="O13" s="122">
        <v>0</v>
      </c>
      <c r="P13" s="122">
        <v>0</v>
      </c>
      <c r="Q13" s="122">
        <v>0</v>
      </c>
      <c r="R13" s="122">
        <v>0</v>
      </c>
      <c r="S13" s="122">
        <v>0</v>
      </c>
      <c r="T13" s="122">
        <v>0</v>
      </c>
      <c r="U13" s="122">
        <v>0</v>
      </c>
      <c r="V13" s="122">
        <v>0</v>
      </c>
      <c r="W13" s="123">
        <v>0</v>
      </c>
      <c r="X13" s="122">
        <v>0</v>
      </c>
      <c r="Y13" s="122">
        <v>0</v>
      </c>
      <c r="Z13" s="122">
        <v>0</v>
      </c>
      <c r="AA13" s="122">
        <v>0</v>
      </c>
      <c r="AB13" s="122">
        <v>0</v>
      </c>
      <c r="AC13" s="122">
        <v>0</v>
      </c>
      <c r="AD13" s="122">
        <v>0</v>
      </c>
      <c r="AE13" s="122">
        <v>0</v>
      </c>
      <c r="AF13" s="122">
        <v>0</v>
      </c>
      <c r="AG13" s="123">
        <v>0</v>
      </c>
    </row>
    <row r="14" spans="1:33" x14ac:dyDescent="0.15">
      <c r="A14" s="115">
        <v>8</v>
      </c>
      <c r="B14" s="126">
        <f t="shared" si="1"/>
        <v>67</v>
      </c>
      <c r="C14" s="125">
        <f>ISI報表!$S$20</f>
        <v>665022</v>
      </c>
      <c r="D14" s="127">
        <v>0</v>
      </c>
      <c r="E14" s="122">
        <v>0</v>
      </c>
      <c r="F14" s="127">
        <v>0</v>
      </c>
      <c r="G14" s="122">
        <v>0</v>
      </c>
      <c r="H14" s="127">
        <v>0</v>
      </c>
      <c r="I14" s="122">
        <v>0</v>
      </c>
      <c r="J14" s="127">
        <v>0</v>
      </c>
      <c r="K14" s="127">
        <f>$C$14</f>
        <v>665022</v>
      </c>
      <c r="L14" s="122">
        <v>0</v>
      </c>
      <c r="M14" s="122">
        <v>0</v>
      </c>
      <c r="N14" s="122">
        <v>0</v>
      </c>
      <c r="O14" s="122">
        <v>0</v>
      </c>
      <c r="P14" s="122">
        <v>0</v>
      </c>
      <c r="Q14" s="122">
        <v>0</v>
      </c>
      <c r="R14" s="122">
        <v>0</v>
      </c>
      <c r="S14" s="122">
        <v>0</v>
      </c>
      <c r="T14" s="122">
        <v>0</v>
      </c>
      <c r="U14" s="122">
        <v>0</v>
      </c>
      <c r="V14" s="122">
        <v>0</v>
      </c>
      <c r="W14" s="123">
        <v>0</v>
      </c>
      <c r="X14" s="122">
        <v>0</v>
      </c>
      <c r="Y14" s="122">
        <v>0</v>
      </c>
      <c r="Z14" s="122">
        <v>0</v>
      </c>
      <c r="AA14" s="122">
        <v>0</v>
      </c>
      <c r="AB14" s="122">
        <v>0</v>
      </c>
      <c r="AC14" s="122">
        <v>0</v>
      </c>
      <c r="AD14" s="122">
        <v>0</v>
      </c>
      <c r="AE14" s="122">
        <v>0</v>
      </c>
      <c r="AF14" s="122">
        <v>0</v>
      </c>
      <c r="AG14" s="123">
        <v>0</v>
      </c>
    </row>
    <row r="15" spans="1:33" x14ac:dyDescent="0.15">
      <c r="A15" s="115">
        <v>9</v>
      </c>
      <c r="B15" s="126">
        <f t="shared" si="1"/>
        <v>68</v>
      </c>
      <c r="C15" s="125">
        <f>ISI報表!$S$21</f>
        <v>683948</v>
      </c>
      <c r="D15" s="127">
        <v>0</v>
      </c>
      <c r="E15" s="122">
        <v>0</v>
      </c>
      <c r="F15" s="127">
        <v>0</v>
      </c>
      <c r="G15" s="122">
        <v>0</v>
      </c>
      <c r="H15" s="127">
        <v>0</v>
      </c>
      <c r="I15" s="122">
        <v>0</v>
      </c>
      <c r="J15" s="127">
        <v>0</v>
      </c>
      <c r="K15" s="127">
        <v>0</v>
      </c>
      <c r="L15" s="126">
        <f>$C$15</f>
        <v>683948</v>
      </c>
      <c r="M15" s="122">
        <v>0</v>
      </c>
      <c r="N15" s="122">
        <v>0</v>
      </c>
      <c r="O15" s="122">
        <v>0</v>
      </c>
      <c r="P15" s="122">
        <v>0</v>
      </c>
      <c r="Q15" s="122">
        <v>0</v>
      </c>
      <c r="R15" s="122">
        <v>0</v>
      </c>
      <c r="S15" s="122">
        <v>0</v>
      </c>
      <c r="T15" s="122">
        <v>0</v>
      </c>
      <c r="U15" s="122">
        <v>0</v>
      </c>
      <c r="V15" s="122">
        <v>0</v>
      </c>
      <c r="W15" s="123">
        <v>0</v>
      </c>
      <c r="X15" s="122">
        <v>0</v>
      </c>
      <c r="Y15" s="122">
        <v>0</v>
      </c>
      <c r="Z15" s="122">
        <v>0</v>
      </c>
      <c r="AA15" s="122">
        <v>0</v>
      </c>
      <c r="AB15" s="122">
        <v>0</v>
      </c>
      <c r="AC15" s="122">
        <v>0</v>
      </c>
      <c r="AD15" s="122">
        <v>0</v>
      </c>
      <c r="AE15" s="122">
        <v>0</v>
      </c>
      <c r="AF15" s="122">
        <v>0</v>
      </c>
      <c r="AG15" s="123">
        <v>0</v>
      </c>
    </row>
    <row r="16" spans="1:33" x14ac:dyDescent="0.15">
      <c r="A16" s="115">
        <v>10</v>
      </c>
      <c r="B16" s="126">
        <f t="shared" si="1"/>
        <v>69</v>
      </c>
      <c r="C16" s="125">
        <f>ISI報表!$S$22</f>
        <v>703409</v>
      </c>
      <c r="D16" s="127">
        <v>0</v>
      </c>
      <c r="E16" s="122">
        <v>0</v>
      </c>
      <c r="F16" s="127">
        <v>0</v>
      </c>
      <c r="G16" s="122">
        <v>0</v>
      </c>
      <c r="H16" s="127">
        <v>0</v>
      </c>
      <c r="I16" s="122">
        <v>0</v>
      </c>
      <c r="J16" s="127">
        <v>0</v>
      </c>
      <c r="K16" s="127">
        <v>0</v>
      </c>
      <c r="L16" s="122">
        <v>0</v>
      </c>
      <c r="M16" s="126">
        <f>C16</f>
        <v>703409</v>
      </c>
      <c r="N16" s="122">
        <v>0</v>
      </c>
      <c r="O16" s="122">
        <v>0</v>
      </c>
      <c r="P16" s="122">
        <v>0</v>
      </c>
      <c r="Q16" s="122">
        <v>0</v>
      </c>
      <c r="R16" s="122">
        <v>0</v>
      </c>
      <c r="S16" s="122">
        <v>0</v>
      </c>
      <c r="T16" s="122">
        <v>0</v>
      </c>
      <c r="U16" s="122">
        <v>0</v>
      </c>
      <c r="V16" s="122">
        <v>0</v>
      </c>
      <c r="W16" s="123">
        <v>0</v>
      </c>
      <c r="X16" s="122">
        <v>0</v>
      </c>
      <c r="Y16" s="122">
        <v>0</v>
      </c>
      <c r="Z16" s="122">
        <v>0</v>
      </c>
      <c r="AA16" s="122">
        <v>0</v>
      </c>
      <c r="AB16" s="122">
        <v>0</v>
      </c>
      <c r="AC16" s="122">
        <v>0</v>
      </c>
      <c r="AD16" s="122">
        <v>0</v>
      </c>
      <c r="AE16" s="122">
        <v>0</v>
      </c>
      <c r="AF16" s="122">
        <v>0</v>
      </c>
      <c r="AG16" s="123">
        <v>0</v>
      </c>
    </row>
    <row r="17" spans="1:33" x14ac:dyDescent="0.15">
      <c r="A17" s="115">
        <v>11</v>
      </c>
      <c r="B17" s="126">
        <f t="shared" si="1"/>
        <v>70</v>
      </c>
      <c r="C17" s="125">
        <f>ISI報表!$S$23</f>
        <v>723422</v>
      </c>
      <c r="D17" s="127">
        <v>0</v>
      </c>
      <c r="E17" s="122">
        <v>0</v>
      </c>
      <c r="F17" s="127">
        <v>0</v>
      </c>
      <c r="G17" s="122">
        <v>0</v>
      </c>
      <c r="H17" s="127">
        <v>0</v>
      </c>
      <c r="I17" s="122">
        <v>0</v>
      </c>
      <c r="J17" s="127">
        <v>0</v>
      </c>
      <c r="K17" s="127">
        <v>0</v>
      </c>
      <c r="L17" s="122">
        <v>0</v>
      </c>
      <c r="M17" s="122">
        <v>0</v>
      </c>
      <c r="N17" s="126">
        <f>C17</f>
        <v>723422</v>
      </c>
      <c r="O17" s="122">
        <v>0</v>
      </c>
      <c r="P17" s="122">
        <v>0</v>
      </c>
      <c r="Q17" s="122">
        <v>0</v>
      </c>
      <c r="R17" s="122">
        <v>0</v>
      </c>
      <c r="S17" s="122">
        <v>0</v>
      </c>
      <c r="T17" s="122">
        <v>0</v>
      </c>
      <c r="U17" s="122">
        <v>0</v>
      </c>
      <c r="V17" s="122">
        <v>0</v>
      </c>
      <c r="W17" s="123">
        <v>0</v>
      </c>
      <c r="X17" s="122">
        <v>0</v>
      </c>
      <c r="Y17" s="122">
        <v>0</v>
      </c>
      <c r="Z17" s="122">
        <v>0</v>
      </c>
      <c r="AA17" s="122">
        <v>0</v>
      </c>
      <c r="AB17" s="122">
        <v>0</v>
      </c>
      <c r="AC17" s="122">
        <v>0</v>
      </c>
      <c r="AD17" s="122">
        <v>0</v>
      </c>
      <c r="AE17" s="122">
        <v>0</v>
      </c>
      <c r="AF17" s="122">
        <v>0</v>
      </c>
      <c r="AG17" s="123">
        <v>0</v>
      </c>
    </row>
    <row r="18" spans="1:33" x14ac:dyDescent="0.15">
      <c r="A18" s="115">
        <v>12</v>
      </c>
      <c r="B18" s="126">
        <f t="shared" si="1"/>
        <v>71</v>
      </c>
      <c r="C18" s="125">
        <f>ISI報表!$S$24</f>
        <v>744000</v>
      </c>
      <c r="D18" s="127">
        <v>0</v>
      </c>
      <c r="E18" s="122">
        <v>0</v>
      </c>
      <c r="F18" s="127">
        <v>0</v>
      </c>
      <c r="G18" s="122">
        <v>0</v>
      </c>
      <c r="H18" s="127">
        <v>0</v>
      </c>
      <c r="I18" s="122">
        <v>0</v>
      </c>
      <c r="J18" s="127">
        <v>0</v>
      </c>
      <c r="K18" s="127">
        <v>0</v>
      </c>
      <c r="L18" s="122">
        <v>0</v>
      </c>
      <c r="M18" s="122">
        <v>0</v>
      </c>
      <c r="N18" s="122">
        <v>0</v>
      </c>
      <c r="O18" s="126">
        <f>$C$18</f>
        <v>744000</v>
      </c>
      <c r="P18" s="122">
        <v>0</v>
      </c>
      <c r="Q18" s="122">
        <v>0</v>
      </c>
      <c r="R18" s="122">
        <v>0</v>
      </c>
      <c r="S18" s="122">
        <v>0</v>
      </c>
      <c r="T18" s="122">
        <v>0</v>
      </c>
      <c r="U18" s="122">
        <v>0</v>
      </c>
      <c r="V18" s="122">
        <v>0</v>
      </c>
      <c r="W18" s="123">
        <v>0</v>
      </c>
      <c r="X18" s="122">
        <v>0</v>
      </c>
      <c r="Y18" s="122">
        <v>0</v>
      </c>
      <c r="Z18" s="122">
        <v>0</v>
      </c>
      <c r="AA18" s="122">
        <v>0</v>
      </c>
      <c r="AB18" s="122">
        <v>0</v>
      </c>
      <c r="AC18" s="122">
        <v>0</v>
      </c>
      <c r="AD18" s="122">
        <v>0</v>
      </c>
      <c r="AE18" s="122">
        <v>0</v>
      </c>
      <c r="AF18" s="122">
        <v>0</v>
      </c>
      <c r="AG18" s="123">
        <v>0</v>
      </c>
    </row>
    <row r="19" spans="1:33" x14ac:dyDescent="0.15">
      <c r="A19" s="115">
        <v>13</v>
      </c>
      <c r="B19" s="126">
        <f t="shared" si="1"/>
        <v>72</v>
      </c>
      <c r="C19" s="125">
        <f>ISI報表!$S$25</f>
        <v>765160</v>
      </c>
      <c r="D19" s="127">
        <v>0</v>
      </c>
      <c r="E19" s="122">
        <v>0</v>
      </c>
      <c r="F19" s="127">
        <v>0</v>
      </c>
      <c r="G19" s="122">
        <v>0</v>
      </c>
      <c r="H19" s="127">
        <v>0</v>
      </c>
      <c r="I19" s="122">
        <v>0</v>
      </c>
      <c r="J19" s="127">
        <v>0</v>
      </c>
      <c r="K19" s="127">
        <v>0</v>
      </c>
      <c r="L19" s="122">
        <v>0</v>
      </c>
      <c r="M19" s="122">
        <v>0</v>
      </c>
      <c r="N19" s="122">
        <v>0</v>
      </c>
      <c r="O19" s="122">
        <v>0</v>
      </c>
      <c r="P19" s="126">
        <f>$C$19</f>
        <v>765160</v>
      </c>
      <c r="Q19" s="122">
        <v>0</v>
      </c>
      <c r="R19" s="122">
        <v>0</v>
      </c>
      <c r="S19" s="122">
        <v>0</v>
      </c>
      <c r="T19" s="122">
        <v>0</v>
      </c>
      <c r="U19" s="122">
        <v>0</v>
      </c>
      <c r="V19" s="122">
        <v>0</v>
      </c>
      <c r="W19" s="123">
        <v>0</v>
      </c>
      <c r="X19" s="122">
        <v>0</v>
      </c>
      <c r="Y19" s="122">
        <v>0</v>
      </c>
      <c r="Z19" s="122">
        <v>0</v>
      </c>
      <c r="AA19" s="122">
        <v>0</v>
      </c>
      <c r="AB19" s="122">
        <v>0</v>
      </c>
      <c r="AC19" s="122">
        <v>0</v>
      </c>
      <c r="AD19" s="122">
        <v>0</v>
      </c>
      <c r="AE19" s="122">
        <v>0</v>
      </c>
      <c r="AF19" s="122">
        <v>0</v>
      </c>
      <c r="AG19" s="123">
        <v>0</v>
      </c>
    </row>
    <row r="20" spans="1:33" x14ac:dyDescent="0.15">
      <c r="A20" s="115">
        <v>14</v>
      </c>
      <c r="B20" s="126">
        <f t="shared" si="1"/>
        <v>73</v>
      </c>
      <c r="C20" s="125">
        <f>ISI報表!$S$26</f>
        <v>786914</v>
      </c>
      <c r="D20" s="127">
        <v>0</v>
      </c>
      <c r="E20" s="122">
        <v>0</v>
      </c>
      <c r="F20" s="127">
        <v>0</v>
      </c>
      <c r="G20" s="122">
        <v>0</v>
      </c>
      <c r="H20" s="127">
        <v>0</v>
      </c>
      <c r="I20" s="122">
        <v>0</v>
      </c>
      <c r="J20" s="127">
        <v>0</v>
      </c>
      <c r="K20" s="127">
        <v>0</v>
      </c>
      <c r="L20" s="122">
        <v>0</v>
      </c>
      <c r="M20" s="122">
        <v>0</v>
      </c>
      <c r="N20" s="122">
        <v>0</v>
      </c>
      <c r="O20" s="122">
        <v>0</v>
      </c>
      <c r="P20" s="122">
        <v>0</v>
      </c>
      <c r="Q20" s="126">
        <f>$C$20</f>
        <v>786914</v>
      </c>
      <c r="R20" s="122">
        <v>0</v>
      </c>
      <c r="S20" s="122">
        <v>0</v>
      </c>
      <c r="T20" s="122">
        <v>0</v>
      </c>
      <c r="U20" s="122">
        <v>0</v>
      </c>
      <c r="V20" s="122">
        <v>0</v>
      </c>
      <c r="W20" s="123">
        <v>0</v>
      </c>
      <c r="X20" s="122">
        <v>0</v>
      </c>
      <c r="Y20" s="122">
        <v>0</v>
      </c>
      <c r="Z20" s="122">
        <v>0</v>
      </c>
      <c r="AA20" s="122">
        <v>0</v>
      </c>
      <c r="AB20" s="122">
        <v>0</v>
      </c>
      <c r="AC20" s="122">
        <v>0</v>
      </c>
      <c r="AD20" s="122">
        <v>0</v>
      </c>
      <c r="AE20" s="122">
        <v>0</v>
      </c>
      <c r="AF20" s="122">
        <v>0</v>
      </c>
      <c r="AG20" s="123">
        <v>0</v>
      </c>
    </row>
    <row r="21" spans="1:33" x14ac:dyDescent="0.15">
      <c r="A21" s="115">
        <v>15</v>
      </c>
      <c r="B21" s="126">
        <f t="shared" si="1"/>
        <v>74</v>
      </c>
      <c r="C21" s="125">
        <f>ISI報表!$S$27</f>
        <v>809282</v>
      </c>
      <c r="D21" s="127">
        <v>0</v>
      </c>
      <c r="E21" s="122">
        <v>0</v>
      </c>
      <c r="F21" s="127">
        <v>0</v>
      </c>
      <c r="G21" s="122">
        <v>0</v>
      </c>
      <c r="H21" s="127">
        <v>0</v>
      </c>
      <c r="I21" s="122">
        <v>0</v>
      </c>
      <c r="J21" s="127">
        <v>0</v>
      </c>
      <c r="K21" s="127">
        <v>0</v>
      </c>
      <c r="L21" s="122">
        <v>0</v>
      </c>
      <c r="M21" s="122">
        <v>0</v>
      </c>
      <c r="N21" s="122">
        <v>0</v>
      </c>
      <c r="O21" s="122">
        <v>0</v>
      </c>
      <c r="P21" s="122">
        <v>0</v>
      </c>
      <c r="Q21" s="122">
        <v>0</v>
      </c>
      <c r="R21" s="126">
        <f>$C$21</f>
        <v>809282</v>
      </c>
      <c r="S21" s="122">
        <v>0</v>
      </c>
      <c r="T21" s="122">
        <v>0</v>
      </c>
      <c r="U21" s="122">
        <v>0</v>
      </c>
      <c r="V21" s="122">
        <v>0</v>
      </c>
      <c r="W21" s="123">
        <v>0</v>
      </c>
      <c r="X21" s="122">
        <v>0</v>
      </c>
      <c r="Y21" s="122">
        <v>0</v>
      </c>
      <c r="Z21" s="122">
        <v>0</v>
      </c>
      <c r="AA21" s="122">
        <v>0</v>
      </c>
      <c r="AB21" s="122">
        <v>0</v>
      </c>
      <c r="AC21" s="122">
        <v>0</v>
      </c>
      <c r="AD21" s="122">
        <v>0</v>
      </c>
      <c r="AE21" s="122">
        <v>0</v>
      </c>
      <c r="AF21" s="122">
        <v>0</v>
      </c>
      <c r="AG21" s="123">
        <v>0</v>
      </c>
    </row>
    <row r="22" spans="1:33" x14ac:dyDescent="0.15">
      <c r="A22" s="115">
        <v>16</v>
      </c>
      <c r="B22" s="126">
        <f t="shared" si="1"/>
        <v>75</v>
      </c>
      <c r="C22" s="125">
        <f>ISI報表!$S$28</f>
        <v>832278</v>
      </c>
      <c r="D22" s="127">
        <v>0</v>
      </c>
      <c r="E22" s="122">
        <v>0</v>
      </c>
      <c r="F22" s="127">
        <v>0</v>
      </c>
      <c r="G22" s="122">
        <v>0</v>
      </c>
      <c r="H22" s="127">
        <v>0</v>
      </c>
      <c r="I22" s="122">
        <v>0</v>
      </c>
      <c r="J22" s="127">
        <v>0</v>
      </c>
      <c r="K22" s="127">
        <v>0</v>
      </c>
      <c r="L22" s="122">
        <v>0</v>
      </c>
      <c r="M22" s="122">
        <v>0</v>
      </c>
      <c r="N22" s="122">
        <v>0</v>
      </c>
      <c r="O22" s="122">
        <v>0</v>
      </c>
      <c r="P22" s="122">
        <v>0</v>
      </c>
      <c r="Q22" s="122">
        <v>0</v>
      </c>
      <c r="R22" s="122">
        <v>0</v>
      </c>
      <c r="S22" s="126">
        <f>$C$22</f>
        <v>832278</v>
      </c>
      <c r="T22" s="122">
        <v>0</v>
      </c>
      <c r="U22" s="122">
        <v>0</v>
      </c>
      <c r="V22" s="122">
        <v>0</v>
      </c>
      <c r="W22" s="123">
        <v>0</v>
      </c>
      <c r="X22" s="122">
        <v>0</v>
      </c>
      <c r="Y22" s="122">
        <v>0</v>
      </c>
      <c r="Z22" s="122">
        <v>0</v>
      </c>
      <c r="AA22" s="122">
        <v>0</v>
      </c>
      <c r="AB22" s="122">
        <v>0</v>
      </c>
      <c r="AC22" s="122">
        <v>0</v>
      </c>
      <c r="AD22" s="122">
        <v>0</v>
      </c>
      <c r="AE22" s="122">
        <v>0</v>
      </c>
      <c r="AF22" s="122">
        <v>0</v>
      </c>
      <c r="AG22" s="123">
        <v>0</v>
      </c>
    </row>
    <row r="23" spans="1:33" x14ac:dyDescent="0.15">
      <c r="A23" s="115">
        <v>17</v>
      </c>
      <c r="B23" s="126">
        <f t="shared" si="1"/>
        <v>76</v>
      </c>
      <c r="C23" s="125">
        <f>ISI報表!$S$29</f>
        <v>855919</v>
      </c>
      <c r="D23" s="127">
        <v>0</v>
      </c>
      <c r="E23" s="122">
        <v>0</v>
      </c>
      <c r="F23" s="127">
        <v>0</v>
      </c>
      <c r="G23" s="122">
        <v>0</v>
      </c>
      <c r="H23" s="127">
        <v>0</v>
      </c>
      <c r="I23" s="122">
        <v>0</v>
      </c>
      <c r="J23" s="127">
        <v>0</v>
      </c>
      <c r="K23" s="127">
        <v>0</v>
      </c>
      <c r="L23" s="122">
        <v>0</v>
      </c>
      <c r="M23" s="122">
        <v>0</v>
      </c>
      <c r="N23" s="122">
        <v>0</v>
      </c>
      <c r="O23" s="122">
        <v>0</v>
      </c>
      <c r="P23" s="122">
        <v>0</v>
      </c>
      <c r="Q23" s="122">
        <v>0</v>
      </c>
      <c r="R23" s="122">
        <v>0</v>
      </c>
      <c r="S23" s="122">
        <v>0</v>
      </c>
      <c r="T23" s="126">
        <f>$C$23</f>
        <v>855919</v>
      </c>
      <c r="U23" s="122">
        <v>0</v>
      </c>
      <c r="V23" s="122">
        <v>0</v>
      </c>
      <c r="W23" s="123">
        <v>0</v>
      </c>
      <c r="X23" s="122">
        <v>0</v>
      </c>
      <c r="Y23" s="122">
        <v>0</v>
      </c>
      <c r="Z23" s="122">
        <v>0</v>
      </c>
      <c r="AA23" s="122">
        <v>0</v>
      </c>
      <c r="AB23" s="122">
        <v>0</v>
      </c>
      <c r="AC23" s="122">
        <v>0</v>
      </c>
      <c r="AD23" s="122">
        <v>0</v>
      </c>
      <c r="AE23" s="122">
        <v>0</v>
      </c>
      <c r="AF23" s="122">
        <v>0</v>
      </c>
      <c r="AG23" s="123">
        <v>0</v>
      </c>
    </row>
    <row r="24" spans="1:33" x14ac:dyDescent="0.15">
      <c r="A24" s="115">
        <v>18</v>
      </c>
      <c r="B24" s="126">
        <f t="shared" si="1"/>
        <v>77</v>
      </c>
      <c r="C24" s="125">
        <f>ISI報表!$S$30</f>
        <v>880224</v>
      </c>
      <c r="D24" s="127">
        <v>0</v>
      </c>
      <c r="E24" s="122">
        <v>0</v>
      </c>
      <c r="F24" s="127">
        <v>0</v>
      </c>
      <c r="G24" s="122">
        <v>0</v>
      </c>
      <c r="H24" s="127">
        <v>0</v>
      </c>
      <c r="I24" s="122">
        <v>0</v>
      </c>
      <c r="J24" s="127">
        <v>0</v>
      </c>
      <c r="K24" s="127">
        <v>0</v>
      </c>
      <c r="L24" s="122">
        <v>0</v>
      </c>
      <c r="M24" s="122">
        <v>0</v>
      </c>
      <c r="N24" s="122">
        <v>0</v>
      </c>
      <c r="O24" s="122">
        <v>0</v>
      </c>
      <c r="P24" s="122">
        <v>0</v>
      </c>
      <c r="Q24" s="122">
        <v>0</v>
      </c>
      <c r="R24" s="122">
        <v>0</v>
      </c>
      <c r="S24" s="122">
        <v>0</v>
      </c>
      <c r="T24" s="122">
        <v>0</v>
      </c>
      <c r="U24" s="126">
        <f>$C$24</f>
        <v>880224</v>
      </c>
      <c r="V24" s="122">
        <v>0</v>
      </c>
      <c r="W24" s="123">
        <v>0</v>
      </c>
      <c r="X24" s="122">
        <v>0</v>
      </c>
      <c r="Y24" s="122">
        <v>0</v>
      </c>
      <c r="Z24" s="122">
        <v>0</v>
      </c>
      <c r="AA24" s="122">
        <v>0</v>
      </c>
      <c r="AB24" s="122">
        <v>0</v>
      </c>
      <c r="AC24" s="122">
        <v>0</v>
      </c>
      <c r="AD24" s="122">
        <v>0</v>
      </c>
      <c r="AE24" s="122">
        <v>0</v>
      </c>
      <c r="AF24" s="122">
        <v>0</v>
      </c>
      <c r="AG24" s="123">
        <v>0</v>
      </c>
    </row>
    <row r="25" spans="1:33" x14ac:dyDescent="0.15">
      <c r="A25" s="115">
        <v>19</v>
      </c>
      <c r="B25" s="126">
        <f t="shared" si="1"/>
        <v>78</v>
      </c>
      <c r="C25" s="125">
        <f>ISI報表!$S$31</f>
        <v>905210</v>
      </c>
      <c r="D25" s="127">
        <v>0</v>
      </c>
      <c r="E25" s="122">
        <v>0</v>
      </c>
      <c r="F25" s="127">
        <v>0</v>
      </c>
      <c r="G25" s="122">
        <v>0</v>
      </c>
      <c r="H25" s="127">
        <v>0</v>
      </c>
      <c r="I25" s="122">
        <v>0</v>
      </c>
      <c r="J25" s="127">
        <v>0</v>
      </c>
      <c r="K25" s="127">
        <v>0</v>
      </c>
      <c r="L25" s="122">
        <v>0</v>
      </c>
      <c r="M25" s="122">
        <v>0</v>
      </c>
      <c r="N25" s="122">
        <v>0</v>
      </c>
      <c r="O25" s="122">
        <v>0</v>
      </c>
      <c r="P25" s="122">
        <v>0</v>
      </c>
      <c r="Q25" s="122">
        <v>0</v>
      </c>
      <c r="R25" s="122">
        <v>0</v>
      </c>
      <c r="S25" s="122">
        <v>0</v>
      </c>
      <c r="T25" s="122">
        <v>0</v>
      </c>
      <c r="U25" s="122">
        <v>0</v>
      </c>
      <c r="V25" s="126">
        <f>$C$25</f>
        <v>905210</v>
      </c>
      <c r="W25" s="123">
        <v>0</v>
      </c>
      <c r="X25" s="122">
        <v>0</v>
      </c>
      <c r="Y25" s="122">
        <v>0</v>
      </c>
      <c r="Z25" s="122">
        <v>0</v>
      </c>
      <c r="AA25" s="122">
        <v>0</v>
      </c>
      <c r="AB25" s="122">
        <v>0</v>
      </c>
      <c r="AC25" s="122">
        <v>0</v>
      </c>
      <c r="AD25" s="122">
        <v>0</v>
      </c>
      <c r="AE25" s="122">
        <v>0</v>
      </c>
      <c r="AF25" s="122">
        <v>0</v>
      </c>
      <c r="AG25" s="123">
        <v>0</v>
      </c>
    </row>
    <row r="26" spans="1:33" x14ac:dyDescent="0.15">
      <c r="A26" s="115">
        <v>20</v>
      </c>
      <c r="B26" s="126">
        <f t="shared" si="1"/>
        <v>79</v>
      </c>
      <c r="C26" s="125">
        <f>ISI報表!$S$32</f>
        <v>930892</v>
      </c>
      <c r="D26" s="127">
        <v>0</v>
      </c>
      <c r="E26" s="127">
        <v>0</v>
      </c>
      <c r="F26" s="127">
        <v>0</v>
      </c>
      <c r="G26" s="127">
        <v>0</v>
      </c>
      <c r="H26" s="127">
        <v>0</v>
      </c>
      <c r="I26" s="127">
        <v>0</v>
      </c>
      <c r="J26" s="127">
        <v>0</v>
      </c>
      <c r="K26" s="127">
        <v>0</v>
      </c>
      <c r="L26" s="127">
        <v>0</v>
      </c>
      <c r="M26" s="127">
        <v>0</v>
      </c>
      <c r="N26" s="127">
        <v>0</v>
      </c>
      <c r="O26" s="127">
        <v>0</v>
      </c>
      <c r="P26" s="127">
        <v>0</v>
      </c>
      <c r="Q26" s="127">
        <v>0</v>
      </c>
      <c r="R26" s="127">
        <v>0</v>
      </c>
      <c r="S26" s="127">
        <v>0</v>
      </c>
      <c r="T26" s="127">
        <v>0</v>
      </c>
      <c r="U26" s="127">
        <v>0</v>
      </c>
      <c r="V26" s="122">
        <v>0</v>
      </c>
      <c r="W26" s="128">
        <f>$C$26</f>
        <v>930892</v>
      </c>
      <c r="X26" s="122">
        <v>0</v>
      </c>
      <c r="Y26" s="122">
        <v>0</v>
      </c>
      <c r="Z26" s="122">
        <v>0</v>
      </c>
      <c r="AA26" s="122">
        <v>0</v>
      </c>
      <c r="AB26" s="122">
        <v>0</v>
      </c>
      <c r="AC26" s="122">
        <v>0</v>
      </c>
      <c r="AD26" s="122">
        <v>0</v>
      </c>
      <c r="AE26" s="122">
        <v>0</v>
      </c>
      <c r="AF26" s="122">
        <v>0</v>
      </c>
      <c r="AG26" s="123">
        <v>0</v>
      </c>
    </row>
    <row r="27" spans="1:33" x14ac:dyDescent="0.15">
      <c r="A27" s="115">
        <v>21</v>
      </c>
      <c r="B27" s="126">
        <f t="shared" si="1"/>
        <v>80</v>
      </c>
      <c r="C27" s="125">
        <f>ISI報表!$S$33</f>
        <v>957289</v>
      </c>
      <c r="D27" s="127">
        <v>0</v>
      </c>
      <c r="E27" s="127">
        <v>0</v>
      </c>
      <c r="F27" s="127">
        <v>0</v>
      </c>
      <c r="G27" s="127">
        <v>0</v>
      </c>
      <c r="H27" s="127">
        <v>0</v>
      </c>
      <c r="I27" s="127">
        <v>0</v>
      </c>
      <c r="J27" s="127">
        <v>0</v>
      </c>
      <c r="K27" s="127">
        <v>0</v>
      </c>
      <c r="L27" s="127">
        <v>0</v>
      </c>
      <c r="M27" s="127">
        <v>0</v>
      </c>
      <c r="N27" s="127">
        <v>0</v>
      </c>
      <c r="O27" s="127">
        <v>0</v>
      </c>
      <c r="P27" s="127">
        <v>0</v>
      </c>
      <c r="Q27" s="127">
        <v>0</v>
      </c>
      <c r="R27" s="127">
        <v>0</v>
      </c>
      <c r="S27" s="127">
        <v>0</v>
      </c>
      <c r="T27" s="127">
        <v>0</v>
      </c>
      <c r="U27" s="127">
        <v>0</v>
      </c>
      <c r="V27" s="122">
        <v>0</v>
      </c>
      <c r="W27" s="128">
        <v>0</v>
      </c>
      <c r="X27" s="126">
        <f>$C$27</f>
        <v>957289</v>
      </c>
      <c r="Y27" s="122">
        <v>0</v>
      </c>
      <c r="Z27" s="122">
        <v>0</v>
      </c>
      <c r="AA27" s="122">
        <v>0</v>
      </c>
      <c r="AB27" s="122">
        <v>0</v>
      </c>
      <c r="AC27" s="122">
        <v>0</v>
      </c>
      <c r="AD27" s="122">
        <v>0</v>
      </c>
      <c r="AE27" s="122">
        <v>0</v>
      </c>
      <c r="AF27" s="122">
        <v>0</v>
      </c>
      <c r="AG27" s="123">
        <v>0</v>
      </c>
    </row>
    <row r="28" spans="1:33" x14ac:dyDescent="0.15">
      <c r="A28" s="115">
        <v>22</v>
      </c>
      <c r="B28" s="126">
        <f t="shared" si="1"/>
        <v>81</v>
      </c>
      <c r="C28" s="125">
        <f>ISI報表!$S$34</f>
        <v>984419</v>
      </c>
      <c r="D28" s="127">
        <v>0</v>
      </c>
      <c r="E28" s="127">
        <v>0</v>
      </c>
      <c r="F28" s="127">
        <v>0</v>
      </c>
      <c r="G28" s="127">
        <v>0</v>
      </c>
      <c r="H28" s="127">
        <v>0</v>
      </c>
      <c r="I28" s="127">
        <v>0</v>
      </c>
      <c r="J28" s="127">
        <v>0</v>
      </c>
      <c r="K28" s="127">
        <v>0</v>
      </c>
      <c r="L28" s="127">
        <v>0</v>
      </c>
      <c r="M28" s="127">
        <v>0</v>
      </c>
      <c r="N28" s="127">
        <v>0</v>
      </c>
      <c r="O28" s="127">
        <v>0</v>
      </c>
      <c r="P28" s="127">
        <v>0</v>
      </c>
      <c r="Q28" s="127">
        <v>0</v>
      </c>
      <c r="R28" s="127">
        <v>0</v>
      </c>
      <c r="S28" s="127">
        <v>0</v>
      </c>
      <c r="T28" s="127">
        <v>0</v>
      </c>
      <c r="U28" s="127">
        <v>0</v>
      </c>
      <c r="V28" s="122">
        <v>0</v>
      </c>
      <c r="W28" s="128">
        <v>0</v>
      </c>
      <c r="X28" s="122">
        <v>0</v>
      </c>
      <c r="Y28" s="126">
        <f>$C$28</f>
        <v>984419</v>
      </c>
      <c r="Z28" s="122">
        <v>0</v>
      </c>
      <c r="AA28" s="122">
        <v>0</v>
      </c>
      <c r="AB28" s="122">
        <v>0</v>
      </c>
      <c r="AC28" s="122">
        <v>0</v>
      </c>
      <c r="AD28" s="122">
        <v>0</v>
      </c>
      <c r="AE28" s="122">
        <v>0</v>
      </c>
      <c r="AF28" s="122">
        <v>0</v>
      </c>
      <c r="AG28" s="123">
        <v>0</v>
      </c>
    </row>
    <row r="29" spans="1:33" x14ac:dyDescent="0.15">
      <c r="A29" s="115">
        <v>23</v>
      </c>
      <c r="B29" s="126">
        <f t="shared" si="1"/>
        <v>82</v>
      </c>
      <c r="C29" s="125">
        <f>ISI報表!$S$35</f>
        <v>1012300</v>
      </c>
      <c r="D29" s="127">
        <v>0</v>
      </c>
      <c r="E29" s="127">
        <v>0</v>
      </c>
      <c r="F29" s="127">
        <v>0</v>
      </c>
      <c r="G29" s="127">
        <v>0</v>
      </c>
      <c r="H29" s="127">
        <v>0</v>
      </c>
      <c r="I29" s="127">
        <v>0</v>
      </c>
      <c r="J29" s="127">
        <v>0</v>
      </c>
      <c r="K29" s="127">
        <v>0</v>
      </c>
      <c r="L29" s="127">
        <v>0</v>
      </c>
      <c r="M29" s="127">
        <v>0</v>
      </c>
      <c r="N29" s="127">
        <v>0</v>
      </c>
      <c r="O29" s="127">
        <v>0</v>
      </c>
      <c r="P29" s="127">
        <v>0</v>
      </c>
      <c r="Q29" s="127">
        <v>0</v>
      </c>
      <c r="R29" s="127">
        <v>0</v>
      </c>
      <c r="S29" s="127">
        <v>0</v>
      </c>
      <c r="T29" s="127">
        <v>0</v>
      </c>
      <c r="U29" s="127">
        <v>0</v>
      </c>
      <c r="V29" s="122">
        <v>0</v>
      </c>
      <c r="W29" s="128">
        <v>0</v>
      </c>
      <c r="X29" s="122">
        <v>0</v>
      </c>
      <c r="Y29" s="122">
        <v>0</v>
      </c>
      <c r="Z29" s="126">
        <f>$C$29</f>
        <v>1012300</v>
      </c>
      <c r="AA29" s="122">
        <v>0</v>
      </c>
      <c r="AB29" s="122">
        <v>0</v>
      </c>
      <c r="AC29" s="122">
        <v>0</v>
      </c>
      <c r="AD29" s="122">
        <v>0</v>
      </c>
      <c r="AE29" s="122">
        <v>0</v>
      </c>
      <c r="AF29" s="122">
        <v>0</v>
      </c>
      <c r="AG29" s="123">
        <v>0</v>
      </c>
    </row>
    <row r="30" spans="1:33" x14ac:dyDescent="0.15">
      <c r="A30" s="115">
        <v>24</v>
      </c>
      <c r="B30" s="126">
        <f t="shared" si="1"/>
        <v>83</v>
      </c>
      <c r="C30" s="125">
        <f>ISI報表!$S$36</f>
        <v>1040951</v>
      </c>
      <c r="D30" s="127">
        <v>0</v>
      </c>
      <c r="E30" s="127">
        <v>0</v>
      </c>
      <c r="F30" s="127">
        <v>0</v>
      </c>
      <c r="G30" s="127">
        <v>0</v>
      </c>
      <c r="H30" s="127">
        <v>0</v>
      </c>
      <c r="I30" s="127">
        <v>0</v>
      </c>
      <c r="J30" s="127">
        <v>0</v>
      </c>
      <c r="K30" s="127">
        <v>0</v>
      </c>
      <c r="L30" s="127">
        <v>0</v>
      </c>
      <c r="M30" s="127">
        <v>0</v>
      </c>
      <c r="N30" s="127">
        <v>0</v>
      </c>
      <c r="O30" s="127">
        <v>0</v>
      </c>
      <c r="P30" s="127">
        <v>0</v>
      </c>
      <c r="Q30" s="127">
        <v>0</v>
      </c>
      <c r="R30" s="127">
        <v>0</v>
      </c>
      <c r="S30" s="127">
        <v>0</v>
      </c>
      <c r="T30" s="127">
        <v>0</v>
      </c>
      <c r="U30" s="127">
        <v>0</v>
      </c>
      <c r="V30" s="122">
        <v>0</v>
      </c>
      <c r="W30" s="128">
        <v>0</v>
      </c>
      <c r="X30" s="122">
        <v>0</v>
      </c>
      <c r="Y30" s="122">
        <v>0</v>
      </c>
      <c r="Z30" s="122">
        <v>0</v>
      </c>
      <c r="AA30" s="126">
        <f>$C$30</f>
        <v>1040951</v>
      </c>
      <c r="AB30" s="122">
        <v>0</v>
      </c>
      <c r="AC30" s="122">
        <v>0</v>
      </c>
      <c r="AD30" s="122">
        <v>0</v>
      </c>
      <c r="AE30" s="122">
        <v>0</v>
      </c>
      <c r="AF30" s="122">
        <v>0</v>
      </c>
      <c r="AG30" s="123">
        <v>0</v>
      </c>
    </row>
    <row r="31" spans="1:33" x14ac:dyDescent="0.15">
      <c r="A31" s="115">
        <v>25</v>
      </c>
      <c r="B31" s="126">
        <f t="shared" si="1"/>
        <v>84</v>
      </c>
      <c r="C31" s="125">
        <f>ISI報表!$S$37</f>
        <v>1070391</v>
      </c>
      <c r="D31" s="127">
        <v>0</v>
      </c>
      <c r="E31" s="127">
        <v>0</v>
      </c>
      <c r="F31" s="127">
        <v>0</v>
      </c>
      <c r="G31" s="127">
        <v>0</v>
      </c>
      <c r="H31" s="127">
        <v>0</v>
      </c>
      <c r="I31" s="127">
        <v>0</v>
      </c>
      <c r="J31" s="127">
        <v>0</v>
      </c>
      <c r="K31" s="127">
        <v>0</v>
      </c>
      <c r="L31" s="127">
        <v>0</v>
      </c>
      <c r="M31" s="127">
        <v>0</v>
      </c>
      <c r="N31" s="127">
        <v>0</v>
      </c>
      <c r="O31" s="127">
        <v>0</v>
      </c>
      <c r="P31" s="127">
        <v>0</v>
      </c>
      <c r="Q31" s="127">
        <v>0</v>
      </c>
      <c r="R31" s="127">
        <v>0</v>
      </c>
      <c r="S31" s="127">
        <v>0</v>
      </c>
      <c r="T31" s="127">
        <v>0</v>
      </c>
      <c r="U31" s="127">
        <v>0</v>
      </c>
      <c r="V31" s="122">
        <v>0</v>
      </c>
      <c r="W31" s="128">
        <v>0</v>
      </c>
      <c r="X31" s="122">
        <v>0</v>
      </c>
      <c r="Y31" s="122">
        <v>0</v>
      </c>
      <c r="Z31" s="122">
        <v>0</v>
      </c>
      <c r="AA31" s="122">
        <v>0</v>
      </c>
      <c r="AB31" s="126">
        <f>$C$31</f>
        <v>1070391</v>
      </c>
      <c r="AC31" s="122">
        <v>0</v>
      </c>
      <c r="AD31" s="122">
        <v>0</v>
      </c>
      <c r="AE31" s="122">
        <v>0</v>
      </c>
      <c r="AF31" s="122">
        <v>0</v>
      </c>
      <c r="AG31" s="123">
        <v>0</v>
      </c>
    </row>
    <row r="32" spans="1:33" x14ac:dyDescent="0.15">
      <c r="A32" s="115">
        <v>26</v>
      </c>
      <c r="B32" s="126">
        <f t="shared" si="1"/>
        <v>85</v>
      </c>
      <c r="C32" s="125">
        <f>ISI報表!$S$38</f>
        <v>1100637</v>
      </c>
      <c r="D32" s="127">
        <v>0</v>
      </c>
      <c r="E32" s="127">
        <v>0</v>
      </c>
      <c r="F32" s="127">
        <v>0</v>
      </c>
      <c r="G32" s="127">
        <v>0</v>
      </c>
      <c r="H32" s="127">
        <v>0</v>
      </c>
      <c r="I32" s="127">
        <v>0</v>
      </c>
      <c r="J32" s="127">
        <v>0</v>
      </c>
      <c r="K32" s="127">
        <v>0</v>
      </c>
      <c r="L32" s="127">
        <v>0</v>
      </c>
      <c r="M32" s="127">
        <v>0</v>
      </c>
      <c r="N32" s="127">
        <v>0</v>
      </c>
      <c r="O32" s="127">
        <v>0</v>
      </c>
      <c r="P32" s="127">
        <v>0</v>
      </c>
      <c r="Q32" s="127">
        <v>0</v>
      </c>
      <c r="R32" s="127">
        <v>0</v>
      </c>
      <c r="S32" s="127">
        <v>0</v>
      </c>
      <c r="T32" s="127">
        <v>0</v>
      </c>
      <c r="U32" s="127">
        <v>0</v>
      </c>
      <c r="V32" s="122">
        <v>0</v>
      </c>
      <c r="W32" s="128">
        <v>0</v>
      </c>
      <c r="X32" s="122">
        <v>0</v>
      </c>
      <c r="Y32" s="122">
        <v>0</v>
      </c>
      <c r="Z32" s="122">
        <v>0</v>
      </c>
      <c r="AA32" s="122">
        <v>0</v>
      </c>
      <c r="AB32" s="122">
        <v>0</v>
      </c>
      <c r="AC32" s="126">
        <f>$C$32</f>
        <v>1100637</v>
      </c>
      <c r="AD32" s="122">
        <v>0</v>
      </c>
      <c r="AE32" s="122">
        <v>0</v>
      </c>
      <c r="AF32" s="122">
        <v>0</v>
      </c>
      <c r="AG32" s="123">
        <v>0</v>
      </c>
    </row>
    <row r="33" spans="1:33" x14ac:dyDescent="0.15">
      <c r="A33" s="115">
        <v>27</v>
      </c>
      <c r="B33" s="126">
        <f t="shared" si="1"/>
        <v>86</v>
      </c>
      <c r="C33" s="125">
        <f>ISI報表!$S$39</f>
        <v>1131709</v>
      </c>
      <c r="D33" s="127">
        <v>0</v>
      </c>
      <c r="E33" s="127">
        <v>0</v>
      </c>
      <c r="F33" s="127">
        <v>0</v>
      </c>
      <c r="G33" s="127">
        <v>0</v>
      </c>
      <c r="H33" s="127">
        <v>0</v>
      </c>
      <c r="I33" s="127">
        <v>0</v>
      </c>
      <c r="J33" s="127">
        <v>0</v>
      </c>
      <c r="K33" s="127">
        <v>0</v>
      </c>
      <c r="L33" s="127">
        <v>0</v>
      </c>
      <c r="M33" s="127">
        <v>0</v>
      </c>
      <c r="N33" s="127">
        <v>0</v>
      </c>
      <c r="O33" s="127">
        <v>0</v>
      </c>
      <c r="P33" s="127">
        <v>0</v>
      </c>
      <c r="Q33" s="127">
        <v>0</v>
      </c>
      <c r="R33" s="127">
        <v>0</v>
      </c>
      <c r="S33" s="127">
        <v>0</v>
      </c>
      <c r="T33" s="127">
        <v>0</v>
      </c>
      <c r="U33" s="127">
        <v>0</v>
      </c>
      <c r="V33" s="122">
        <v>0</v>
      </c>
      <c r="W33" s="128">
        <v>0</v>
      </c>
      <c r="X33" s="122">
        <v>0</v>
      </c>
      <c r="Y33" s="122">
        <v>0</v>
      </c>
      <c r="Z33" s="122">
        <v>0</v>
      </c>
      <c r="AA33" s="122">
        <v>0</v>
      </c>
      <c r="AB33" s="122">
        <v>0</v>
      </c>
      <c r="AC33" s="122">
        <v>0</v>
      </c>
      <c r="AD33" s="126">
        <f>$C$33</f>
        <v>1131709</v>
      </c>
      <c r="AE33" s="122">
        <v>0</v>
      </c>
      <c r="AF33" s="122">
        <v>0</v>
      </c>
      <c r="AG33" s="123">
        <v>0</v>
      </c>
    </row>
    <row r="34" spans="1:33" x14ac:dyDescent="0.15">
      <c r="A34" s="115">
        <v>28</v>
      </c>
      <c r="B34" s="126">
        <f t="shared" si="1"/>
        <v>87</v>
      </c>
      <c r="C34" s="125">
        <f>ISI報表!$S$40</f>
        <v>1163625</v>
      </c>
      <c r="D34" s="127">
        <v>0</v>
      </c>
      <c r="E34" s="127">
        <v>0</v>
      </c>
      <c r="F34" s="127">
        <v>0</v>
      </c>
      <c r="G34" s="127">
        <v>0</v>
      </c>
      <c r="H34" s="127">
        <v>0</v>
      </c>
      <c r="I34" s="127">
        <v>0</v>
      </c>
      <c r="J34" s="127">
        <v>0</v>
      </c>
      <c r="K34" s="127">
        <v>0</v>
      </c>
      <c r="L34" s="127">
        <v>0</v>
      </c>
      <c r="M34" s="127">
        <v>0</v>
      </c>
      <c r="N34" s="127">
        <v>0</v>
      </c>
      <c r="O34" s="127">
        <v>0</v>
      </c>
      <c r="P34" s="127">
        <v>0</v>
      </c>
      <c r="Q34" s="127">
        <v>0</v>
      </c>
      <c r="R34" s="127">
        <v>0</v>
      </c>
      <c r="S34" s="127">
        <v>0</v>
      </c>
      <c r="T34" s="127">
        <v>0</v>
      </c>
      <c r="U34" s="127">
        <v>0</v>
      </c>
      <c r="V34" s="122">
        <v>0</v>
      </c>
      <c r="W34" s="128">
        <v>0</v>
      </c>
      <c r="X34" s="122">
        <v>0</v>
      </c>
      <c r="Y34" s="122">
        <v>0</v>
      </c>
      <c r="Z34" s="122">
        <v>0</v>
      </c>
      <c r="AA34" s="122">
        <v>0</v>
      </c>
      <c r="AB34" s="122">
        <v>0</v>
      </c>
      <c r="AC34" s="122">
        <v>0</v>
      </c>
      <c r="AD34" s="122">
        <v>0</v>
      </c>
      <c r="AE34" s="126">
        <f>$C$34</f>
        <v>1163625</v>
      </c>
      <c r="AF34" s="122">
        <v>0</v>
      </c>
      <c r="AG34" s="123">
        <v>0</v>
      </c>
    </row>
    <row r="35" spans="1:33" x14ac:dyDescent="0.15">
      <c r="A35" s="115">
        <v>29</v>
      </c>
      <c r="B35" s="126">
        <f t="shared" si="1"/>
        <v>88</v>
      </c>
      <c r="C35" s="125">
        <f>ISI報表!$S$41</f>
        <v>1196403</v>
      </c>
      <c r="D35" s="127">
        <v>0</v>
      </c>
      <c r="E35" s="127">
        <v>0</v>
      </c>
      <c r="F35" s="127">
        <v>0</v>
      </c>
      <c r="G35" s="127">
        <v>0</v>
      </c>
      <c r="H35" s="127">
        <v>0</v>
      </c>
      <c r="I35" s="127">
        <v>0</v>
      </c>
      <c r="J35" s="127">
        <v>0</v>
      </c>
      <c r="K35" s="127">
        <v>0</v>
      </c>
      <c r="L35" s="127">
        <v>0</v>
      </c>
      <c r="M35" s="127">
        <v>0</v>
      </c>
      <c r="N35" s="127">
        <v>0</v>
      </c>
      <c r="O35" s="127">
        <v>0</v>
      </c>
      <c r="P35" s="127">
        <v>0</v>
      </c>
      <c r="Q35" s="127">
        <v>0</v>
      </c>
      <c r="R35" s="127">
        <v>0</v>
      </c>
      <c r="S35" s="127">
        <v>0</v>
      </c>
      <c r="T35" s="127">
        <v>0</v>
      </c>
      <c r="U35" s="127">
        <v>0</v>
      </c>
      <c r="V35" s="122">
        <v>0</v>
      </c>
      <c r="W35" s="128">
        <v>0</v>
      </c>
      <c r="X35" s="122">
        <v>0</v>
      </c>
      <c r="Y35" s="122">
        <v>0</v>
      </c>
      <c r="Z35" s="122">
        <v>0</v>
      </c>
      <c r="AA35" s="122">
        <v>0</v>
      </c>
      <c r="AB35" s="122">
        <v>0</v>
      </c>
      <c r="AC35" s="122">
        <v>0</v>
      </c>
      <c r="AD35" s="122">
        <v>0</v>
      </c>
      <c r="AE35" s="122">
        <v>0</v>
      </c>
      <c r="AF35" s="126">
        <f>$C$35</f>
        <v>1196403</v>
      </c>
      <c r="AG35" s="123">
        <v>0</v>
      </c>
    </row>
    <row r="36" spans="1:33" x14ac:dyDescent="0.15">
      <c r="A36" s="115">
        <v>30</v>
      </c>
      <c r="B36" s="126">
        <f t="shared" si="1"/>
        <v>89</v>
      </c>
      <c r="C36" s="125">
        <f>ISI報表!$S$42</f>
        <v>1230063</v>
      </c>
      <c r="D36" s="127">
        <v>0</v>
      </c>
      <c r="E36" s="127">
        <v>0</v>
      </c>
      <c r="F36" s="127">
        <v>0</v>
      </c>
      <c r="G36" s="127">
        <v>0</v>
      </c>
      <c r="H36" s="127">
        <v>0</v>
      </c>
      <c r="I36" s="127">
        <v>0</v>
      </c>
      <c r="J36" s="127">
        <v>0</v>
      </c>
      <c r="K36" s="127">
        <v>0</v>
      </c>
      <c r="L36" s="127">
        <v>0</v>
      </c>
      <c r="M36" s="127">
        <v>0</v>
      </c>
      <c r="N36" s="127">
        <v>0</v>
      </c>
      <c r="O36" s="127">
        <v>0</v>
      </c>
      <c r="P36" s="127">
        <v>0</v>
      </c>
      <c r="Q36" s="127">
        <v>0</v>
      </c>
      <c r="R36" s="127">
        <v>0</v>
      </c>
      <c r="S36" s="127">
        <v>0</v>
      </c>
      <c r="T36" s="127">
        <v>0</v>
      </c>
      <c r="U36" s="127">
        <v>0</v>
      </c>
      <c r="V36" s="122">
        <v>0</v>
      </c>
      <c r="W36" s="128">
        <v>0</v>
      </c>
      <c r="X36" s="122">
        <v>0</v>
      </c>
      <c r="Y36" s="122">
        <v>0</v>
      </c>
      <c r="Z36" s="122">
        <v>0</v>
      </c>
      <c r="AA36" s="122">
        <v>0</v>
      </c>
      <c r="AB36" s="122">
        <v>0</v>
      </c>
      <c r="AC36" s="122">
        <v>0</v>
      </c>
      <c r="AD36" s="122">
        <v>0</v>
      </c>
      <c r="AE36" s="122">
        <v>0</v>
      </c>
      <c r="AF36" s="122">
        <v>0</v>
      </c>
      <c r="AG36" s="128">
        <f>C36</f>
        <v>1230063</v>
      </c>
    </row>
    <row r="37" spans="1:33" x14ac:dyDescent="0.15">
      <c r="B37" s="126"/>
      <c r="D37" s="129">
        <f t="shared" ref="D37:AG37" si="2">IRR(D6:D36)</f>
        <v>-8.3963960755684464E-2</v>
      </c>
      <c r="E37" s="129">
        <f t="shared" si="2"/>
        <v>-1.4116481960884109E-2</v>
      </c>
      <c r="F37" s="129">
        <f t="shared" si="2"/>
        <v>3.24262124435859E-3</v>
      </c>
      <c r="G37" s="129">
        <f t="shared" si="2"/>
        <v>1.1939690796442859E-2</v>
      </c>
      <c r="H37" s="129">
        <f t="shared" si="2"/>
        <v>1.5232258273368826E-2</v>
      </c>
      <c r="I37" s="129">
        <f t="shared" si="2"/>
        <v>1.8992219014637879E-2</v>
      </c>
      <c r="J37" s="129">
        <f t="shared" si="2"/>
        <v>2.033929478365093E-2</v>
      </c>
      <c r="K37" s="129">
        <f t="shared" si="2"/>
        <v>2.1351303636004904E-2</v>
      </c>
      <c r="L37" s="129">
        <f t="shared" si="2"/>
        <v>2.2138638761406204E-2</v>
      </c>
      <c r="M37" s="129">
        <f t="shared" si="2"/>
        <v>2.2768417628876714E-2</v>
      </c>
      <c r="N37" s="129">
        <f t="shared" si="2"/>
        <v>2.3283755889081936E-2</v>
      </c>
      <c r="O37" s="129">
        <f t="shared" si="2"/>
        <v>2.3712898418815742E-2</v>
      </c>
      <c r="P37" s="129">
        <f t="shared" si="2"/>
        <v>2.4075814838524279E-2</v>
      </c>
      <c r="Q37" s="129">
        <f t="shared" si="2"/>
        <v>2.4386262382471546E-2</v>
      </c>
      <c r="R37" s="129">
        <f t="shared" si="2"/>
        <v>2.4655014856541424E-2</v>
      </c>
      <c r="S37" s="129">
        <f t="shared" si="2"/>
        <v>2.4889630057834289E-2</v>
      </c>
      <c r="T37" s="129">
        <f t="shared" si="2"/>
        <v>2.509609358968401E-2</v>
      </c>
      <c r="U37" s="129">
        <f t="shared" si="2"/>
        <v>2.5279164590534808E-2</v>
      </c>
      <c r="V37" s="129">
        <f t="shared" si="2"/>
        <v>2.5442445702037242E-2</v>
      </c>
      <c r="W37" s="130">
        <f t="shared" si="2"/>
        <v>2.5588690963212812E-2</v>
      </c>
      <c r="X37" s="129">
        <f t="shared" si="2"/>
        <v>2.5720330525908164E-2</v>
      </c>
      <c r="Y37" s="129">
        <f t="shared" si="2"/>
        <v>2.5839281860724261E-2</v>
      </c>
      <c r="Z37" s="129">
        <f t="shared" si="2"/>
        <v>2.5947113943304956E-2</v>
      </c>
      <c r="AA37" s="129">
        <f t="shared" si="2"/>
        <v>2.6045162803424393E-2</v>
      </c>
      <c r="AB37" s="129">
        <f t="shared" si="2"/>
        <v>2.6134536041015233E-2</v>
      </c>
      <c r="AC37" s="129">
        <f t="shared" si="2"/>
        <v>2.6216086821394757E-2</v>
      </c>
      <c r="AD37" s="129">
        <f t="shared" si="2"/>
        <v>2.6290639984450914E-2</v>
      </c>
      <c r="AE37" s="129">
        <f t="shared" si="2"/>
        <v>2.6358827217816794E-2</v>
      </c>
      <c r="AF37" s="129">
        <f t="shared" si="2"/>
        <v>2.6421189368789566E-2</v>
      </c>
      <c r="AG37" s="130">
        <f t="shared" si="2"/>
        <v>2.6478248128859683E-2</v>
      </c>
    </row>
  </sheetData>
  <phoneticPr fontId="5" type="noConversion"/>
  <conditionalFormatting sqref="A4:B6">
    <cfRule type="expression" dxfId="2" priority="1">
      <formula>#REF!=0</formula>
    </cfRule>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K7"/>
  <sheetViews>
    <sheetView workbookViewId="0">
      <selection activeCell="H9" sqref="H9"/>
    </sheetView>
  </sheetViews>
  <sheetFormatPr baseColWidth="10" defaultColWidth="8.83203125" defaultRowHeight="30" x14ac:dyDescent="0.15"/>
  <cols>
    <col min="1" max="1" width="3" style="138" customWidth="1"/>
    <col min="2" max="2" width="16" style="138" bestFit="1" customWidth="1"/>
    <col min="3" max="3" width="19.6640625" style="138" bestFit="1" customWidth="1"/>
    <col min="4" max="4" width="9.5" style="138" bestFit="1" customWidth="1"/>
    <col min="5" max="5" width="16" style="138" bestFit="1" customWidth="1"/>
    <col min="6" max="6" width="7.1640625" style="138" customWidth="1"/>
    <col min="7" max="8" width="13.1640625" style="138" customWidth="1"/>
    <col min="9" max="9" width="4.6640625" style="138" customWidth="1"/>
    <col min="10" max="10" width="16" style="138" customWidth="1"/>
    <col min="11" max="11" width="21.83203125" style="138" customWidth="1"/>
    <col min="12" max="14" width="13.1640625" style="138" customWidth="1"/>
    <col min="15" max="16384" width="8.83203125" style="138"/>
  </cols>
  <sheetData>
    <row r="2" spans="2:11" x14ac:dyDescent="0.15">
      <c r="B2" s="619" t="s">
        <v>123</v>
      </c>
      <c r="C2" s="619"/>
      <c r="D2" s="619"/>
      <c r="E2" s="619"/>
    </row>
    <row r="3" spans="2:11" x14ac:dyDescent="0.15">
      <c r="B3" s="139" t="s">
        <v>124</v>
      </c>
      <c r="C3" s="139" t="s">
        <v>125</v>
      </c>
      <c r="D3" s="139" t="s">
        <v>126</v>
      </c>
      <c r="E3" s="140" t="s">
        <v>127</v>
      </c>
      <c r="J3" s="141" t="s">
        <v>128</v>
      </c>
      <c r="K3" s="142">
        <f ca="1">TODAY()</f>
        <v>42889</v>
      </c>
    </row>
    <row r="4" spans="2:11" x14ac:dyDescent="0.15">
      <c r="B4" s="143">
        <f>ISJ報表!$AK$14</f>
        <v>91</v>
      </c>
      <c r="C4" s="144">
        <f>ISJ報表!$AL$14</f>
        <v>5</v>
      </c>
      <c r="D4" s="145">
        <f>ISJ報表!$AM$14</f>
        <v>1</v>
      </c>
      <c r="E4" s="146">
        <f ca="1">IF(OR(MONTH($K$3)-MONTH($K$4)&gt;6,AND(MONTH($K$3)-MONTH($K$4)=6,DAY($K$3)&gt;DAY($K$4))),YEAR($K$3)-YEAR($K$4)+1,IF(OR(MONTH($K$4)-MONTH($K$3)&gt;6,AND(MONTH($K$4)-MONTH($K$3)=6,DAY($K$4)&gt;=DAY($K$3))),YEAR($K$3)-YEAR($K$4)-1,YEAR($K$3)-YEAR($K$4)))</f>
        <v>15</v>
      </c>
      <c r="J4" s="141" t="s">
        <v>167</v>
      </c>
      <c r="K4" s="147" t="str">
        <f>1911+TRIM($B$4)&amp;"/"&amp;TEXT($C$4,"00")&amp;"/"&amp;TEXT($D$4,"00")</f>
        <v>2002/05/01</v>
      </c>
    </row>
    <row r="5" spans="2:11" x14ac:dyDescent="0.15">
      <c r="D5" s="148"/>
      <c r="E5" s="149" t="str">
        <f ca="1">IF(AND($E$4=15,(YEAR($K$3)-YEAR($K$4))=15),IF((MONTH($K$4)-MONTH($K$3))&gt;0,"未滿15足歲",IF(AND(MONTH($K$4)=MONTH($K$3),DAY($K$4)&gt;DAY($K$3)),"未滿15足歲"," ")),"  ")</f>
        <v xml:space="preserve"> </v>
      </c>
    </row>
    <row r="6" spans="2:11" x14ac:dyDescent="0.15">
      <c r="B6" s="138" t="s">
        <v>168</v>
      </c>
      <c r="C6" s="138" t="str">
        <f ca="1">TEXT($K$3,"r")&amp;"/"&amp;TEXT($K$3,"mm")&amp;"/"&amp;TEXT($K$3,"dd")</f>
        <v>2017/06/03</v>
      </c>
    </row>
    <row r="7" spans="2:11" x14ac:dyDescent="0.15">
      <c r="C7" s="150"/>
    </row>
  </sheetData>
  <mergeCells count="1">
    <mergeCell ref="B2:E2"/>
  </mergeCells>
  <phoneticPr fontId="5" type="noConversion"/>
  <conditionalFormatting sqref="B4">
    <cfRule type="expression" dxfId="1" priority="1" stopIfTrue="1">
      <formula>OR(#REF!&lt;14,#REF!&gt;70)</formula>
    </cfRule>
  </conditionalFormatting>
  <dataValidations count="1">
    <dataValidation type="whole" allowBlank="1" showInputMessage="1" showErrorMessage="1" sqref="E4">
      <formula1>0</formula1>
      <formula2>#REF!</formula2>
    </dataValidation>
  </dataValidations>
  <pageMargins left="0.75" right="0.75" top="1" bottom="1" header="0.5" footer="0.5"/>
  <pageSetup paperSize="9" orientation="portrait" horizontalDpi="4294967294" r:id="rId1"/>
  <headerFooter alignWithMargins="0"/>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7"/>
  <sheetViews>
    <sheetView zoomScale="85" zoomScaleNormal="85" zoomScalePageLayoutView="85" workbookViewId="0">
      <selection activeCell="E9" sqref="E9"/>
    </sheetView>
  </sheetViews>
  <sheetFormatPr baseColWidth="10" defaultColWidth="8.83203125" defaultRowHeight="15" x14ac:dyDescent="0.15"/>
  <cols>
    <col min="1" max="1" width="11.6640625" style="220" bestFit="1" customWidth="1"/>
    <col min="2" max="2" width="14.6640625" style="220" bestFit="1" customWidth="1"/>
    <col min="3" max="3" width="17.1640625" style="220" bestFit="1" customWidth="1"/>
    <col min="4" max="4" width="12.83203125" style="220" bestFit="1" customWidth="1"/>
    <col min="5" max="5" width="12.6640625" style="220" bestFit="1" customWidth="1"/>
    <col min="6" max="11" width="12.6640625" style="221" bestFit="1" customWidth="1"/>
    <col min="12" max="33" width="12.83203125" style="220" bestFit="1" customWidth="1"/>
    <col min="34" max="16384" width="8.83203125" style="220"/>
  </cols>
  <sheetData>
    <row r="1" spans="1:33" x14ac:dyDescent="0.15">
      <c r="A1" s="219">
        <v>60</v>
      </c>
    </row>
    <row r="2" spans="1:33" ht="23.25" customHeight="1" x14ac:dyDescent="0.15">
      <c r="A2" s="222" t="s">
        <v>246</v>
      </c>
      <c r="B2" s="223">
        <f>ISJ報表!$G$13</f>
        <v>700000</v>
      </c>
    </row>
    <row r="3" spans="1:33" x14ac:dyDescent="0.15">
      <c r="B3" s="224"/>
    </row>
    <row r="4" spans="1:33" ht="16.5" customHeight="1" x14ac:dyDescent="0.25">
      <c r="A4" s="225" t="s">
        <v>46</v>
      </c>
      <c r="B4" s="225" t="s">
        <v>85</v>
      </c>
    </row>
    <row r="5" spans="1:33" ht="16" x14ac:dyDescent="0.25">
      <c r="A5" s="225"/>
      <c r="B5" s="225"/>
      <c r="C5" s="220" t="s">
        <v>247</v>
      </c>
      <c r="D5" s="220">
        <v>1</v>
      </c>
      <c r="E5" s="220">
        <v>2</v>
      </c>
      <c r="F5" s="221">
        <v>3</v>
      </c>
      <c r="G5" s="221">
        <v>4</v>
      </c>
      <c r="H5" s="221">
        <v>5</v>
      </c>
      <c r="I5" s="221">
        <v>6</v>
      </c>
      <c r="J5" s="221">
        <v>7</v>
      </c>
      <c r="K5" s="221">
        <v>8</v>
      </c>
      <c r="L5" s="220">
        <v>9</v>
      </c>
      <c r="M5" s="220">
        <v>10</v>
      </c>
      <c r="N5" s="220">
        <v>11</v>
      </c>
      <c r="O5" s="220">
        <v>12</v>
      </c>
      <c r="P5" s="220">
        <v>13</v>
      </c>
      <c r="Q5" s="220">
        <v>14</v>
      </c>
      <c r="R5" s="220">
        <v>15</v>
      </c>
      <c r="S5" s="220">
        <v>16</v>
      </c>
      <c r="T5" s="220">
        <v>17</v>
      </c>
      <c r="U5" s="220">
        <v>18</v>
      </c>
      <c r="V5" s="220">
        <v>19</v>
      </c>
      <c r="W5" s="226">
        <v>20</v>
      </c>
      <c r="X5" s="220">
        <v>21</v>
      </c>
      <c r="Y5" s="220">
        <v>22</v>
      </c>
      <c r="Z5" s="220">
        <v>23</v>
      </c>
      <c r="AA5" s="220">
        <v>24</v>
      </c>
      <c r="AB5" s="220">
        <v>25</v>
      </c>
      <c r="AC5" s="220">
        <v>26</v>
      </c>
      <c r="AD5" s="220">
        <v>27</v>
      </c>
      <c r="AE5" s="220">
        <v>28</v>
      </c>
      <c r="AF5" s="220">
        <v>29</v>
      </c>
      <c r="AG5" s="226">
        <v>30</v>
      </c>
    </row>
    <row r="6" spans="1:33" ht="16" x14ac:dyDescent="0.25">
      <c r="A6" s="225">
        <v>0</v>
      </c>
      <c r="B6" s="225"/>
      <c r="C6" s="227">
        <f>-$B$2</f>
        <v>-700000</v>
      </c>
      <c r="D6" s="227">
        <f t="shared" ref="D6:AG6" si="0">$C$6</f>
        <v>-700000</v>
      </c>
      <c r="E6" s="227">
        <f t="shared" si="0"/>
        <v>-700000</v>
      </c>
      <c r="F6" s="227">
        <f t="shared" si="0"/>
        <v>-700000</v>
      </c>
      <c r="G6" s="227">
        <f t="shared" si="0"/>
        <v>-700000</v>
      </c>
      <c r="H6" s="227">
        <f t="shared" si="0"/>
        <v>-700000</v>
      </c>
      <c r="I6" s="227">
        <f t="shared" si="0"/>
        <v>-700000</v>
      </c>
      <c r="J6" s="227">
        <f t="shared" si="0"/>
        <v>-700000</v>
      </c>
      <c r="K6" s="227">
        <f t="shared" si="0"/>
        <v>-700000</v>
      </c>
      <c r="L6" s="227">
        <f t="shared" si="0"/>
        <v>-700000</v>
      </c>
      <c r="M6" s="227">
        <f t="shared" si="0"/>
        <v>-700000</v>
      </c>
      <c r="N6" s="227">
        <f t="shared" si="0"/>
        <v>-700000</v>
      </c>
      <c r="O6" s="227">
        <f t="shared" si="0"/>
        <v>-700000</v>
      </c>
      <c r="P6" s="227">
        <f t="shared" si="0"/>
        <v>-700000</v>
      </c>
      <c r="Q6" s="227">
        <f t="shared" si="0"/>
        <v>-700000</v>
      </c>
      <c r="R6" s="227">
        <f t="shared" si="0"/>
        <v>-700000</v>
      </c>
      <c r="S6" s="227">
        <f t="shared" si="0"/>
        <v>-700000</v>
      </c>
      <c r="T6" s="227">
        <f t="shared" si="0"/>
        <v>-700000</v>
      </c>
      <c r="U6" s="227">
        <f t="shared" si="0"/>
        <v>-700000</v>
      </c>
      <c r="V6" s="227">
        <f t="shared" si="0"/>
        <v>-700000</v>
      </c>
      <c r="W6" s="228">
        <f t="shared" si="0"/>
        <v>-700000</v>
      </c>
      <c r="X6" s="227">
        <f t="shared" si="0"/>
        <v>-700000</v>
      </c>
      <c r="Y6" s="227">
        <f t="shared" si="0"/>
        <v>-700000</v>
      </c>
      <c r="Z6" s="227">
        <f t="shared" si="0"/>
        <v>-700000</v>
      </c>
      <c r="AA6" s="227">
        <f t="shared" si="0"/>
        <v>-700000</v>
      </c>
      <c r="AB6" s="227">
        <f t="shared" si="0"/>
        <v>-700000</v>
      </c>
      <c r="AC6" s="227">
        <f t="shared" si="0"/>
        <v>-700000</v>
      </c>
      <c r="AD6" s="227">
        <f t="shared" si="0"/>
        <v>-700000</v>
      </c>
      <c r="AE6" s="227">
        <f t="shared" si="0"/>
        <v>-700000</v>
      </c>
      <c r="AF6" s="227">
        <f t="shared" si="0"/>
        <v>-700000</v>
      </c>
      <c r="AG6" s="228">
        <f t="shared" si="0"/>
        <v>-700000</v>
      </c>
    </row>
    <row r="7" spans="1:33" x14ac:dyDescent="0.15">
      <c r="A7" s="220">
        <v>1</v>
      </c>
      <c r="B7" s="229">
        <f>A1</f>
        <v>60</v>
      </c>
      <c r="C7" s="230">
        <f>ISJ報表!$S13</f>
        <v>650631</v>
      </c>
      <c r="D7" s="231">
        <f>$C$7</f>
        <v>650631</v>
      </c>
      <c r="E7" s="227">
        <v>0</v>
      </c>
      <c r="F7" s="227">
        <v>0</v>
      </c>
      <c r="G7" s="227">
        <v>0</v>
      </c>
      <c r="H7" s="227">
        <v>0</v>
      </c>
      <c r="I7" s="227">
        <v>0</v>
      </c>
      <c r="J7" s="227">
        <v>0</v>
      </c>
      <c r="K7" s="227">
        <v>0</v>
      </c>
      <c r="L7" s="227">
        <v>0</v>
      </c>
      <c r="M7" s="227">
        <v>0</v>
      </c>
      <c r="N7" s="227">
        <v>0</v>
      </c>
      <c r="O7" s="227">
        <v>0</v>
      </c>
      <c r="P7" s="227">
        <v>0</v>
      </c>
      <c r="Q7" s="227">
        <v>0</v>
      </c>
      <c r="R7" s="227">
        <v>0</v>
      </c>
      <c r="S7" s="227">
        <v>0</v>
      </c>
      <c r="T7" s="227">
        <v>0</v>
      </c>
      <c r="U7" s="227">
        <v>0</v>
      </c>
      <c r="V7" s="227">
        <v>0</v>
      </c>
      <c r="W7" s="228">
        <v>0</v>
      </c>
      <c r="X7" s="227">
        <v>0</v>
      </c>
      <c r="Y7" s="227">
        <v>0</v>
      </c>
      <c r="Z7" s="227">
        <v>0</v>
      </c>
      <c r="AA7" s="227">
        <v>0</v>
      </c>
      <c r="AB7" s="227">
        <v>0</v>
      </c>
      <c r="AC7" s="227">
        <v>0</v>
      </c>
      <c r="AD7" s="227">
        <v>0</v>
      </c>
      <c r="AE7" s="227">
        <v>0</v>
      </c>
      <c r="AF7" s="227">
        <v>0</v>
      </c>
      <c r="AG7" s="228">
        <v>0</v>
      </c>
    </row>
    <row r="8" spans="1:33" x14ac:dyDescent="0.15">
      <c r="A8" s="220">
        <v>2</v>
      </c>
      <c r="B8" s="231">
        <f t="shared" ref="B8:B36" si="1">B7+1</f>
        <v>61</v>
      </c>
      <c r="C8" s="230">
        <f>ISJ報表!$S14</f>
        <v>690389</v>
      </c>
      <c r="D8" s="232">
        <v>0</v>
      </c>
      <c r="E8" s="231">
        <f>$C$8</f>
        <v>690389</v>
      </c>
      <c r="F8" s="227">
        <v>0</v>
      </c>
      <c r="G8" s="227">
        <v>0</v>
      </c>
      <c r="H8" s="227">
        <v>0</v>
      </c>
      <c r="I8" s="227">
        <v>0</v>
      </c>
      <c r="J8" s="227">
        <v>0</v>
      </c>
      <c r="K8" s="227">
        <v>0</v>
      </c>
      <c r="L8" s="227">
        <v>0</v>
      </c>
      <c r="M8" s="227">
        <v>0</v>
      </c>
      <c r="N8" s="227">
        <v>0</v>
      </c>
      <c r="O8" s="227">
        <v>0</v>
      </c>
      <c r="P8" s="227">
        <v>0</v>
      </c>
      <c r="Q8" s="227">
        <v>0</v>
      </c>
      <c r="R8" s="227">
        <v>0</v>
      </c>
      <c r="S8" s="227">
        <v>0</v>
      </c>
      <c r="T8" s="227">
        <v>0</v>
      </c>
      <c r="U8" s="227">
        <v>0</v>
      </c>
      <c r="V8" s="227">
        <v>0</v>
      </c>
      <c r="W8" s="228">
        <v>0</v>
      </c>
      <c r="X8" s="227">
        <v>0</v>
      </c>
      <c r="Y8" s="227">
        <v>0</v>
      </c>
      <c r="Z8" s="227">
        <v>0</v>
      </c>
      <c r="AA8" s="227">
        <v>0</v>
      </c>
      <c r="AB8" s="227">
        <v>0</v>
      </c>
      <c r="AC8" s="227">
        <v>0</v>
      </c>
      <c r="AD8" s="227">
        <v>0</v>
      </c>
      <c r="AE8" s="227">
        <v>0</v>
      </c>
      <c r="AF8" s="227">
        <v>0</v>
      </c>
      <c r="AG8" s="228">
        <v>0</v>
      </c>
    </row>
    <row r="9" spans="1:33" x14ac:dyDescent="0.15">
      <c r="A9" s="220">
        <v>3</v>
      </c>
      <c r="B9" s="231">
        <f t="shared" si="1"/>
        <v>62</v>
      </c>
      <c r="C9" s="230">
        <f>ISJ報表!$S15</f>
        <v>717270</v>
      </c>
      <c r="D9" s="232">
        <v>0</v>
      </c>
      <c r="E9" s="227">
        <v>0</v>
      </c>
      <c r="F9" s="232">
        <f>$C$9</f>
        <v>717270</v>
      </c>
      <c r="G9" s="227">
        <v>0</v>
      </c>
      <c r="H9" s="227">
        <v>0</v>
      </c>
      <c r="I9" s="227">
        <v>0</v>
      </c>
      <c r="J9" s="227">
        <v>0</v>
      </c>
      <c r="K9" s="227">
        <v>0</v>
      </c>
      <c r="L9" s="227">
        <v>0</v>
      </c>
      <c r="M9" s="227">
        <v>0</v>
      </c>
      <c r="N9" s="227">
        <v>0</v>
      </c>
      <c r="O9" s="227">
        <v>0</v>
      </c>
      <c r="P9" s="227">
        <v>0</v>
      </c>
      <c r="Q9" s="227">
        <v>0</v>
      </c>
      <c r="R9" s="227">
        <v>0</v>
      </c>
      <c r="S9" s="227">
        <v>0</v>
      </c>
      <c r="T9" s="227">
        <v>0</v>
      </c>
      <c r="U9" s="227">
        <v>0</v>
      </c>
      <c r="V9" s="227">
        <v>0</v>
      </c>
      <c r="W9" s="228">
        <v>0</v>
      </c>
      <c r="X9" s="227">
        <v>0</v>
      </c>
      <c r="Y9" s="227">
        <v>0</v>
      </c>
      <c r="Z9" s="227">
        <v>0</v>
      </c>
      <c r="AA9" s="227">
        <v>0</v>
      </c>
      <c r="AB9" s="227">
        <v>0</v>
      </c>
      <c r="AC9" s="227">
        <v>0</v>
      </c>
      <c r="AD9" s="227">
        <v>0</v>
      </c>
      <c r="AE9" s="227">
        <v>0</v>
      </c>
      <c r="AF9" s="227">
        <v>0</v>
      </c>
      <c r="AG9" s="228">
        <v>0</v>
      </c>
    </row>
    <row r="10" spans="1:33" x14ac:dyDescent="0.15">
      <c r="A10" s="220">
        <v>4</v>
      </c>
      <c r="B10" s="231">
        <f t="shared" si="1"/>
        <v>63</v>
      </c>
      <c r="C10" s="230">
        <f>ISJ報表!$S16</f>
        <v>744915</v>
      </c>
      <c r="D10" s="232">
        <v>0</v>
      </c>
      <c r="E10" s="227">
        <v>0</v>
      </c>
      <c r="F10" s="232">
        <v>0</v>
      </c>
      <c r="G10" s="232">
        <f>$C$10</f>
        <v>744915</v>
      </c>
      <c r="H10" s="227">
        <v>0</v>
      </c>
      <c r="I10" s="227">
        <v>0</v>
      </c>
      <c r="J10" s="227">
        <v>0</v>
      </c>
      <c r="K10" s="227">
        <v>0</v>
      </c>
      <c r="L10" s="227">
        <v>0</v>
      </c>
      <c r="M10" s="227">
        <v>0</v>
      </c>
      <c r="N10" s="227">
        <v>0</v>
      </c>
      <c r="O10" s="227">
        <v>0</v>
      </c>
      <c r="P10" s="227">
        <v>0</v>
      </c>
      <c r="Q10" s="227">
        <v>0</v>
      </c>
      <c r="R10" s="227">
        <v>0</v>
      </c>
      <c r="S10" s="227">
        <v>0</v>
      </c>
      <c r="T10" s="227">
        <v>0</v>
      </c>
      <c r="U10" s="227">
        <v>0</v>
      </c>
      <c r="V10" s="227">
        <v>0</v>
      </c>
      <c r="W10" s="228">
        <v>0</v>
      </c>
      <c r="X10" s="227">
        <v>0</v>
      </c>
      <c r="Y10" s="227">
        <v>0</v>
      </c>
      <c r="Z10" s="227">
        <v>0</v>
      </c>
      <c r="AA10" s="227">
        <v>0</v>
      </c>
      <c r="AB10" s="227">
        <v>0</v>
      </c>
      <c r="AC10" s="227">
        <v>0</v>
      </c>
      <c r="AD10" s="227">
        <v>0</v>
      </c>
      <c r="AE10" s="227">
        <v>0</v>
      </c>
      <c r="AF10" s="227">
        <v>0</v>
      </c>
      <c r="AG10" s="228">
        <v>0</v>
      </c>
    </row>
    <row r="11" spans="1:33" x14ac:dyDescent="0.15">
      <c r="A11" s="220">
        <v>5</v>
      </c>
      <c r="B11" s="231">
        <f t="shared" si="1"/>
        <v>64</v>
      </c>
      <c r="C11" s="230">
        <f>ISJ報表!$S17</f>
        <v>766203</v>
      </c>
      <c r="D11" s="232">
        <v>0</v>
      </c>
      <c r="E11" s="227">
        <v>0</v>
      </c>
      <c r="F11" s="232">
        <v>0</v>
      </c>
      <c r="G11" s="227">
        <v>0</v>
      </c>
      <c r="H11" s="232">
        <f>$C$11</f>
        <v>766203</v>
      </c>
      <c r="I11" s="227">
        <v>0</v>
      </c>
      <c r="J11" s="227">
        <v>0</v>
      </c>
      <c r="K11" s="227">
        <v>0</v>
      </c>
      <c r="L11" s="227">
        <v>0</v>
      </c>
      <c r="M11" s="227">
        <v>0</v>
      </c>
      <c r="N11" s="227">
        <v>0</v>
      </c>
      <c r="O11" s="227">
        <v>0</v>
      </c>
      <c r="P11" s="227">
        <v>0</v>
      </c>
      <c r="Q11" s="227">
        <v>0</v>
      </c>
      <c r="R11" s="227">
        <v>0</v>
      </c>
      <c r="S11" s="227">
        <v>0</v>
      </c>
      <c r="T11" s="227">
        <v>0</v>
      </c>
      <c r="U11" s="227">
        <v>0</v>
      </c>
      <c r="V11" s="227">
        <v>0</v>
      </c>
      <c r="W11" s="228">
        <v>0</v>
      </c>
      <c r="X11" s="227">
        <v>0</v>
      </c>
      <c r="Y11" s="227">
        <v>0</v>
      </c>
      <c r="Z11" s="227">
        <v>0</v>
      </c>
      <c r="AA11" s="227">
        <v>0</v>
      </c>
      <c r="AB11" s="227">
        <v>0</v>
      </c>
      <c r="AC11" s="227">
        <v>0</v>
      </c>
      <c r="AD11" s="227">
        <v>0</v>
      </c>
      <c r="AE11" s="227">
        <v>0</v>
      </c>
      <c r="AF11" s="227">
        <v>0</v>
      </c>
      <c r="AG11" s="228">
        <v>0</v>
      </c>
    </row>
    <row r="12" spans="1:33" x14ac:dyDescent="0.15">
      <c r="A12" s="220">
        <v>6</v>
      </c>
      <c r="B12" s="231">
        <f t="shared" si="1"/>
        <v>65</v>
      </c>
      <c r="C12" s="230">
        <f>ISJ報表!$S18</f>
        <v>795369</v>
      </c>
      <c r="D12" s="232">
        <v>0</v>
      </c>
      <c r="E12" s="227">
        <v>0</v>
      </c>
      <c r="F12" s="232">
        <v>0</v>
      </c>
      <c r="G12" s="227">
        <v>0</v>
      </c>
      <c r="H12" s="232">
        <v>0</v>
      </c>
      <c r="I12" s="232">
        <f>$C$12</f>
        <v>795369</v>
      </c>
      <c r="J12" s="227">
        <v>0</v>
      </c>
      <c r="K12" s="227">
        <v>0</v>
      </c>
      <c r="L12" s="227">
        <v>0</v>
      </c>
      <c r="M12" s="227">
        <v>0</v>
      </c>
      <c r="N12" s="227">
        <v>0</v>
      </c>
      <c r="O12" s="227">
        <v>0</v>
      </c>
      <c r="P12" s="227">
        <v>0</v>
      </c>
      <c r="Q12" s="227">
        <v>0</v>
      </c>
      <c r="R12" s="227">
        <v>0</v>
      </c>
      <c r="S12" s="227">
        <v>0</v>
      </c>
      <c r="T12" s="227">
        <v>0</v>
      </c>
      <c r="U12" s="227">
        <v>0</v>
      </c>
      <c r="V12" s="227">
        <v>0</v>
      </c>
      <c r="W12" s="228">
        <v>0</v>
      </c>
      <c r="X12" s="227">
        <v>0</v>
      </c>
      <c r="Y12" s="227">
        <v>0</v>
      </c>
      <c r="Z12" s="227">
        <v>0</v>
      </c>
      <c r="AA12" s="227">
        <v>0</v>
      </c>
      <c r="AB12" s="227">
        <v>0</v>
      </c>
      <c r="AC12" s="227">
        <v>0</v>
      </c>
      <c r="AD12" s="227">
        <v>0</v>
      </c>
      <c r="AE12" s="227">
        <v>0</v>
      </c>
      <c r="AF12" s="227">
        <v>0</v>
      </c>
      <c r="AG12" s="228">
        <v>0</v>
      </c>
    </row>
    <row r="13" spans="1:33" x14ac:dyDescent="0.15">
      <c r="A13" s="220">
        <v>7</v>
      </c>
      <c r="B13" s="231">
        <f t="shared" si="1"/>
        <v>66</v>
      </c>
      <c r="C13" s="230">
        <f>ISJ報表!$S19</f>
        <v>818010</v>
      </c>
      <c r="D13" s="232">
        <v>0</v>
      </c>
      <c r="E13" s="227">
        <v>0</v>
      </c>
      <c r="F13" s="232">
        <v>0</v>
      </c>
      <c r="G13" s="227">
        <v>0</v>
      </c>
      <c r="H13" s="232">
        <v>0</v>
      </c>
      <c r="I13" s="227">
        <v>0</v>
      </c>
      <c r="J13" s="232">
        <f>$C$13</f>
        <v>818010</v>
      </c>
      <c r="K13" s="227">
        <v>0</v>
      </c>
      <c r="L13" s="227">
        <v>0</v>
      </c>
      <c r="M13" s="227">
        <v>0</v>
      </c>
      <c r="N13" s="227">
        <v>0</v>
      </c>
      <c r="O13" s="227">
        <v>0</v>
      </c>
      <c r="P13" s="227">
        <v>0</v>
      </c>
      <c r="Q13" s="227">
        <v>0</v>
      </c>
      <c r="R13" s="227">
        <v>0</v>
      </c>
      <c r="S13" s="227">
        <v>0</v>
      </c>
      <c r="T13" s="227">
        <v>0</v>
      </c>
      <c r="U13" s="227">
        <v>0</v>
      </c>
      <c r="V13" s="227">
        <v>0</v>
      </c>
      <c r="W13" s="228">
        <v>0</v>
      </c>
      <c r="X13" s="227">
        <v>0</v>
      </c>
      <c r="Y13" s="227">
        <v>0</v>
      </c>
      <c r="Z13" s="227">
        <v>0</v>
      </c>
      <c r="AA13" s="227">
        <v>0</v>
      </c>
      <c r="AB13" s="227">
        <v>0</v>
      </c>
      <c r="AC13" s="227">
        <v>0</v>
      </c>
      <c r="AD13" s="227">
        <v>0</v>
      </c>
      <c r="AE13" s="227">
        <v>0</v>
      </c>
      <c r="AF13" s="227">
        <v>0</v>
      </c>
      <c r="AG13" s="228">
        <v>0</v>
      </c>
    </row>
    <row r="14" spans="1:33" x14ac:dyDescent="0.15">
      <c r="A14" s="220">
        <v>8</v>
      </c>
      <c r="B14" s="231">
        <f t="shared" si="1"/>
        <v>67</v>
      </c>
      <c r="C14" s="230">
        <f>ISJ報表!$S20</f>
        <v>841295</v>
      </c>
      <c r="D14" s="232">
        <v>0</v>
      </c>
      <c r="E14" s="227">
        <v>0</v>
      </c>
      <c r="F14" s="232">
        <v>0</v>
      </c>
      <c r="G14" s="227">
        <v>0</v>
      </c>
      <c r="H14" s="232">
        <v>0</v>
      </c>
      <c r="I14" s="227">
        <v>0</v>
      </c>
      <c r="J14" s="232">
        <v>0</v>
      </c>
      <c r="K14" s="232">
        <f>$C$14</f>
        <v>841295</v>
      </c>
      <c r="L14" s="227">
        <v>0</v>
      </c>
      <c r="M14" s="227">
        <v>0</v>
      </c>
      <c r="N14" s="227">
        <v>0</v>
      </c>
      <c r="O14" s="227">
        <v>0</v>
      </c>
      <c r="P14" s="227">
        <v>0</v>
      </c>
      <c r="Q14" s="227">
        <v>0</v>
      </c>
      <c r="R14" s="227">
        <v>0</v>
      </c>
      <c r="S14" s="227">
        <v>0</v>
      </c>
      <c r="T14" s="227">
        <v>0</v>
      </c>
      <c r="U14" s="227">
        <v>0</v>
      </c>
      <c r="V14" s="227">
        <v>0</v>
      </c>
      <c r="W14" s="228">
        <v>0</v>
      </c>
      <c r="X14" s="227">
        <v>0</v>
      </c>
      <c r="Y14" s="227">
        <v>0</v>
      </c>
      <c r="Z14" s="227">
        <v>0</v>
      </c>
      <c r="AA14" s="227">
        <v>0</v>
      </c>
      <c r="AB14" s="227">
        <v>0</v>
      </c>
      <c r="AC14" s="227">
        <v>0</v>
      </c>
      <c r="AD14" s="227">
        <v>0</v>
      </c>
      <c r="AE14" s="227">
        <v>0</v>
      </c>
      <c r="AF14" s="227">
        <v>0</v>
      </c>
      <c r="AG14" s="228">
        <v>0</v>
      </c>
    </row>
    <row r="15" spans="1:33" x14ac:dyDescent="0.15">
      <c r="A15" s="220">
        <v>9</v>
      </c>
      <c r="B15" s="231">
        <f t="shared" si="1"/>
        <v>68</v>
      </c>
      <c r="C15" s="230">
        <f>ISJ報表!$S21</f>
        <v>865236</v>
      </c>
      <c r="D15" s="232">
        <v>0</v>
      </c>
      <c r="E15" s="227">
        <v>0</v>
      </c>
      <c r="F15" s="232">
        <v>0</v>
      </c>
      <c r="G15" s="227">
        <v>0</v>
      </c>
      <c r="H15" s="232">
        <v>0</v>
      </c>
      <c r="I15" s="227">
        <v>0</v>
      </c>
      <c r="J15" s="232">
        <v>0</v>
      </c>
      <c r="K15" s="232">
        <v>0</v>
      </c>
      <c r="L15" s="231">
        <f>$C$15</f>
        <v>865236</v>
      </c>
      <c r="M15" s="227">
        <v>0</v>
      </c>
      <c r="N15" s="227">
        <v>0</v>
      </c>
      <c r="O15" s="227">
        <v>0</v>
      </c>
      <c r="P15" s="227">
        <v>0</v>
      </c>
      <c r="Q15" s="227">
        <v>0</v>
      </c>
      <c r="R15" s="227">
        <v>0</v>
      </c>
      <c r="S15" s="227">
        <v>0</v>
      </c>
      <c r="T15" s="227">
        <v>0</v>
      </c>
      <c r="U15" s="227">
        <v>0</v>
      </c>
      <c r="V15" s="227">
        <v>0</v>
      </c>
      <c r="W15" s="228">
        <v>0</v>
      </c>
      <c r="X15" s="227">
        <v>0</v>
      </c>
      <c r="Y15" s="227">
        <v>0</v>
      </c>
      <c r="Z15" s="227">
        <v>0</v>
      </c>
      <c r="AA15" s="227">
        <v>0</v>
      </c>
      <c r="AB15" s="227">
        <v>0</v>
      </c>
      <c r="AC15" s="227">
        <v>0</v>
      </c>
      <c r="AD15" s="227">
        <v>0</v>
      </c>
      <c r="AE15" s="227">
        <v>0</v>
      </c>
      <c r="AF15" s="227">
        <v>0</v>
      </c>
      <c r="AG15" s="228">
        <v>0</v>
      </c>
    </row>
    <row r="16" spans="1:33" x14ac:dyDescent="0.15">
      <c r="A16" s="220">
        <v>10</v>
      </c>
      <c r="B16" s="231">
        <f t="shared" si="1"/>
        <v>69</v>
      </c>
      <c r="C16" s="230">
        <f>ISJ報表!$S22</f>
        <v>889855</v>
      </c>
      <c r="D16" s="232">
        <v>0</v>
      </c>
      <c r="E16" s="227">
        <v>0</v>
      </c>
      <c r="F16" s="232">
        <v>0</v>
      </c>
      <c r="G16" s="227">
        <v>0</v>
      </c>
      <c r="H16" s="232">
        <v>0</v>
      </c>
      <c r="I16" s="227">
        <v>0</v>
      </c>
      <c r="J16" s="232">
        <v>0</v>
      </c>
      <c r="K16" s="232">
        <v>0</v>
      </c>
      <c r="L16" s="227">
        <v>0</v>
      </c>
      <c r="M16" s="231">
        <f>C16</f>
        <v>889855</v>
      </c>
      <c r="N16" s="227">
        <v>0</v>
      </c>
      <c r="O16" s="227">
        <v>0</v>
      </c>
      <c r="P16" s="227">
        <v>0</v>
      </c>
      <c r="Q16" s="227">
        <v>0</v>
      </c>
      <c r="R16" s="227">
        <v>0</v>
      </c>
      <c r="S16" s="227">
        <v>0</v>
      </c>
      <c r="T16" s="227">
        <v>0</v>
      </c>
      <c r="U16" s="227">
        <v>0</v>
      </c>
      <c r="V16" s="227">
        <v>0</v>
      </c>
      <c r="W16" s="228">
        <v>0</v>
      </c>
      <c r="X16" s="227">
        <v>0</v>
      </c>
      <c r="Y16" s="227">
        <v>0</v>
      </c>
      <c r="Z16" s="227">
        <v>0</v>
      </c>
      <c r="AA16" s="227">
        <v>0</v>
      </c>
      <c r="AB16" s="227">
        <v>0</v>
      </c>
      <c r="AC16" s="227">
        <v>0</v>
      </c>
      <c r="AD16" s="227">
        <v>0</v>
      </c>
      <c r="AE16" s="227">
        <v>0</v>
      </c>
      <c r="AF16" s="227">
        <v>0</v>
      </c>
      <c r="AG16" s="228">
        <v>0</v>
      </c>
    </row>
    <row r="17" spans="1:33" x14ac:dyDescent="0.15">
      <c r="A17" s="220">
        <v>11</v>
      </c>
      <c r="B17" s="231">
        <f t="shared" si="1"/>
        <v>70</v>
      </c>
      <c r="C17" s="230">
        <f>ISJ報表!$S23</f>
        <v>915174</v>
      </c>
      <c r="D17" s="232">
        <v>0</v>
      </c>
      <c r="E17" s="227">
        <v>0</v>
      </c>
      <c r="F17" s="232">
        <v>0</v>
      </c>
      <c r="G17" s="227">
        <v>0</v>
      </c>
      <c r="H17" s="232">
        <v>0</v>
      </c>
      <c r="I17" s="227">
        <v>0</v>
      </c>
      <c r="J17" s="232">
        <v>0</v>
      </c>
      <c r="K17" s="232">
        <v>0</v>
      </c>
      <c r="L17" s="227">
        <v>0</v>
      </c>
      <c r="M17" s="227">
        <v>0</v>
      </c>
      <c r="N17" s="231">
        <f>C17</f>
        <v>915174</v>
      </c>
      <c r="O17" s="227">
        <v>0</v>
      </c>
      <c r="P17" s="227">
        <v>0</v>
      </c>
      <c r="Q17" s="227">
        <v>0</v>
      </c>
      <c r="R17" s="227">
        <v>0</v>
      </c>
      <c r="S17" s="227">
        <v>0</v>
      </c>
      <c r="T17" s="227">
        <v>0</v>
      </c>
      <c r="U17" s="227">
        <v>0</v>
      </c>
      <c r="V17" s="227">
        <v>0</v>
      </c>
      <c r="W17" s="228">
        <v>0</v>
      </c>
      <c r="X17" s="227">
        <v>0</v>
      </c>
      <c r="Y17" s="227">
        <v>0</v>
      </c>
      <c r="Z17" s="227">
        <v>0</v>
      </c>
      <c r="AA17" s="227">
        <v>0</v>
      </c>
      <c r="AB17" s="227">
        <v>0</v>
      </c>
      <c r="AC17" s="227">
        <v>0</v>
      </c>
      <c r="AD17" s="227">
        <v>0</v>
      </c>
      <c r="AE17" s="227">
        <v>0</v>
      </c>
      <c r="AF17" s="227">
        <v>0</v>
      </c>
      <c r="AG17" s="228">
        <v>0</v>
      </c>
    </row>
    <row r="18" spans="1:33" x14ac:dyDescent="0.15">
      <c r="A18" s="220">
        <v>12</v>
      </c>
      <c r="B18" s="231">
        <f t="shared" si="1"/>
        <v>71</v>
      </c>
      <c r="C18" s="230">
        <f>ISJ報表!$S24</f>
        <v>941208</v>
      </c>
      <c r="D18" s="232">
        <v>0</v>
      </c>
      <c r="E18" s="227">
        <v>0</v>
      </c>
      <c r="F18" s="232">
        <v>0</v>
      </c>
      <c r="G18" s="227">
        <v>0</v>
      </c>
      <c r="H18" s="232">
        <v>0</v>
      </c>
      <c r="I18" s="227">
        <v>0</v>
      </c>
      <c r="J18" s="232">
        <v>0</v>
      </c>
      <c r="K18" s="232">
        <v>0</v>
      </c>
      <c r="L18" s="227">
        <v>0</v>
      </c>
      <c r="M18" s="227">
        <v>0</v>
      </c>
      <c r="N18" s="227">
        <v>0</v>
      </c>
      <c r="O18" s="231">
        <f>$C$18</f>
        <v>941208</v>
      </c>
      <c r="P18" s="227">
        <v>0</v>
      </c>
      <c r="Q18" s="227">
        <v>0</v>
      </c>
      <c r="R18" s="227">
        <v>0</v>
      </c>
      <c r="S18" s="227">
        <v>0</v>
      </c>
      <c r="T18" s="227">
        <v>0</v>
      </c>
      <c r="U18" s="227">
        <v>0</v>
      </c>
      <c r="V18" s="227">
        <v>0</v>
      </c>
      <c r="W18" s="228">
        <v>0</v>
      </c>
      <c r="X18" s="227">
        <v>0</v>
      </c>
      <c r="Y18" s="227">
        <v>0</v>
      </c>
      <c r="Z18" s="227">
        <v>0</v>
      </c>
      <c r="AA18" s="227">
        <v>0</v>
      </c>
      <c r="AB18" s="227">
        <v>0</v>
      </c>
      <c r="AC18" s="227">
        <v>0</v>
      </c>
      <c r="AD18" s="227">
        <v>0</v>
      </c>
      <c r="AE18" s="227">
        <v>0</v>
      </c>
      <c r="AF18" s="227">
        <v>0</v>
      </c>
      <c r="AG18" s="228">
        <v>0</v>
      </c>
    </row>
    <row r="19" spans="1:33" x14ac:dyDescent="0.15">
      <c r="A19" s="220">
        <v>13</v>
      </c>
      <c r="B19" s="231">
        <f t="shared" si="1"/>
        <v>72</v>
      </c>
      <c r="C19" s="230">
        <f>ISJ報表!$S25</f>
        <v>967975</v>
      </c>
      <c r="D19" s="232">
        <v>0</v>
      </c>
      <c r="E19" s="227">
        <v>0</v>
      </c>
      <c r="F19" s="232">
        <v>0</v>
      </c>
      <c r="G19" s="227">
        <v>0</v>
      </c>
      <c r="H19" s="232">
        <v>0</v>
      </c>
      <c r="I19" s="227">
        <v>0</v>
      </c>
      <c r="J19" s="232">
        <v>0</v>
      </c>
      <c r="K19" s="232">
        <v>0</v>
      </c>
      <c r="L19" s="227">
        <v>0</v>
      </c>
      <c r="M19" s="227">
        <v>0</v>
      </c>
      <c r="N19" s="227">
        <v>0</v>
      </c>
      <c r="O19" s="227">
        <v>0</v>
      </c>
      <c r="P19" s="231">
        <f>$C$19</f>
        <v>967975</v>
      </c>
      <c r="Q19" s="227">
        <v>0</v>
      </c>
      <c r="R19" s="227">
        <v>0</v>
      </c>
      <c r="S19" s="227">
        <v>0</v>
      </c>
      <c r="T19" s="227">
        <v>0</v>
      </c>
      <c r="U19" s="227">
        <v>0</v>
      </c>
      <c r="V19" s="227">
        <v>0</v>
      </c>
      <c r="W19" s="228">
        <v>0</v>
      </c>
      <c r="X19" s="227">
        <v>0</v>
      </c>
      <c r="Y19" s="227">
        <v>0</v>
      </c>
      <c r="Z19" s="227">
        <v>0</v>
      </c>
      <c r="AA19" s="227">
        <v>0</v>
      </c>
      <c r="AB19" s="227">
        <v>0</v>
      </c>
      <c r="AC19" s="227">
        <v>0</v>
      </c>
      <c r="AD19" s="227">
        <v>0</v>
      </c>
      <c r="AE19" s="227">
        <v>0</v>
      </c>
      <c r="AF19" s="227">
        <v>0</v>
      </c>
      <c r="AG19" s="228">
        <v>0</v>
      </c>
    </row>
    <row r="20" spans="1:33" x14ac:dyDescent="0.15">
      <c r="A20" s="220">
        <v>14</v>
      </c>
      <c r="B20" s="231">
        <f t="shared" si="1"/>
        <v>73</v>
      </c>
      <c r="C20" s="230">
        <f>ISJ報表!$S26</f>
        <v>995496</v>
      </c>
      <c r="D20" s="232">
        <v>0</v>
      </c>
      <c r="E20" s="227">
        <v>0</v>
      </c>
      <c r="F20" s="232">
        <v>0</v>
      </c>
      <c r="G20" s="227">
        <v>0</v>
      </c>
      <c r="H20" s="232">
        <v>0</v>
      </c>
      <c r="I20" s="227">
        <v>0</v>
      </c>
      <c r="J20" s="232">
        <v>0</v>
      </c>
      <c r="K20" s="232">
        <v>0</v>
      </c>
      <c r="L20" s="227">
        <v>0</v>
      </c>
      <c r="M20" s="227">
        <v>0</v>
      </c>
      <c r="N20" s="227">
        <v>0</v>
      </c>
      <c r="O20" s="227">
        <v>0</v>
      </c>
      <c r="P20" s="227">
        <v>0</v>
      </c>
      <c r="Q20" s="231">
        <f>$C$20</f>
        <v>995496</v>
      </c>
      <c r="R20" s="227">
        <v>0</v>
      </c>
      <c r="S20" s="227">
        <v>0</v>
      </c>
      <c r="T20" s="227">
        <v>0</v>
      </c>
      <c r="U20" s="227">
        <v>0</v>
      </c>
      <c r="V20" s="227">
        <v>0</v>
      </c>
      <c r="W20" s="228">
        <v>0</v>
      </c>
      <c r="X20" s="227">
        <v>0</v>
      </c>
      <c r="Y20" s="227">
        <v>0</v>
      </c>
      <c r="Z20" s="227">
        <v>0</v>
      </c>
      <c r="AA20" s="227">
        <v>0</v>
      </c>
      <c r="AB20" s="227">
        <v>0</v>
      </c>
      <c r="AC20" s="227">
        <v>0</v>
      </c>
      <c r="AD20" s="227">
        <v>0</v>
      </c>
      <c r="AE20" s="227">
        <v>0</v>
      </c>
      <c r="AF20" s="227">
        <v>0</v>
      </c>
      <c r="AG20" s="228">
        <v>0</v>
      </c>
    </row>
    <row r="21" spans="1:33" x14ac:dyDescent="0.15">
      <c r="A21" s="220">
        <v>15</v>
      </c>
      <c r="B21" s="231">
        <f t="shared" si="1"/>
        <v>74</v>
      </c>
      <c r="C21" s="230">
        <f>ISJ報表!$S27</f>
        <v>1023793</v>
      </c>
      <c r="D21" s="232">
        <v>0</v>
      </c>
      <c r="E21" s="227">
        <v>0</v>
      </c>
      <c r="F21" s="232">
        <v>0</v>
      </c>
      <c r="G21" s="227">
        <v>0</v>
      </c>
      <c r="H21" s="232">
        <v>0</v>
      </c>
      <c r="I21" s="227">
        <v>0</v>
      </c>
      <c r="J21" s="232">
        <v>0</v>
      </c>
      <c r="K21" s="232">
        <v>0</v>
      </c>
      <c r="L21" s="227">
        <v>0</v>
      </c>
      <c r="M21" s="227">
        <v>0</v>
      </c>
      <c r="N21" s="227">
        <v>0</v>
      </c>
      <c r="O21" s="227">
        <v>0</v>
      </c>
      <c r="P21" s="227">
        <v>0</v>
      </c>
      <c r="Q21" s="227">
        <v>0</v>
      </c>
      <c r="R21" s="231">
        <f>$C$21</f>
        <v>1023793</v>
      </c>
      <c r="S21" s="227">
        <v>0</v>
      </c>
      <c r="T21" s="227">
        <v>0</v>
      </c>
      <c r="U21" s="227">
        <v>0</v>
      </c>
      <c r="V21" s="227">
        <v>0</v>
      </c>
      <c r="W21" s="228">
        <v>0</v>
      </c>
      <c r="X21" s="227">
        <v>0</v>
      </c>
      <c r="Y21" s="227">
        <v>0</v>
      </c>
      <c r="Z21" s="227">
        <v>0</v>
      </c>
      <c r="AA21" s="227">
        <v>0</v>
      </c>
      <c r="AB21" s="227">
        <v>0</v>
      </c>
      <c r="AC21" s="227">
        <v>0</v>
      </c>
      <c r="AD21" s="227">
        <v>0</v>
      </c>
      <c r="AE21" s="227">
        <v>0</v>
      </c>
      <c r="AF21" s="227">
        <v>0</v>
      </c>
      <c r="AG21" s="228">
        <v>0</v>
      </c>
    </row>
    <row r="22" spans="1:33" x14ac:dyDescent="0.15">
      <c r="A22" s="220">
        <v>16</v>
      </c>
      <c r="B22" s="231">
        <f t="shared" si="1"/>
        <v>75</v>
      </c>
      <c r="C22" s="230">
        <f>ISJ報表!$S28</f>
        <v>1052883</v>
      </c>
      <c r="D22" s="232">
        <v>0</v>
      </c>
      <c r="E22" s="227">
        <v>0</v>
      </c>
      <c r="F22" s="232">
        <v>0</v>
      </c>
      <c r="G22" s="227">
        <v>0</v>
      </c>
      <c r="H22" s="232">
        <v>0</v>
      </c>
      <c r="I22" s="227">
        <v>0</v>
      </c>
      <c r="J22" s="232">
        <v>0</v>
      </c>
      <c r="K22" s="232">
        <v>0</v>
      </c>
      <c r="L22" s="227">
        <v>0</v>
      </c>
      <c r="M22" s="227">
        <v>0</v>
      </c>
      <c r="N22" s="227">
        <v>0</v>
      </c>
      <c r="O22" s="227">
        <v>0</v>
      </c>
      <c r="P22" s="227">
        <v>0</v>
      </c>
      <c r="Q22" s="227">
        <v>0</v>
      </c>
      <c r="R22" s="227">
        <v>0</v>
      </c>
      <c r="S22" s="231">
        <f>$C$22</f>
        <v>1052883</v>
      </c>
      <c r="T22" s="227">
        <v>0</v>
      </c>
      <c r="U22" s="227">
        <v>0</v>
      </c>
      <c r="V22" s="227">
        <v>0</v>
      </c>
      <c r="W22" s="228">
        <v>0</v>
      </c>
      <c r="X22" s="227">
        <v>0</v>
      </c>
      <c r="Y22" s="227">
        <v>0</v>
      </c>
      <c r="Z22" s="227">
        <v>0</v>
      </c>
      <c r="AA22" s="227">
        <v>0</v>
      </c>
      <c r="AB22" s="227">
        <v>0</v>
      </c>
      <c r="AC22" s="227">
        <v>0</v>
      </c>
      <c r="AD22" s="227">
        <v>0</v>
      </c>
      <c r="AE22" s="227">
        <v>0</v>
      </c>
      <c r="AF22" s="227">
        <v>0</v>
      </c>
      <c r="AG22" s="228">
        <v>0</v>
      </c>
    </row>
    <row r="23" spans="1:33" x14ac:dyDescent="0.15">
      <c r="A23" s="220">
        <v>17</v>
      </c>
      <c r="B23" s="231">
        <f t="shared" si="1"/>
        <v>76</v>
      </c>
      <c r="C23" s="230">
        <f>ISJ報表!$S29</f>
        <v>1082791</v>
      </c>
      <c r="D23" s="232">
        <v>0</v>
      </c>
      <c r="E23" s="227">
        <v>0</v>
      </c>
      <c r="F23" s="232">
        <v>0</v>
      </c>
      <c r="G23" s="227">
        <v>0</v>
      </c>
      <c r="H23" s="232">
        <v>0</v>
      </c>
      <c r="I23" s="227">
        <v>0</v>
      </c>
      <c r="J23" s="232">
        <v>0</v>
      </c>
      <c r="K23" s="232">
        <v>0</v>
      </c>
      <c r="L23" s="227">
        <v>0</v>
      </c>
      <c r="M23" s="227">
        <v>0</v>
      </c>
      <c r="N23" s="227">
        <v>0</v>
      </c>
      <c r="O23" s="227">
        <v>0</v>
      </c>
      <c r="P23" s="227">
        <v>0</v>
      </c>
      <c r="Q23" s="227">
        <v>0</v>
      </c>
      <c r="R23" s="227">
        <v>0</v>
      </c>
      <c r="S23" s="227">
        <v>0</v>
      </c>
      <c r="T23" s="231">
        <f>$C$23</f>
        <v>1082791</v>
      </c>
      <c r="U23" s="227">
        <v>0</v>
      </c>
      <c r="V23" s="227">
        <v>0</v>
      </c>
      <c r="W23" s="228">
        <v>0</v>
      </c>
      <c r="X23" s="227">
        <v>0</v>
      </c>
      <c r="Y23" s="227">
        <v>0</v>
      </c>
      <c r="Z23" s="227">
        <v>0</v>
      </c>
      <c r="AA23" s="227">
        <v>0</v>
      </c>
      <c r="AB23" s="227">
        <v>0</v>
      </c>
      <c r="AC23" s="227">
        <v>0</v>
      </c>
      <c r="AD23" s="227">
        <v>0</v>
      </c>
      <c r="AE23" s="227">
        <v>0</v>
      </c>
      <c r="AF23" s="227">
        <v>0</v>
      </c>
      <c r="AG23" s="228">
        <v>0</v>
      </c>
    </row>
    <row r="24" spans="1:33" x14ac:dyDescent="0.15">
      <c r="A24" s="220">
        <v>18</v>
      </c>
      <c r="B24" s="231">
        <f t="shared" si="1"/>
        <v>77</v>
      </c>
      <c r="C24" s="230">
        <f>ISJ報表!$S30</f>
        <v>1113539</v>
      </c>
      <c r="D24" s="232">
        <v>0</v>
      </c>
      <c r="E24" s="227">
        <v>0</v>
      </c>
      <c r="F24" s="232">
        <v>0</v>
      </c>
      <c r="G24" s="227">
        <v>0</v>
      </c>
      <c r="H24" s="232">
        <v>0</v>
      </c>
      <c r="I24" s="227">
        <v>0</v>
      </c>
      <c r="J24" s="232">
        <v>0</v>
      </c>
      <c r="K24" s="232">
        <v>0</v>
      </c>
      <c r="L24" s="227">
        <v>0</v>
      </c>
      <c r="M24" s="227">
        <v>0</v>
      </c>
      <c r="N24" s="227">
        <v>0</v>
      </c>
      <c r="O24" s="227">
        <v>0</v>
      </c>
      <c r="P24" s="227">
        <v>0</v>
      </c>
      <c r="Q24" s="227">
        <v>0</v>
      </c>
      <c r="R24" s="227">
        <v>0</v>
      </c>
      <c r="S24" s="227">
        <v>0</v>
      </c>
      <c r="T24" s="227">
        <v>0</v>
      </c>
      <c r="U24" s="231">
        <f>$C$24</f>
        <v>1113539</v>
      </c>
      <c r="V24" s="227">
        <v>0</v>
      </c>
      <c r="W24" s="228">
        <v>0</v>
      </c>
      <c r="X24" s="227">
        <v>0</v>
      </c>
      <c r="Y24" s="227">
        <v>0</v>
      </c>
      <c r="Z24" s="227">
        <v>0</v>
      </c>
      <c r="AA24" s="227">
        <v>0</v>
      </c>
      <c r="AB24" s="227">
        <v>0</v>
      </c>
      <c r="AC24" s="227">
        <v>0</v>
      </c>
      <c r="AD24" s="227">
        <v>0</v>
      </c>
      <c r="AE24" s="227">
        <v>0</v>
      </c>
      <c r="AF24" s="227">
        <v>0</v>
      </c>
      <c r="AG24" s="228">
        <v>0</v>
      </c>
    </row>
    <row r="25" spans="1:33" x14ac:dyDescent="0.15">
      <c r="A25" s="220">
        <v>19</v>
      </c>
      <c r="B25" s="231">
        <f t="shared" si="1"/>
        <v>78</v>
      </c>
      <c r="C25" s="230">
        <f>ISJ報表!$S31</f>
        <v>1145147</v>
      </c>
      <c r="D25" s="232">
        <v>0</v>
      </c>
      <c r="E25" s="227">
        <v>0</v>
      </c>
      <c r="F25" s="232">
        <v>0</v>
      </c>
      <c r="G25" s="227">
        <v>0</v>
      </c>
      <c r="H25" s="232">
        <v>0</v>
      </c>
      <c r="I25" s="227">
        <v>0</v>
      </c>
      <c r="J25" s="232">
        <v>0</v>
      </c>
      <c r="K25" s="232">
        <v>0</v>
      </c>
      <c r="L25" s="227">
        <v>0</v>
      </c>
      <c r="M25" s="227">
        <v>0</v>
      </c>
      <c r="N25" s="227">
        <v>0</v>
      </c>
      <c r="O25" s="227">
        <v>0</v>
      </c>
      <c r="P25" s="227">
        <v>0</v>
      </c>
      <c r="Q25" s="227">
        <v>0</v>
      </c>
      <c r="R25" s="227">
        <v>0</v>
      </c>
      <c r="S25" s="227">
        <v>0</v>
      </c>
      <c r="T25" s="227">
        <v>0</v>
      </c>
      <c r="U25" s="227">
        <v>0</v>
      </c>
      <c r="V25" s="231">
        <f>$C$25</f>
        <v>1145147</v>
      </c>
      <c r="W25" s="228">
        <v>0</v>
      </c>
      <c r="X25" s="227">
        <v>0</v>
      </c>
      <c r="Y25" s="227">
        <v>0</v>
      </c>
      <c r="Z25" s="227">
        <v>0</v>
      </c>
      <c r="AA25" s="227">
        <v>0</v>
      </c>
      <c r="AB25" s="227">
        <v>0</v>
      </c>
      <c r="AC25" s="227">
        <v>0</v>
      </c>
      <c r="AD25" s="227">
        <v>0</v>
      </c>
      <c r="AE25" s="227">
        <v>0</v>
      </c>
      <c r="AF25" s="227">
        <v>0</v>
      </c>
      <c r="AG25" s="228">
        <v>0</v>
      </c>
    </row>
    <row r="26" spans="1:33" x14ac:dyDescent="0.15">
      <c r="A26" s="220">
        <v>20</v>
      </c>
      <c r="B26" s="231">
        <f t="shared" si="1"/>
        <v>79</v>
      </c>
      <c r="C26" s="230">
        <f>ISJ報表!$S32</f>
        <v>1177635</v>
      </c>
      <c r="D26" s="232">
        <v>0</v>
      </c>
      <c r="E26" s="232">
        <v>0</v>
      </c>
      <c r="F26" s="232">
        <v>0</v>
      </c>
      <c r="G26" s="232">
        <v>0</v>
      </c>
      <c r="H26" s="232">
        <v>0</v>
      </c>
      <c r="I26" s="232">
        <v>0</v>
      </c>
      <c r="J26" s="232">
        <v>0</v>
      </c>
      <c r="K26" s="232">
        <v>0</v>
      </c>
      <c r="L26" s="232">
        <v>0</v>
      </c>
      <c r="M26" s="232">
        <v>0</v>
      </c>
      <c r="N26" s="232">
        <v>0</v>
      </c>
      <c r="O26" s="232">
        <v>0</v>
      </c>
      <c r="P26" s="232">
        <v>0</v>
      </c>
      <c r="Q26" s="232">
        <v>0</v>
      </c>
      <c r="R26" s="232">
        <v>0</v>
      </c>
      <c r="S26" s="232">
        <v>0</v>
      </c>
      <c r="T26" s="232">
        <v>0</v>
      </c>
      <c r="U26" s="232">
        <v>0</v>
      </c>
      <c r="V26" s="227">
        <v>0</v>
      </c>
      <c r="W26" s="233">
        <f>$C$26</f>
        <v>1177635</v>
      </c>
      <c r="X26" s="227">
        <v>0</v>
      </c>
      <c r="Y26" s="227">
        <v>0</v>
      </c>
      <c r="Z26" s="227">
        <v>0</v>
      </c>
      <c r="AA26" s="227">
        <v>0</v>
      </c>
      <c r="AB26" s="227">
        <v>0</v>
      </c>
      <c r="AC26" s="227">
        <v>0</v>
      </c>
      <c r="AD26" s="227">
        <v>0</v>
      </c>
      <c r="AE26" s="227">
        <v>0</v>
      </c>
      <c r="AF26" s="227">
        <v>0</v>
      </c>
      <c r="AG26" s="228">
        <v>0</v>
      </c>
    </row>
    <row r="27" spans="1:33" x14ac:dyDescent="0.15">
      <c r="A27" s="220">
        <v>21</v>
      </c>
      <c r="B27" s="231">
        <f t="shared" si="1"/>
        <v>80</v>
      </c>
      <c r="C27" s="230">
        <f>ISJ報表!$S33</f>
        <v>1211030</v>
      </c>
      <c r="D27" s="232">
        <v>0</v>
      </c>
      <c r="E27" s="232">
        <v>0</v>
      </c>
      <c r="F27" s="232">
        <v>0</v>
      </c>
      <c r="G27" s="232">
        <v>0</v>
      </c>
      <c r="H27" s="232">
        <v>0</v>
      </c>
      <c r="I27" s="232">
        <v>0</v>
      </c>
      <c r="J27" s="232">
        <v>0</v>
      </c>
      <c r="K27" s="232">
        <v>0</v>
      </c>
      <c r="L27" s="232">
        <v>0</v>
      </c>
      <c r="M27" s="232">
        <v>0</v>
      </c>
      <c r="N27" s="232">
        <v>0</v>
      </c>
      <c r="O27" s="232">
        <v>0</v>
      </c>
      <c r="P27" s="232">
        <v>0</v>
      </c>
      <c r="Q27" s="232">
        <v>0</v>
      </c>
      <c r="R27" s="232">
        <v>0</v>
      </c>
      <c r="S27" s="232">
        <v>0</v>
      </c>
      <c r="T27" s="232">
        <v>0</v>
      </c>
      <c r="U27" s="232">
        <v>0</v>
      </c>
      <c r="V27" s="227">
        <v>0</v>
      </c>
      <c r="W27" s="233">
        <v>0</v>
      </c>
      <c r="X27" s="231">
        <f>$C$27</f>
        <v>1211030</v>
      </c>
      <c r="Y27" s="227">
        <v>0</v>
      </c>
      <c r="Z27" s="227">
        <v>0</v>
      </c>
      <c r="AA27" s="227">
        <v>0</v>
      </c>
      <c r="AB27" s="227">
        <v>0</v>
      </c>
      <c r="AC27" s="227">
        <v>0</v>
      </c>
      <c r="AD27" s="227">
        <v>0</v>
      </c>
      <c r="AE27" s="227">
        <v>0</v>
      </c>
      <c r="AF27" s="227">
        <v>0</v>
      </c>
      <c r="AG27" s="228">
        <v>0</v>
      </c>
    </row>
    <row r="28" spans="1:33" x14ac:dyDescent="0.15">
      <c r="A28" s="220">
        <v>22</v>
      </c>
      <c r="B28" s="231">
        <f t="shared" si="1"/>
        <v>81</v>
      </c>
      <c r="C28" s="230">
        <f>ISJ報表!$S34</f>
        <v>1245352</v>
      </c>
      <c r="D28" s="232">
        <v>0</v>
      </c>
      <c r="E28" s="232">
        <v>0</v>
      </c>
      <c r="F28" s="232">
        <v>0</v>
      </c>
      <c r="G28" s="232">
        <v>0</v>
      </c>
      <c r="H28" s="232">
        <v>0</v>
      </c>
      <c r="I28" s="232">
        <v>0</v>
      </c>
      <c r="J28" s="232">
        <v>0</v>
      </c>
      <c r="K28" s="232">
        <v>0</v>
      </c>
      <c r="L28" s="232">
        <v>0</v>
      </c>
      <c r="M28" s="232">
        <v>0</v>
      </c>
      <c r="N28" s="232">
        <v>0</v>
      </c>
      <c r="O28" s="232">
        <v>0</v>
      </c>
      <c r="P28" s="232">
        <v>0</v>
      </c>
      <c r="Q28" s="232">
        <v>0</v>
      </c>
      <c r="R28" s="232">
        <v>0</v>
      </c>
      <c r="S28" s="232">
        <v>0</v>
      </c>
      <c r="T28" s="232">
        <v>0</v>
      </c>
      <c r="U28" s="232">
        <v>0</v>
      </c>
      <c r="V28" s="227">
        <v>0</v>
      </c>
      <c r="W28" s="233">
        <v>0</v>
      </c>
      <c r="X28" s="227">
        <v>0</v>
      </c>
      <c r="Y28" s="231">
        <f>$C$28</f>
        <v>1245352</v>
      </c>
      <c r="Z28" s="227">
        <v>0</v>
      </c>
      <c r="AA28" s="227">
        <v>0</v>
      </c>
      <c r="AB28" s="227">
        <v>0</v>
      </c>
      <c r="AC28" s="227">
        <v>0</v>
      </c>
      <c r="AD28" s="227">
        <v>0</v>
      </c>
      <c r="AE28" s="227">
        <v>0</v>
      </c>
      <c r="AF28" s="227">
        <v>0</v>
      </c>
      <c r="AG28" s="228">
        <v>0</v>
      </c>
    </row>
    <row r="29" spans="1:33" x14ac:dyDescent="0.15">
      <c r="A29" s="220">
        <v>23</v>
      </c>
      <c r="B29" s="231">
        <f t="shared" si="1"/>
        <v>82</v>
      </c>
      <c r="C29" s="230">
        <f>ISJ報表!$S35</f>
        <v>1280623</v>
      </c>
      <c r="D29" s="232">
        <v>0</v>
      </c>
      <c r="E29" s="232">
        <v>0</v>
      </c>
      <c r="F29" s="232">
        <v>0</v>
      </c>
      <c r="G29" s="232">
        <v>0</v>
      </c>
      <c r="H29" s="232">
        <v>0</v>
      </c>
      <c r="I29" s="232">
        <v>0</v>
      </c>
      <c r="J29" s="232">
        <v>0</v>
      </c>
      <c r="K29" s="232">
        <v>0</v>
      </c>
      <c r="L29" s="232">
        <v>0</v>
      </c>
      <c r="M29" s="232">
        <v>0</v>
      </c>
      <c r="N29" s="232">
        <v>0</v>
      </c>
      <c r="O29" s="232">
        <v>0</v>
      </c>
      <c r="P29" s="232">
        <v>0</v>
      </c>
      <c r="Q29" s="232">
        <v>0</v>
      </c>
      <c r="R29" s="232">
        <v>0</v>
      </c>
      <c r="S29" s="232">
        <v>0</v>
      </c>
      <c r="T29" s="232">
        <v>0</v>
      </c>
      <c r="U29" s="232">
        <v>0</v>
      </c>
      <c r="V29" s="227">
        <v>0</v>
      </c>
      <c r="W29" s="233">
        <v>0</v>
      </c>
      <c r="X29" s="227">
        <v>0</v>
      </c>
      <c r="Y29" s="227">
        <v>0</v>
      </c>
      <c r="Z29" s="231">
        <f>$C$29</f>
        <v>1280623</v>
      </c>
      <c r="AA29" s="227">
        <v>0</v>
      </c>
      <c r="AB29" s="227">
        <v>0</v>
      </c>
      <c r="AC29" s="227">
        <v>0</v>
      </c>
      <c r="AD29" s="227">
        <v>0</v>
      </c>
      <c r="AE29" s="227">
        <v>0</v>
      </c>
      <c r="AF29" s="227">
        <v>0</v>
      </c>
      <c r="AG29" s="228">
        <v>0</v>
      </c>
    </row>
    <row r="30" spans="1:33" x14ac:dyDescent="0.15">
      <c r="A30" s="220">
        <v>24</v>
      </c>
      <c r="B30" s="231">
        <f t="shared" si="1"/>
        <v>83</v>
      </c>
      <c r="C30" s="230">
        <f>ISJ報表!$S36</f>
        <v>1316868</v>
      </c>
      <c r="D30" s="232">
        <v>0</v>
      </c>
      <c r="E30" s="232">
        <v>0</v>
      </c>
      <c r="F30" s="232">
        <v>0</v>
      </c>
      <c r="G30" s="232">
        <v>0</v>
      </c>
      <c r="H30" s="232">
        <v>0</v>
      </c>
      <c r="I30" s="232">
        <v>0</v>
      </c>
      <c r="J30" s="232">
        <v>0</v>
      </c>
      <c r="K30" s="232">
        <v>0</v>
      </c>
      <c r="L30" s="232">
        <v>0</v>
      </c>
      <c r="M30" s="232">
        <v>0</v>
      </c>
      <c r="N30" s="232">
        <v>0</v>
      </c>
      <c r="O30" s="232">
        <v>0</v>
      </c>
      <c r="P30" s="232">
        <v>0</v>
      </c>
      <c r="Q30" s="232">
        <v>0</v>
      </c>
      <c r="R30" s="232">
        <v>0</v>
      </c>
      <c r="S30" s="232">
        <v>0</v>
      </c>
      <c r="T30" s="232">
        <v>0</v>
      </c>
      <c r="U30" s="232">
        <v>0</v>
      </c>
      <c r="V30" s="227">
        <v>0</v>
      </c>
      <c r="W30" s="233">
        <v>0</v>
      </c>
      <c r="X30" s="227">
        <v>0</v>
      </c>
      <c r="Y30" s="227">
        <v>0</v>
      </c>
      <c r="Z30" s="227">
        <v>0</v>
      </c>
      <c r="AA30" s="231">
        <f>$C$30</f>
        <v>1316868</v>
      </c>
      <c r="AB30" s="227">
        <v>0</v>
      </c>
      <c r="AC30" s="227">
        <v>0</v>
      </c>
      <c r="AD30" s="227">
        <v>0</v>
      </c>
      <c r="AE30" s="227">
        <v>0</v>
      </c>
      <c r="AF30" s="227">
        <v>0</v>
      </c>
      <c r="AG30" s="228">
        <v>0</v>
      </c>
    </row>
    <row r="31" spans="1:33" x14ac:dyDescent="0.15">
      <c r="A31" s="220">
        <v>25</v>
      </c>
      <c r="B31" s="231">
        <f t="shared" si="1"/>
        <v>84</v>
      </c>
      <c r="C31" s="230">
        <f>ISJ報表!$S37</f>
        <v>1354111</v>
      </c>
      <c r="D31" s="232">
        <v>0</v>
      </c>
      <c r="E31" s="232">
        <v>0</v>
      </c>
      <c r="F31" s="232">
        <v>0</v>
      </c>
      <c r="G31" s="232">
        <v>0</v>
      </c>
      <c r="H31" s="232">
        <v>0</v>
      </c>
      <c r="I31" s="232">
        <v>0</v>
      </c>
      <c r="J31" s="232">
        <v>0</v>
      </c>
      <c r="K31" s="232">
        <v>0</v>
      </c>
      <c r="L31" s="232">
        <v>0</v>
      </c>
      <c r="M31" s="232">
        <v>0</v>
      </c>
      <c r="N31" s="232">
        <v>0</v>
      </c>
      <c r="O31" s="232">
        <v>0</v>
      </c>
      <c r="P31" s="232">
        <v>0</v>
      </c>
      <c r="Q31" s="232">
        <v>0</v>
      </c>
      <c r="R31" s="232">
        <v>0</v>
      </c>
      <c r="S31" s="232">
        <v>0</v>
      </c>
      <c r="T31" s="232">
        <v>0</v>
      </c>
      <c r="U31" s="232">
        <v>0</v>
      </c>
      <c r="V31" s="227">
        <v>0</v>
      </c>
      <c r="W31" s="233">
        <v>0</v>
      </c>
      <c r="X31" s="227">
        <v>0</v>
      </c>
      <c r="Y31" s="227">
        <v>0</v>
      </c>
      <c r="Z31" s="227">
        <v>0</v>
      </c>
      <c r="AA31" s="227">
        <v>0</v>
      </c>
      <c r="AB31" s="231">
        <f>$C$31</f>
        <v>1354111</v>
      </c>
      <c r="AC31" s="227">
        <v>0</v>
      </c>
      <c r="AD31" s="227">
        <v>0</v>
      </c>
      <c r="AE31" s="227">
        <v>0</v>
      </c>
      <c r="AF31" s="227">
        <v>0</v>
      </c>
      <c r="AG31" s="228">
        <v>0</v>
      </c>
    </row>
    <row r="32" spans="1:33" x14ac:dyDescent="0.15">
      <c r="A32" s="220">
        <v>26</v>
      </c>
      <c r="B32" s="231">
        <f t="shared" si="1"/>
        <v>85</v>
      </c>
      <c r="C32" s="230">
        <f>ISJ報表!$S38</f>
        <v>1392374</v>
      </c>
      <c r="D32" s="232">
        <v>0</v>
      </c>
      <c r="E32" s="232">
        <v>0</v>
      </c>
      <c r="F32" s="232">
        <v>0</v>
      </c>
      <c r="G32" s="232">
        <v>0</v>
      </c>
      <c r="H32" s="232">
        <v>0</v>
      </c>
      <c r="I32" s="232">
        <v>0</v>
      </c>
      <c r="J32" s="232">
        <v>0</v>
      </c>
      <c r="K32" s="232">
        <v>0</v>
      </c>
      <c r="L32" s="232">
        <v>0</v>
      </c>
      <c r="M32" s="232">
        <v>0</v>
      </c>
      <c r="N32" s="232">
        <v>0</v>
      </c>
      <c r="O32" s="232">
        <v>0</v>
      </c>
      <c r="P32" s="232">
        <v>0</v>
      </c>
      <c r="Q32" s="232">
        <v>0</v>
      </c>
      <c r="R32" s="232">
        <v>0</v>
      </c>
      <c r="S32" s="232">
        <v>0</v>
      </c>
      <c r="T32" s="232">
        <v>0</v>
      </c>
      <c r="U32" s="232">
        <v>0</v>
      </c>
      <c r="V32" s="227">
        <v>0</v>
      </c>
      <c r="W32" s="233">
        <v>0</v>
      </c>
      <c r="X32" s="227">
        <v>0</v>
      </c>
      <c r="Y32" s="227">
        <v>0</v>
      </c>
      <c r="Z32" s="227">
        <v>0</v>
      </c>
      <c r="AA32" s="227">
        <v>0</v>
      </c>
      <c r="AB32" s="227">
        <v>0</v>
      </c>
      <c r="AC32" s="231">
        <f>$C$32</f>
        <v>1392374</v>
      </c>
      <c r="AD32" s="227">
        <v>0</v>
      </c>
      <c r="AE32" s="227">
        <v>0</v>
      </c>
      <c r="AF32" s="227">
        <v>0</v>
      </c>
      <c r="AG32" s="228">
        <v>0</v>
      </c>
    </row>
    <row r="33" spans="1:33" x14ac:dyDescent="0.15">
      <c r="A33" s="220">
        <v>27</v>
      </c>
      <c r="B33" s="231">
        <f t="shared" si="1"/>
        <v>86</v>
      </c>
      <c r="C33" s="230">
        <f>ISJ報表!$S39</f>
        <v>1431682</v>
      </c>
      <c r="D33" s="232">
        <v>0</v>
      </c>
      <c r="E33" s="232">
        <v>0</v>
      </c>
      <c r="F33" s="232">
        <v>0</v>
      </c>
      <c r="G33" s="232">
        <v>0</v>
      </c>
      <c r="H33" s="232">
        <v>0</v>
      </c>
      <c r="I33" s="232">
        <v>0</v>
      </c>
      <c r="J33" s="232">
        <v>0</v>
      </c>
      <c r="K33" s="232">
        <v>0</v>
      </c>
      <c r="L33" s="232">
        <v>0</v>
      </c>
      <c r="M33" s="232">
        <v>0</v>
      </c>
      <c r="N33" s="232">
        <v>0</v>
      </c>
      <c r="O33" s="232">
        <v>0</v>
      </c>
      <c r="P33" s="232">
        <v>0</v>
      </c>
      <c r="Q33" s="232">
        <v>0</v>
      </c>
      <c r="R33" s="232">
        <v>0</v>
      </c>
      <c r="S33" s="232">
        <v>0</v>
      </c>
      <c r="T33" s="232">
        <v>0</v>
      </c>
      <c r="U33" s="232">
        <v>0</v>
      </c>
      <c r="V33" s="227">
        <v>0</v>
      </c>
      <c r="W33" s="233">
        <v>0</v>
      </c>
      <c r="X33" s="227">
        <v>0</v>
      </c>
      <c r="Y33" s="227">
        <v>0</v>
      </c>
      <c r="Z33" s="227">
        <v>0</v>
      </c>
      <c r="AA33" s="227">
        <v>0</v>
      </c>
      <c r="AB33" s="227">
        <v>0</v>
      </c>
      <c r="AC33" s="227">
        <v>0</v>
      </c>
      <c r="AD33" s="231">
        <f>$C$33</f>
        <v>1431682</v>
      </c>
      <c r="AE33" s="227">
        <v>0</v>
      </c>
      <c r="AF33" s="227">
        <v>0</v>
      </c>
      <c r="AG33" s="228">
        <v>0</v>
      </c>
    </row>
    <row r="34" spans="1:33" x14ac:dyDescent="0.15">
      <c r="A34" s="220">
        <v>28</v>
      </c>
      <c r="B34" s="231">
        <f t="shared" si="1"/>
        <v>87</v>
      </c>
      <c r="C34" s="230">
        <f>ISJ報表!$S40</f>
        <v>1472060</v>
      </c>
      <c r="D34" s="232">
        <v>0</v>
      </c>
      <c r="E34" s="232">
        <v>0</v>
      </c>
      <c r="F34" s="232">
        <v>0</v>
      </c>
      <c r="G34" s="232">
        <v>0</v>
      </c>
      <c r="H34" s="232">
        <v>0</v>
      </c>
      <c r="I34" s="232">
        <v>0</v>
      </c>
      <c r="J34" s="232">
        <v>0</v>
      </c>
      <c r="K34" s="232">
        <v>0</v>
      </c>
      <c r="L34" s="232">
        <v>0</v>
      </c>
      <c r="M34" s="232">
        <v>0</v>
      </c>
      <c r="N34" s="232">
        <v>0</v>
      </c>
      <c r="O34" s="232">
        <v>0</v>
      </c>
      <c r="P34" s="232">
        <v>0</v>
      </c>
      <c r="Q34" s="232">
        <v>0</v>
      </c>
      <c r="R34" s="232">
        <v>0</v>
      </c>
      <c r="S34" s="232">
        <v>0</v>
      </c>
      <c r="T34" s="232">
        <v>0</v>
      </c>
      <c r="U34" s="232">
        <v>0</v>
      </c>
      <c r="V34" s="227">
        <v>0</v>
      </c>
      <c r="W34" s="233">
        <v>0</v>
      </c>
      <c r="X34" s="227">
        <v>0</v>
      </c>
      <c r="Y34" s="227">
        <v>0</v>
      </c>
      <c r="Z34" s="227">
        <v>0</v>
      </c>
      <c r="AA34" s="227">
        <v>0</v>
      </c>
      <c r="AB34" s="227">
        <v>0</v>
      </c>
      <c r="AC34" s="227">
        <v>0</v>
      </c>
      <c r="AD34" s="227">
        <v>0</v>
      </c>
      <c r="AE34" s="231">
        <f>$C$34</f>
        <v>1472060</v>
      </c>
      <c r="AF34" s="227">
        <v>0</v>
      </c>
      <c r="AG34" s="228">
        <v>0</v>
      </c>
    </row>
    <row r="35" spans="1:33" x14ac:dyDescent="0.15">
      <c r="A35" s="220">
        <v>29</v>
      </c>
      <c r="B35" s="231">
        <f t="shared" si="1"/>
        <v>88</v>
      </c>
      <c r="C35" s="230">
        <f>ISJ報表!$S41</f>
        <v>1513525</v>
      </c>
      <c r="D35" s="232">
        <v>0</v>
      </c>
      <c r="E35" s="232">
        <v>0</v>
      </c>
      <c r="F35" s="232">
        <v>0</v>
      </c>
      <c r="G35" s="232">
        <v>0</v>
      </c>
      <c r="H35" s="232">
        <v>0</v>
      </c>
      <c r="I35" s="232">
        <v>0</v>
      </c>
      <c r="J35" s="232">
        <v>0</v>
      </c>
      <c r="K35" s="232">
        <v>0</v>
      </c>
      <c r="L35" s="232">
        <v>0</v>
      </c>
      <c r="M35" s="232">
        <v>0</v>
      </c>
      <c r="N35" s="232">
        <v>0</v>
      </c>
      <c r="O35" s="232">
        <v>0</v>
      </c>
      <c r="P35" s="232">
        <v>0</v>
      </c>
      <c r="Q35" s="232">
        <v>0</v>
      </c>
      <c r="R35" s="232">
        <v>0</v>
      </c>
      <c r="S35" s="232">
        <v>0</v>
      </c>
      <c r="T35" s="232">
        <v>0</v>
      </c>
      <c r="U35" s="232">
        <v>0</v>
      </c>
      <c r="V35" s="227">
        <v>0</v>
      </c>
      <c r="W35" s="233">
        <v>0</v>
      </c>
      <c r="X35" s="227">
        <v>0</v>
      </c>
      <c r="Y35" s="227">
        <v>0</v>
      </c>
      <c r="Z35" s="227">
        <v>0</v>
      </c>
      <c r="AA35" s="227">
        <v>0</v>
      </c>
      <c r="AB35" s="227">
        <v>0</v>
      </c>
      <c r="AC35" s="227">
        <v>0</v>
      </c>
      <c r="AD35" s="227">
        <v>0</v>
      </c>
      <c r="AE35" s="227">
        <v>0</v>
      </c>
      <c r="AF35" s="231">
        <f>$C$35</f>
        <v>1513525</v>
      </c>
      <c r="AG35" s="228">
        <v>0</v>
      </c>
    </row>
    <row r="36" spans="1:33" x14ac:dyDescent="0.15">
      <c r="A36" s="220">
        <v>30</v>
      </c>
      <c r="B36" s="231">
        <f t="shared" si="1"/>
        <v>89</v>
      </c>
      <c r="C36" s="230">
        <f>ISJ報表!$S42</f>
        <v>1556108</v>
      </c>
      <c r="D36" s="232">
        <v>0</v>
      </c>
      <c r="E36" s="232">
        <v>0</v>
      </c>
      <c r="F36" s="232">
        <v>0</v>
      </c>
      <c r="G36" s="232">
        <v>0</v>
      </c>
      <c r="H36" s="232">
        <v>0</v>
      </c>
      <c r="I36" s="232">
        <v>0</v>
      </c>
      <c r="J36" s="232">
        <v>0</v>
      </c>
      <c r="K36" s="232">
        <v>0</v>
      </c>
      <c r="L36" s="232">
        <v>0</v>
      </c>
      <c r="M36" s="232">
        <v>0</v>
      </c>
      <c r="N36" s="232">
        <v>0</v>
      </c>
      <c r="O36" s="232">
        <v>0</v>
      </c>
      <c r="P36" s="232">
        <v>0</v>
      </c>
      <c r="Q36" s="232">
        <v>0</v>
      </c>
      <c r="R36" s="232">
        <v>0</v>
      </c>
      <c r="S36" s="232">
        <v>0</v>
      </c>
      <c r="T36" s="232">
        <v>0</v>
      </c>
      <c r="U36" s="232">
        <v>0</v>
      </c>
      <c r="V36" s="227">
        <v>0</v>
      </c>
      <c r="W36" s="233">
        <v>0</v>
      </c>
      <c r="X36" s="227">
        <v>0</v>
      </c>
      <c r="Y36" s="227">
        <v>0</v>
      </c>
      <c r="Z36" s="227">
        <v>0</v>
      </c>
      <c r="AA36" s="227">
        <v>0</v>
      </c>
      <c r="AB36" s="227">
        <v>0</v>
      </c>
      <c r="AC36" s="227">
        <v>0</v>
      </c>
      <c r="AD36" s="227">
        <v>0</v>
      </c>
      <c r="AE36" s="227">
        <v>0</v>
      </c>
      <c r="AF36" s="227">
        <v>0</v>
      </c>
      <c r="AG36" s="233">
        <f>C36</f>
        <v>1556108</v>
      </c>
    </row>
    <row r="37" spans="1:33" x14ac:dyDescent="0.15">
      <c r="B37" s="231"/>
      <c r="D37" s="234">
        <f t="shared" ref="D37:AG37" si="2">IRR(D6:D36)</f>
        <v>-7.0527142857142899E-2</v>
      </c>
      <c r="E37" s="234">
        <f t="shared" si="2"/>
        <v>-6.8887272817814704E-3</v>
      </c>
      <c r="F37" s="234">
        <f t="shared" si="2"/>
        <v>8.1570904795713606E-3</v>
      </c>
      <c r="G37" s="234">
        <f t="shared" si="2"/>
        <v>1.5668936055850624E-2</v>
      </c>
      <c r="H37" s="234">
        <f t="shared" si="2"/>
        <v>1.8237674140092475E-2</v>
      </c>
      <c r="I37" s="234">
        <f t="shared" si="2"/>
        <v>2.1515835282323259E-2</v>
      </c>
      <c r="J37" s="234">
        <f t="shared" si="2"/>
        <v>2.2505837597689204E-2</v>
      </c>
      <c r="K37" s="234">
        <f t="shared" si="2"/>
        <v>2.3248892996247328E-2</v>
      </c>
      <c r="L37" s="234">
        <f t="shared" si="2"/>
        <v>2.38263019503131E-2</v>
      </c>
      <c r="M37" s="234">
        <f t="shared" si="2"/>
        <v>2.4288084229443729E-2</v>
      </c>
      <c r="N37" s="234">
        <f t="shared" si="2"/>
        <v>2.4666010429021945E-2</v>
      </c>
      <c r="O37" s="234">
        <f t="shared" si="2"/>
        <v>2.4980565370802177E-2</v>
      </c>
      <c r="P37" s="234">
        <f t="shared" si="2"/>
        <v>2.5246184238194358E-2</v>
      </c>
      <c r="Q37" s="234">
        <f t="shared" si="2"/>
        <v>2.5473380632376141E-2</v>
      </c>
      <c r="R37" s="234">
        <f t="shared" si="2"/>
        <v>2.5669893187061588E-2</v>
      </c>
      <c r="S37" s="234">
        <f t="shared" si="2"/>
        <v>2.5841181839309835E-2</v>
      </c>
      <c r="T37" s="234">
        <f t="shared" si="2"/>
        <v>2.5991865430604388E-2</v>
      </c>
      <c r="U37" s="234">
        <f t="shared" si="2"/>
        <v>2.6125335507830361E-2</v>
      </c>
      <c r="V37" s="234">
        <f t="shared" si="2"/>
        <v>2.6244150557941159E-2</v>
      </c>
      <c r="W37" s="235">
        <f t="shared" si="2"/>
        <v>2.6350346410421555E-2</v>
      </c>
      <c r="X37" s="234">
        <f t="shared" si="2"/>
        <v>2.6445844955610198E-2</v>
      </c>
      <c r="Y37" s="234">
        <f t="shared" si="2"/>
        <v>2.6531919995653519E-2</v>
      </c>
      <c r="Z37" s="234">
        <f t="shared" si="2"/>
        <v>2.6609689627574484E-2</v>
      </c>
      <c r="AA37" s="234">
        <f t="shared" si="2"/>
        <v>2.6680173165920085E-2</v>
      </c>
      <c r="AB37" s="234">
        <f t="shared" si="2"/>
        <v>2.6744178262931628E-2</v>
      </c>
      <c r="AC37" s="234">
        <f t="shared" si="2"/>
        <v>2.6802319288632193E-2</v>
      </c>
      <c r="AD37" s="234">
        <f t="shared" si="2"/>
        <v>2.6855195040129232E-2</v>
      </c>
      <c r="AE37" s="234">
        <f t="shared" si="2"/>
        <v>2.6903307285864653E-2</v>
      </c>
      <c r="AF37" s="234">
        <f t="shared" si="2"/>
        <v>2.6946891797834605E-2</v>
      </c>
      <c r="AG37" s="235">
        <f t="shared" si="2"/>
        <v>2.6986472706425735E-2</v>
      </c>
    </row>
  </sheetData>
  <phoneticPr fontId="5" type="noConversion"/>
  <conditionalFormatting sqref="A4:B6">
    <cfRule type="expression" dxfId="0" priority="1">
      <formula>#REF!=0</formula>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173"/>
  <sheetViews>
    <sheetView workbookViewId="0">
      <selection activeCell="H185" sqref="H185"/>
    </sheetView>
  </sheetViews>
  <sheetFormatPr baseColWidth="10" defaultColWidth="8.83203125" defaultRowHeight="15" x14ac:dyDescent="0.15"/>
  <cols>
    <col min="1" max="1" width="10.33203125" style="1" bestFit="1" customWidth="1"/>
    <col min="2" max="5" width="8.83203125" style="1"/>
    <col min="6" max="11" width="9" style="1" customWidth="1"/>
    <col min="12" max="12" width="8.83203125" style="1"/>
    <col min="13" max="13" width="12.6640625" style="1" bestFit="1" customWidth="1"/>
    <col min="14" max="16384" width="8.83203125" style="1"/>
  </cols>
  <sheetData>
    <row r="1" spans="1:122" x14ac:dyDescent="0.15">
      <c r="A1" s="1" t="s">
        <v>8</v>
      </c>
      <c r="B1" s="1" t="s">
        <v>55</v>
      </c>
      <c r="C1" s="1" t="s">
        <v>56</v>
      </c>
      <c r="E1" s="1" t="s">
        <v>57</v>
      </c>
      <c r="F1" s="1" t="s">
        <v>58</v>
      </c>
      <c r="K1" s="1">
        <v>0</v>
      </c>
      <c r="L1" s="1" t="s">
        <v>59</v>
      </c>
      <c r="M1" s="1">
        <v>1</v>
      </c>
      <c r="N1" s="1">
        <v>2</v>
      </c>
      <c r="O1" s="1">
        <v>3</v>
      </c>
      <c r="P1" s="1">
        <v>4</v>
      </c>
      <c r="Q1" s="1">
        <v>5</v>
      </c>
      <c r="R1" s="1">
        <v>6</v>
      </c>
      <c r="S1" s="1">
        <v>7</v>
      </c>
      <c r="T1" s="1">
        <v>8</v>
      </c>
      <c r="U1" s="1">
        <v>9</v>
      </c>
      <c r="V1" s="1">
        <v>10</v>
      </c>
      <c r="W1" s="1">
        <v>11</v>
      </c>
      <c r="X1" s="1">
        <v>12</v>
      </c>
      <c r="Y1" s="1">
        <v>13</v>
      </c>
      <c r="Z1" s="1">
        <v>14</v>
      </c>
      <c r="AA1" s="1">
        <v>15</v>
      </c>
      <c r="AB1" s="1">
        <v>16</v>
      </c>
      <c r="AC1" s="1">
        <v>17</v>
      </c>
      <c r="AD1" s="1">
        <v>18</v>
      </c>
      <c r="AE1" s="1">
        <v>19</v>
      </c>
      <c r="AF1" s="1">
        <v>20</v>
      </c>
      <c r="AG1" s="1">
        <v>21</v>
      </c>
      <c r="AH1" s="1">
        <v>22</v>
      </c>
      <c r="AI1" s="1">
        <v>23</v>
      </c>
      <c r="AJ1" s="1">
        <v>24</v>
      </c>
      <c r="AK1" s="1">
        <v>25</v>
      </c>
      <c r="AL1" s="1">
        <v>26</v>
      </c>
      <c r="AM1" s="1">
        <v>27</v>
      </c>
      <c r="AN1" s="1">
        <v>28</v>
      </c>
      <c r="AO1" s="1">
        <v>29</v>
      </c>
      <c r="AP1" s="1">
        <v>30</v>
      </c>
      <c r="AQ1" s="1">
        <v>31</v>
      </c>
      <c r="AR1" s="1">
        <v>32</v>
      </c>
      <c r="AS1" s="1">
        <v>33</v>
      </c>
      <c r="AT1" s="1">
        <v>34</v>
      </c>
      <c r="AU1" s="1">
        <v>35</v>
      </c>
      <c r="AV1" s="1">
        <v>36</v>
      </c>
      <c r="AW1" s="1">
        <v>37</v>
      </c>
      <c r="AX1" s="1">
        <v>38</v>
      </c>
      <c r="AY1" s="1">
        <v>39</v>
      </c>
      <c r="AZ1" s="1">
        <v>40</v>
      </c>
      <c r="BA1" s="1">
        <v>41</v>
      </c>
      <c r="BB1" s="1">
        <v>42</v>
      </c>
      <c r="BC1" s="1">
        <v>43</v>
      </c>
      <c r="BD1" s="1">
        <v>44</v>
      </c>
      <c r="BE1" s="1">
        <v>45</v>
      </c>
      <c r="BF1" s="1">
        <v>46</v>
      </c>
      <c r="BG1" s="1">
        <v>47</v>
      </c>
      <c r="BH1" s="1">
        <v>48</v>
      </c>
      <c r="BI1" s="1">
        <v>49</v>
      </c>
      <c r="BJ1" s="1">
        <v>50</v>
      </c>
      <c r="BK1" s="1">
        <v>51</v>
      </c>
      <c r="BL1" s="1">
        <v>52</v>
      </c>
      <c r="BM1" s="1">
        <v>53</v>
      </c>
      <c r="BN1" s="1">
        <v>54</v>
      </c>
      <c r="BO1" s="1">
        <v>55</v>
      </c>
      <c r="BP1" s="1">
        <v>56</v>
      </c>
      <c r="BQ1" s="1">
        <v>57</v>
      </c>
      <c r="BR1" s="1">
        <v>58</v>
      </c>
      <c r="BS1" s="1">
        <v>59</v>
      </c>
      <c r="BT1" s="1">
        <v>60</v>
      </c>
      <c r="BU1" s="1">
        <v>61</v>
      </c>
      <c r="BV1" s="1">
        <v>62</v>
      </c>
      <c r="BW1" s="1">
        <v>63</v>
      </c>
      <c r="BX1" s="1">
        <v>64</v>
      </c>
      <c r="BY1" s="1">
        <v>65</v>
      </c>
      <c r="BZ1" s="1">
        <v>66</v>
      </c>
      <c r="CA1" s="1">
        <v>67</v>
      </c>
      <c r="CB1" s="1">
        <v>68</v>
      </c>
      <c r="CC1" s="1">
        <v>69</v>
      </c>
      <c r="CD1" s="1">
        <v>70</v>
      </c>
      <c r="CE1" s="1">
        <v>71</v>
      </c>
      <c r="CF1" s="1">
        <v>72</v>
      </c>
      <c r="CG1" s="1">
        <v>73</v>
      </c>
      <c r="CH1" s="1">
        <v>74</v>
      </c>
      <c r="CI1" s="1">
        <v>75</v>
      </c>
      <c r="CJ1" s="1">
        <v>76</v>
      </c>
      <c r="CK1" s="1">
        <v>77</v>
      </c>
      <c r="CL1" s="1">
        <v>78</v>
      </c>
      <c r="CM1" s="1">
        <v>79</v>
      </c>
      <c r="CN1" s="1">
        <v>80</v>
      </c>
      <c r="CO1" s="1">
        <v>81</v>
      </c>
      <c r="CP1" s="1">
        <v>82</v>
      </c>
      <c r="CQ1" s="1">
        <v>83</v>
      </c>
      <c r="CR1" s="1">
        <v>84</v>
      </c>
      <c r="CS1" s="1">
        <v>85</v>
      </c>
      <c r="CT1" s="1">
        <v>86</v>
      </c>
      <c r="CU1" s="1">
        <v>87</v>
      </c>
      <c r="CV1" s="1">
        <v>88</v>
      </c>
      <c r="CW1" s="1">
        <v>89</v>
      </c>
      <c r="CX1" s="1">
        <v>90</v>
      </c>
      <c r="CY1" s="1">
        <v>91</v>
      </c>
      <c r="CZ1" s="1">
        <v>92</v>
      </c>
      <c r="DA1" s="1">
        <v>93</v>
      </c>
      <c r="DB1" s="1">
        <v>94</v>
      </c>
      <c r="DC1" s="1">
        <v>95</v>
      </c>
      <c r="DD1" s="1">
        <v>96</v>
      </c>
      <c r="DE1" s="1">
        <v>97</v>
      </c>
      <c r="DF1" s="1">
        <v>98</v>
      </c>
      <c r="DG1" s="1">
        <v>99</v>
      </c>
      <c r="DH1" s="1">
        <v>100</v>
      </c>
      <c r="DI1" s="1">
        <v>101</v>
      </c>
      <c r="DJ1" s="1">
        <v>102</v>
      </c>
      <c r="DK1" s="1">
        <v>103</v>
      </c>
      <c r="DL1" s="1">
        <v>104</v>
      </c>
      <c r="DM1" s="1">
        <v>105</v>
      </c>
      <c r="DN1" s="1">
        <v>106</v>
      </c>
      <c r="DO1" s="1">
        <v>107</v>
      </c>
      <c r="DP1" s="1">
        <v>108</v>
      </c>
      <c r="DQ1" s="1">
        <v>109</v>
      </c>
      <c r="DR1" s="1">
        <v>110</v>
      </c>
    </row>
    <row r="2" spans="1:122" x14ac:dyDescent="0.15">
      <c r="A2" s="1" t="s">
        <v>501</v>
      </c>
      <c r="B2" s="1" t="s">
        <v>502</v>
      </c>
      <c r="C2" s="1">
        <v>1</v>
      </c>
      <c r="D2" s="1">
        <v>1</v>
      </c>
      <c r="E2" s="1">
        <v>1</v>
      </c>
      <c r="F2" s="1">
        <v>0</v>
      </c>
      <c r="G2" s="1">
        <v>0</v>
      </c>
      <c r="H2" s="1">
        <v>0</v>
      </c>
      <c r="I2" s="1">
        <v>0</v>
      </c>
      <c r="J2" s="1">
        <v>0</v>
      </c>
      <c r="K2" s="236">
        <v>2680.7829671300001</v>
      </c>
      <c r="L2" s="236">
        <v>110</v>
      </c>
      <c r="M2" s="236">
        <v>2712.4787610819999</v>
      </c>
      <c r="N2" s="236">
        <v>2746.3252005670001</v>
      </c>
      <c r="O2" s="236">
        <v>2780.6107647610002</v>
      </c>
      <c r="P2" s="236">
        <v>2815.3342064839999</v>
      </c>
      <c r="Q2" s="236">
        <v>2850.496733899</v>
      </c>
      <c r="R2" s="236">
        <v>2886.1008704410001</v>
      </c>
      <c r="S2" s="236">
        <v>2922.152524137</v>
      </c>
      <c r="T2" s="236">
        <v>2958.6561851390002</v>
      </c>
      <c r="U2" s="236">
        <v>2995.6166952210001</v>
      </c>
      <c r="V2" s="236">
        <v>3033.0390967570002</v>
      </c>
      <c r="W2" s="236">
        <v>3070.9296851260001</v>
      </c>
      <c r="X2" s="236">
        <v>3109.2932714970002</v>
      </c>
      <c r="Y2" s="236">
        <v>3148.132194235</v>
      </c>
      <c r="Z2" s="236">
        <v>3187.4485044520002</v>
      </c>
      <c r="AA2" s="236">
        <v>3227.2450443729999</v>
      </c>
      <c r="AB2" s="236">
        <v>3267.521983526</v>
      </c>
      <c r="AC2" s="236">
        <v>3308.3575672880002</v>
      </c>
      <c r="AD2" s="236">
        <v>3349.7018937590001</v>
      </c>
      <c r="AE2" s="236">
        <v>3391.56206075</v>
      </c>
      <c r="AF2" s="236">
        <v>3433.944898147</v>
      </c>
      <c r="AG2" s="236">
        <v>3476.8570435050001</v>
      </c>
      <c r="AH2" s="236">
        <v>3520.3051030679999</v>
      </c>
      <c r="AI2" s="236">
        <v>3564.2955656089998</v>
      </c>
      <c r="AJ2" s="236">
        <v>3608.834892156</v>
      </c>
      <c r="AK2" s="236">
        <v>3653.9297152909999</v>
      </c>
      <c r="AL2" s="236">
        <v>3699.5868046370001</v>
      </c>
      <c r="AM2" s="236">
        <v>3745.8130504810001</v>
      </c>
      <c r="AN2" s="236">
        <v>3792.6160201739999</v>
      </c>
      <c r="AO2" s="236">
        <v>3840.002941144</v>
      </c>
      <c r="AP2" s="236">
        <v>3887.9810015190001</v>
      </c>
      <c r="AQ2" s="236">
        <v>3936.5573431339999</v>
      </c>
      <c r="AR2" s="236">
        <v>3985.7391212990001</v>
      </c>
      <c r="AS2" s="236">
        <v>4035.5335013959998</v>
      </c>
      <c r="AT2" s="236">
        <v>4085.9477699009999</v>
      </c>
      <c r="AU2" s="236">
        <v>4136.9893378329998</v>
      </c>
      <c r="AV2" s="236">
        <v>4188.6657208289998</v>
      </c>
      <c r="AW2" s="236">
        <v>4240.9845413479998</v>
      </c>
      <c r="AX2" s="236">
        <v>4293.9534105439998</v>
      </c>
      <c r="AY2" s="236">
        <v>4347.5803131319999</v>
      </c>
      <c r="AZ2" s="236">
        <v>4401.8735029190002</v>
      </c>
      <c r="BA2" s="236">
        <v>4456.8405900280004</v>
      </c>
      <c r="BB2" s="236">
        <v>4512.4896341690001</v>
      </c>
      <c r="BC2" s="236">
        <v>4568.8282206840004</v>
      </c>
      <c r="BD2" s="236">
        <v>4625.8639968759999</v>
      </c>
      <c r="BE2" s="236">
        <v>4683.6048558399998</v>
      </c>
      <c r="BF2" s="236">
        <v>4742.059027671</v>
      </c>
      <c r="BG2" s="236">
        <v>4801.2347732259996</v>
      </c>
      <c r="BH2" s="236">
        <v>4861.1402723680003</v>
      </c>
      <c r="BI2" s="236">
        <v>4921.7836143189998</v>
      </c>
      <c r="BJ2" s="236">
        <v>4983.1727317539999</v>
      </c>
      <c r="BK2" s="236">
        <v>5045.3170843629996</v>
      </c>
      <c r="BL2" s="236">
        <v>5108.225315527</v>
      </c>
      <c r="BM2" s="236">
        <v>5171.9058913380004</v>
      </c>
      <c r="BN2" s="236">
        <v>5236.3682299530001</v>
      </c>
      <c r="BO2" s="236">
        <v>5301.6220430980002</v>
      </c>
      <c r="BP2" s="236">
        <v>5367.675933988</v>
      </c>
      <c r="BQ2" s="236">
        <v>5434.5375659840001</v>
      </c>
      <c r="BR2" s="236">
        <v>5502.2125817180004</v>
      </c>
      <c r="BS2" s="236">
        <v>5570.7064738279996</v>
      </c>
      <c r="BT2" s="236">
        <v>5640.0227736670004</v>
      </c>
      <c r="BU2" s="236">
        <v>5710.1726638110003</v>
      </c>
      <c r="BV2" s="236">
        <v>5781.1711787479999</v>
      </c>
      <c r="BW2" s="236">
        <v>5853.0225363919999</v>
      </c>
      <c r="BX2" s="236">
        <v>5925.7301179349997</v>
      </c>
      <c r="BY2" s="236">
        <v>5999.2977648799997</v>
      </c>
      <c r="BZ2" s="236">
        <v>6073.7302891709996</v>
      </c>
      <c r="CA2" s="236">
        <v>6149.0349854579999</v>
      </c>
      <c r="CB2" s="236">
        <v>6225.2173195819996</v>
      </c>
      <c r="CC2" s="236">
        <v>6302.2790118160001</v>
      </c>
      <c r="CD2" s="236">
        <v>6380.2217777300002</v>
      </c>
      <c r="CE2" s="236">
        <v>6459.0489291029999</v>
      </c>
      <c r="CF2" s="236">
        <v>6538.7618140550003</v>
      </c>
      <c r="CG2" s="236">
        <v>6619.3635980019999</v>
      </c>
      <c r="CH2" s="236">
        <v>6700.8547629029999</v>
      </c>
      <c r="CI2" s="236">
        <v>6783.2360662089995</v>
      </c>
      <c r="CJ2" s="236">
        <v>6866.5062963390001</v>
      </c>
      <c r="CK2" s="236">
        <v>6950.6650449970002</v>
      </c>
      <c r="CL2" s="236">
        <v>7035.708785158</v>
      </c>
      <c r="CM2" s="236">
        <v>7121.6319296689999</v>
      </c>
      <c r="CN2" s="236">
        <v>7208.4255100789997</v>
      </c>
      <c r="CO2" s="236">
        <v>7296.0784228020002</v>
      </c>
      <c r="CP2" s="236">
        <v>7384.577366988</v>
      </c>
      <c r="CQ2" s="236">
        <v>7473.9101346429998</v>
      </c>
      <c r="CR2" s="236">
        <v>7564.0593498979997</v>
      </c>
      <c r="CS2" s="236">
        <v>7655.010685233</v>
      </c>
      <c r="CT2" s="236">
        <v>7746.7429673300003</v>
      </c>
      <c r="CU2" s="236">
        <v>7839.2308350880003</v>
      </c>
      <c r="CV2" s="236">
        <v>7932.4460049290001</v>
      </c>
      <c r="CW2" s="236">
        <v>8026.3477069889996</v>
      </c>
      <c r="CX2" s="236">
        <v>8120.8847420920001</v>
      </c>
      <c r="CY2" s="236">
        <v>8215.9809624379996</v>
      </c>
      <c r="CZ2" s="236">
        <v>8311.5425007449994</v>
      </c>
      <c r="DA2" s="236">
        <v>8407.5653388840001</v>
      </c>
      <c r="DB2" s="236">
        <v>8503.9806113510003</v>
      </c>
      <c r="DC2" s="236">
        <v>8600.711253681</v>
      </c>
      <c r="DD2" s="236">
        <v>8697.6710516349995</v>
      </c>
      <c r="DE2" s="236">
        <v>8794.7637030490005</v>
      </c>
      <c r="DF2" s="236">
        <v>8891.8820977819996</v>
      </c>
      <c r="DG2" s="236">
        <v>8988.9069319699993</v>
      </c>
      <c r="DH2" s="236">
        <v>9085.7059341229997</v>
      </c>
      <c r="DI2" s="236">
        <v>9182.1323179390001</v>
      </c>
      <c r="DJ2" s="236">
        <v>9278.0236581890003</v>
      </c>
      <c r="DK2" s="236">
        <v>9373.2004443490005</v>
      </c>
      <c r="DL2" s="236">
        <v>9467.4644581949997</v>
      </c>
      <c r="DM2" s="236">
        <v>9560.5972971589999</v>
      </c>
      <c r="DN2" s="236">
        <v>9652.3584207950007</v>
      </c>
      <c r="DO2" s="236">
        <v>9742.4835229010005</v>
      </c>
      <c r="DP2" s="236">
        <v>9830.6825019839998</v>
      </c>
      <c r="DQ2" s="236">
        <v>9916.6373049449994</v>
      </c>
      <c r="DR2" s="236">
        <v>10000</v>
      </c>
    </row>
    <row r="3" spans="1:122" x14ac:dyDescent="0.15">
      <c r="A3" s="1" t="s">
        <v>503</v>
      </c>
      <c r="B3" s="1" t="s">
        <v>502</v>
      </c>
      <c r="C3" s="1">
        <v>1</v>
      </c>
      <c r="D3" s="1">
        <v>1</v>
      </c>
      <c r="E3" s="1">
        <v>1</v>
      </c>
      <c r="F3" s="1">
        <v>1</v>
      </c>
      <c r="G3" s="1">
        <v>0</v>
      </c>
      <c r="H3" s="1">
        <v>0</v>
      </c>
      <c r="I3" s="1">
        <v>0</v>
      </c>
      <c r="J3" s="1">
        <v>0</v>
      </c>
      <c r="K3" s="236">
        <v>2714.20608851</v>
      </c>
      <c r="L3" s="236">
        <v>109</v>
      </c>
      <c r="M3" s="236">
        <v>2746.3261775810001</v>
      </c>
      <c r="N3" s="236">
        <v>2780.6116487849999</v>
      </c>
      <c r="O3" s="236">
        <v>2815.3350188660002</v>
      </c>
      <c r="P3" s="236">
        <v>2850.497485938</v>
      </c>
      <c r="Q3" s="236">
        <v>2886.101566409</v>
      </c>
      <c r="R3" s="236">
        <v>2922.1531692939998</v>
      </c>
      <c r="S3" s="236">
        <v>2958.6567821429999</v>
      </c>
      <c r="T3" s="236">
        <v>2995.6172448080001</v>
      </c>
      <c r="U3" s="236">
        <v>3033.0395980570001</v>
      </c>
      <c r="V3" s="236">
        <v>3070.9301385190001</v>
      </c>
      <c r="W3" s="236">
        <v>3109.2936748500001</v>
      </c>
      <c r="X3" s="236">
        <v>3148.1325367439999</v>
      </c>
      <c r="Y3" s="236">
        <v>3187.4487657720001</v>
      </c>
      <c r="Z3" s="236">
        <v>3227.2451963419999</v>
      </c>
      <c r="AA3" s="236">
        <v>3267.521983526</v>
      </c>
      <c r="AB3" s="236">
        <v>3308.3575672880002</v>
      </c>
      <c r="AC3" s="236">
        <v>3349.7018937590001</v>
      </c>
      <c r="AD3" s="236">
        <v>3391.56206075</v>
      </c>
      <c r="AE3" s="236">
        <v>3433.944898147</v>
      </c>
      <c r="AF3" s="236">
        <v>3476.8570435050001</v>
      </c>
      <c r="AG3" s="236">
        <v>3520.3051030679999</v>
      </c>
      <c r="AH3" s="236">
        <v>3564.2955656089998</v>
      </c>
      <c r="AI3" s="236">
        <v>3608.834892156</v>
      </c>
      <c r="AJ3" s="236">
        <v>3653.9297152909999</v>
      </c>
      <c r="AK3" s="236">
        <v>3699.5868046370001</v>
      </c>
      <c r="AL3" s="236">
        <v>3745.8130504810001</v>
      </c>
      <c r="AM3" s="236">
        <v>3792.6160201739999</v>
      </c>
      <c r="AN3" s="236">
        <v>3840.002941144</v>
      </c>
      <c r="AO3" s="236">
        <v>3887.9810015190001</v>
      </c>
      <c r="AP3" s="236">
        <v>3936.5573431339999</v>
      </c>
      <c r="AQ3" s="236">
        <v>3985.7391212990001</v>
      </c>
      <c r="AR3" s="236">
        <v>4035.5335013959998</v>
      </c>
      <c r="AS3" s="236">
        <v>4085.9477699009999</v>
      </c>
      <c r="AT3" s="236">
        <v>4136.9893378329998</v>
      </c>
      <c r="AU3" s="236">
        <v>4188.6657208289998</v>
      </c>
      <c r="AV3" s="236">
        <v>4240.9845413479998</v>
      </c>
      <c r="AW3" s="236">
        <v>4293.9534105439998</v>
      </c>
      <c r="AX3" s="236">
        <v>4347.5803131319999</v>
      </c>
      <c r="AY3" s="236">
        <v>4401.8735029190002</v>
      </c>
      <c r="AZ3" s="236">
        <v>4456.8405900280004</v>
      </c>
      <c r="BA3" s="236">
        <v>4512.4896341690001</v>
      </c>
      <c r="BB3" s="236">
        <v>4568.8282206840004</v>
      </c>
      <c r="BC3" s="236">
        <v>4625.8639968759999</v>
      </c>
      <c r="BD3" s="236">
        <v>4683.6048558399998</v>
      </c>
      <c r="BE3" s="236">
        <v>4742.059027671</v>
      </c>
      <c r="BF3" s="236">
        <v>4801.2347732259996</v>
      </c>
      <c r="BG3" s="236">
        <v>4861.1402723680003</v>
      </c>
      <c r="BH3" s="236">
        <v>4921.7836143189998</v>
      </c>
      <c r="BI3" s="236">
        <v>4983.1727317539999</v>
      </c>
      <c r="BJ3" s="236">
        <v>5045.3170843629996</v>
      </c>
      <c r="BK3" s="236">
        <v>5108.225315527</v>
      </c>
      <c r="BL3" s="236">
        <v>5171.9058913380004</v>
      </c>
      <c r="BM3" s="236">
        <v>5236.3682299530001</v>
      </c>
      <c r="BN3" s="236">
        <v>5301.6220430980002</v>
      </c>
      <c r="BO3" s="236">
        <v>5367.675933988</v>
      </c>
      <c r="BP3" s="236">
        <v>5434.5375659840001</v>
      </c>
      <c r="BQ3" s="236">
        <v>5502.2125817180004</v>
      </c>
      <c r="BR3" s="236">
        <v>5570.7064738279996</v>
      </c>
      <c r="BS3" s="236">
        <v>5640.0227736670004</v>
      </c>
      <c r="BT3" s="236">
        <v>5710.1726638110003</v>
      </c>
      <c r="BU3" s="236">
        <v>5781.1711787479999</v>
      </c>
      <c r="BV3" s="236">
        <v>5853.0225363919999</v>
      </c>
      <c r="BW3" s="236">
        <v>5925.7301179349997</v>
      </c>
      <c r="BX3" s="236">
        <v>5999.2977648799997</v>
      </c>
      <c r="BY3" s="236">
        <v>6073.7302891709996</v>
      </c>
      <c r="BZ3" s="236">
        <v>6149.0349854579999</v>
      </c>
      <c r="CA3" s="236">
        <v>6225.2173195819996</v>
      </c>
      <c r="CB3" s="236">
        <v>6302.2790118160001</v>
      </c>
      <c r="CC3" s="236">
        <v>6380.2217777300002</v>
      </c>
      <c r="CD3" s="236">
        <v>6459.0489291029999</v>
      </c>
      <c r="CE3" s="236">
        <v>6538.7618140550003</v>
      </c>
      <c r="CF3" s="236">
        <v>6619.3635980019999</v>
      </c>
      <c r="CG3" s="236">
        <v>6700.8547629029999</v>
      </c>
      <c r="CH3" s="236">
        <v>6783.2360662089995</v>
      </c>
      <c r="CI3" s="236">
        <v>6866.5062963390001</v>
      </c>
      <c r="CJ3" s="236">
        <v>6950.6650449970002</v>
      </c>
      <c r="CK3" s="236">
        <v>7035.708785158</v>
      </c>
      <c r="CL3" s="236">
        <v>7121.6319296689999</v>
      </c>
      <c r="CM3" s="236">
        <v>7208.4255100789997</v>
      </c>
      <c r="CN3" s="236">
        <v>7296.0784228020002</v>
      </c>
      <c r="CO3" s="236">
        <v>7384.577366988</v>
      </c>
      <c r="CP3" s="236">
        <v>7473.9101346429998</v>
      </c>
      <c r="CQ3" s="236">
        <v>7564.0593498979997</v>
      </c>
      <c r="CR3" s="236">
        <v>7655.010685233</v>
      </c>
      <c r="CS3" s="236">
        <v>7746.7429673300003</v>
      </c>
      <c r="CT3" s="236">
        <v>7839.2308350880003</v>
      </c>
      <c r="CU3" s="236">
        <v>7932.4460049290001</v>
      </c>
      <c r="CV3" s="236">
        <v>8026.3477069889996</v>
      </c>
      <c r="CW3" s="236">
        <v>8120.8847420920001</v>
      </c>
      <c r="CX3" s="236">
        <v>8215.9809624379996</v>
      </c>
      <c r="CY3" s="236">
        <v>8311.5425007449994</v>
      </c>
      <c r="CZ3" s="236">
        <v>8407.5653388840001</v>
      </c>
      <c r="DA3" s="236">
        <v>8503.9806113510003</v>
      </c>
      <c r="DB3" s="236">
        <v>8600.711253681</v>
      </c>
      <c r="DC3" s="236">
        <v>8697.6710516349995</v>
      </c>
      <c r="DD3" s="236">
        <v>8794.7637030490005</v>
      </c>
      <c r="DE3" s="236">
        <v>8891.8820977819996</v>
      </c>
      <c r="DF3" s="236">
        <v>8988.9069319699993</v>
      </c>
      <c r="DG3" s="236">
        <v>9085.7059341229997</v>
      </c>
      <c r="DH3" s="236">
        <v>9182.1323179390001</v>
      </c>
      <c r="DI3" s="236">
        <v>9278.0236581890003</v>
      </c>
      <c r="DJ3" s="236">
        <v>9373.2004443490005</v>
      </c>
      <c r="DK3" s="236">
        <v>9467.4644581949997</v>
      </c>
      <c r="DL3" s="236">
        <v>9560.5972971589999</v>
      </c>
      <c r="DM3" s="236">
        <v>9652.3584207950007</v>
      </c>
      <c r="DN3" s="236">
        <v>9742.4835229010005</v>
      </c>
      <c r="DO3" s="236">
        <v>9830.6825019839998</v>
      </c>
      <c r="DP3" s="236">
        <v>9916.6373049449994</v>
      </c>
      <c r="DQ3" s="236">
        <v>10000</v>
      </c>
      <c r="DR3" s="236"/>
    </row>
    <row r="4" spans="1:122" x14ac:dyDescent="0.15">
      <c r="A4" s="1" t="s">
        <v>504</v>
      </c>
      <c r="B4" s="1" t="s">
        <v>502</v>
      </c>
      <c r="C4" s="1">
        <v>1</v>
      </c>
      <c r="D4" s="1">
        <v>1</v>
      </c>
      <c r="E4" s="1">
        <v>1</v>
      </c>
      <c r="F4" s="1">
        <v>2</v>
      </c>
      <c r="G4" s="1">
        <v>0</v>
      </c>
      <c r="H4" s="1">
        <v>0</v>
      </c>
      <c r="I4" s="1">
        <v>0</v>
      </c>
      <c r="J4" s="1">
        <v>0</v>
      </c>
      <c r="K4" s="236">
        <v>2748.0679148740001</v>
      </c>
      <c r="L4" s="236">
        <v>108</v>
      </c>
      <c r="M4" s="236">
        <v>2780.6115694119999</v>
      </c>
      <c r="N4" s="236">
        <v>2815.3349459249998</v>
      </c>
      <c r="O4" s="236">
        <v>2850.4974184150001</v>
      </c>
      <c r="P4" s="236">
        <v>2886.1015039200001</v>
      </c>
      <c r="Q4" s="236">
        <v>2922.1531113679998</v>
      </c>
      <c r="R4" s="236">
        <v>2958.6567285400001</v>
      </c>
      <c r="S4" s="236">
        <v>2995.6171954619999</v>
      </c>
      <c r="T4" s="236">
        <v>3033.039553047</v>
      </c>
      <c r="U4" s="236">
        <v>3070.930097811</v>
      </c>
      <c r="V4" s="236">
        <v>3109.2936386340002</v>
      </c>
      <c r="W4" s="236">
        <v>3148.132505992</v>
      </c>
      <c r="X4" s="236">
        <v>3187.448742309</v>
      </c>
      <c r="Y4" s="236">
        <v>3227.245182697</v>
      </c>
      <c r="Z4" s="236">
        <v>3267.521983526</v>
      </c>
      <c r="AA4" s="236">
        <v>3308.3575672880002</v>
      </c>
      <c r="AB4" s="236">
        <v>3349.7018937590001</v>
      </c>
      <c r="AC4" s="236">
        <v>3391.56206075</v>
      </c>
      <c r="AD4" s="236">
        <v>3433.944898147</v>
      </c>
      <c r="AE4" s="236">
        <v>3476.8570435050001</v>
      </c>
      <c r="AF4" s="236">
        <v>3520.3051030679999</v>
      </c>
      <c r="AG4" s="236">
        <v>3564.2955656089998</v>
      </c>
      <c r="AH4" s="236">
        <v>3608.834892156</v>
      </c>
      <c r="AI4" s="236">
        <v>3653.9297152909999</v>
      </c>
      <c r="AJ4" s="236">
        <v>3699.5868046370001</v>
      </c>
      <c r="AK4" s="236">
        <v>3745.8130504810001</v>
      </c>
      <c r="AL4" s="236">
        <v>3792.6160201739999</v>
      </c>
      <c r="AM4" s="236">
        <v>3840.002941144</v>
      </c>
      <c r="AN4" s="236">
        <v>3887.9810015190001</v>
      </c>
      <c r="AO4" s="236">
        <v>3936.5573431339999</v>
      </c>
      <c r="AP4" s="236">
        <v>3985.7391212990001</v>
      </c>
      <c r="AQ4" s="236">
        <v>4035.5335013959998</v>
      </c>
      <c r="AR4" s="236">
        <v>4085.9477699009999</v>
      </c>
      <c r="AS4" s="236">
        <v>4136.9893378329998</v>
      </c>
      <c r="AT4" s="236">
        <v>4188.6657208289998</v>
      </c>
      <c r="AU4" s="236">
        <v>4240.9845413479998</v>
      </c>
      <c r="AV4" s="236">
        <v>4293.9534105439998</v>
      </c>
      <c r="AW4" s="236">
        <v>4347.5803131319999</v>
      </c>
      <c r="AX4" s="236">
        <v>4401.8735029190002</v>
      </c>
      <c r="AY4" s="236">
        <v>4456.8405900280004</v>
      </c>
      <c r="AZ4" s="236">
        <v>4512.4896341690001</v>
      </c>
      <c r="BA4" s="236">
        <v>4568.8282206840004</v>
      </c>
      <c r="BB4" s="236">
        <v>4625.8639968759999</v>
      </c>
      <c r="BC4" s="236">
        <v>4683.6048558399998</v>
      </c>
      <c r="BD4" s="236">
        <v>4742.059027671</v>
      </c>
      <c r="BE4" s="236">
        <v>4801.2347732259996</v>
      </c>
      <c r="BF4" s="236">
        <v>4861.1402723680003</v>
      </c>
      <c r="BG4" s="236">
        <v>4921.7836143189998</v>
      </c>
      <c r="BH4" s="236">
        <v>4983.1727317539999</v>
      </c>
      <c r="BI4" s="236">
        <v>5045.3170843629996</v>
      </c>
      <c r="BJ4" s="236">
        <v>5108.225315527</v>
      </c>
      <c r="BK4" s="236">
        <v>5171.9058913380004</v>
      </c>
      <c r="BL4" s="236">
        <v>5236.3682299530001</v>
      </c>
      <c r="BM4" s="236">
        <v>5301.6220430980002</v>
      </c>
      <c r="BN4" s="236">
        <v>5367.675933988</v>
      </c>
      <c r="BO4" s="236">
        <v>5434.5375659840001</v>
      </c>
      <c r="BP4" s="236">
        <v>5502.2125817180004</v>
      </c>
      <c r="BQ4" s="236">
        <v>5570.7064738279996</v>
      </c>
      <c r="BR4" s="236">
        <v>5640.0227736670004</v>
      </c>
      <c r="BS4" s="236">
        <v>5710.1726638110003</v>
      </c>
      <c r="BT4" s="236">
        <v>5781.1711787479999</v>
      </c>
      <c r="BU4" s="236">
        <v>5853.0225363919999</v>
      </c>
      <c r="BV4" s="236">
        <v>5925.7301179349997</v>
      </c>
      <c r="BW4" s="236">
        <v>5999.2977648799997</v>
      </c>
      <c r="BX4" s="236">
        <v>6073.7302891709996</v>
      </c>
      <c r="BY4" s="236">
        <v>6149.0349854579999</v>
      </c>
      <c r="BZ4" s="236">
        <v>6225.2173195819996</v>
      </c>
      <c r="CA4" s="236">
        <v>6302.2790118160001</v>
      </c>
      <c r="CB4" s="236">
        <v>6380.2217777300002</v>
      </c>
      <c r="CC4" s="236">
        <v>6459.0489291029999</v>
      </c>
      <c r="CD4" s="236">
        <v>6538.7618140550003</v>
      </c>
      <c r="CE4" s="236">
        <v>6619.3635980019999</v>
      </c>
      <c r="CF4" s="236">
        <v>6700.8547629029999</v>
      </c>
      <c r="CG4" s="236">
        <v>6783.2360662089995</v>
      </c>
      <c r="CH4" s="236">
        <v>6866.5062963390001</v>
      </c>
      <c r="CI4" s="236">
        <v>6950.6650449970002</v>
      </c>
      <c r="CJ4" s="236">
        <v>7035.708785158</v>
      </c>
      <c r="CK4" s="236">
        <v>7121.6319296689999</v>
      </c>
      <c r="CL4" s="236">
        <v>7208.4255100789997</v>
      </c>
      <c r="CM4" s="236">
        <v>7296.0784228020002</v>
      </c>
      <c r="CN4" s="236">
        <v>7384.577366988</v>
      </c>
      <c r="CO4" s="236">
        <v>7473.9101346429998</v>
      </c>
      <c r="CP4" s="236">
        <v>7564.0593498979997</v>
      </c>
      <c r="CQ4" s="236">
        <v>7655.010685233</v>
      </c>
      <c r="CR4" s="236">
        <v>7746.7429673300003</v>
      </c>
      <c r="CS4" s="236">
        <v>7839.2308350880003</v>
      </c>
      <c r="CT4" s="236">
        <v>7932.4460049290001</v>
      </c>
      <c r="CU4" s="236">
        <v>8026.3477069889996</v>
      </c>
      <c r="CV4" s="236">
        <v>8120.8847420920001</v>
      </c>
      <c r="CW4" s="236">
        <v>8215.9809624379996</v>
      </c>
      <c r="CX4" s="236">
        <v>8311.5425007449994</v>
      </c>
      <c r="CY4" s="236">
        <v>8407.5653388840001</v>
      </c>
      <c r="CZ4" s="236">
        <v>8503.9806113510003</v>
      </c>
      <c r="DA4" s="236">
        <v>8600.711253681</v>
      </c>
      <c r="DB4" s="236">
        <v>8697.6710516349995</v>
      </c>
      <c r="DC4" s="236">
        <v>8794.7637030490005</v>
      </c>
      <c r="DD4" s="236">
        <v>8891.8820977819996</v>
      </c>
      <c r="DE4" s="236">
        <v>8988.9069319699993</v>
      </c>
      <c r="DF4" s="236">
        <v>9085.7059341229997</v>
      </c>
      <c r="DG4" s="236">
        <v>9182.1323179390001</v>
      </c>
      <c r="DH4" s="236">
        <v>9278.0236581890003</v>
      </c>
      <c r="DI4" s="236">
        <v>9373.2004443490005</v>
      </c>
      <c r="DJ4" s="236">
        <v>9467.4644581949997</v>
      </c>
      <c r="DK4" s="236">
        <v>9560.5972971589999</v>
      </c>
      <c r="DL4" s="236">
        <v>9652.3584207950007</v>
      </c>
      <c r="DM4" s="236">
        <v>9742.4835229010005</v>
      </c>
      <c r="DN4" s="236">
        <v>9830.6825019839998</v>
      </c>
      <c r="DO4" s="236">
        <v>9916.6373049449994</v>
      </c>
      <c r="DP4" s="236">
        <v>10000</v>
      </c>
      <c r="DQ4" s="236"/>
      <c r="DR4" s="236"/>
    </row>
    <row r="5" spans="1:122" x14ac:dyDescent="0.15">
      <c r="A5" s="1" t="s">
        <v>505</v>
      </c>
      <c r="B5" s="1" t="s">
        <v>502</v>
      </c>
      <c r="C5" s="1">
        <v>1</v>
      </c>
      <c r="D5" s="1">
        <v>1</v>
      </c>
      <c r="E5" s="1">
        <v>1</v>
      </c>
      <c r="F5" s="1">
        <v>3</v>
      </c>
      <c r="G5" s="1">
        <v>0</v>
      </c>
      <c r="H5" s="1">
        <v>0</v>
      </c>
      <c r="I5" s="1">
        <v>0</v>
      </c>
      <c r="J5" s="1">
        <v>0</v>
      </c>
      <c r="K5" s="236">
        <v>2782.3720007840002</v>
      </c>
      <c r="L5" s="236">
        <v>107</v>
      </c>
      <c r="M5" s="236">
        <v>2815.3359304800001</v>
      </c>
      <c r="N5" s="236">
        <v>2850.4983298389998</v>
      </c>
      <c r="O5" s="236">
        <v>2886.102347388</v>
      </c>
      <c r="P5" s="236">
        <v>2922.1538932560002</v>
      </c>
      <c r="Q5" s="236">
        <v>2958.6574520710001</v>
      </c>
      <c r="R5" s="236">
        <v>2995.6178615270001</v>
      </c>
      <c r="S5" s="236">
        <v>3033.0401605910001</v>
      </c>
      <c r="T5" s="236">
        <v>3070.9306472940002</v>
      </c>
      <c r="U5" s="236">
        <v>3109.2941274720001</v>
      </c>
      <c r="V5" s="236">
        <v>3148.1329210919998</v>
      </c>
      <c r="W5" s="236">
        <v>3187.4490590109999</v>
      </c>
      <c r="X5" s="236">
        <v>3227.245366874</v>
      </c>
      <c r="Y5" s="236">
        <v>3267.521983526</v>
      </c>
      <c r="Z5" s="236">
        <v>3308.3575672880002</v>
      </c>
      <c r="AA5" s="236">
        <v>3349.7018937590001</v>
      </c>
      <c r="AB5" s="236">
        <v>3391.56206075</v>
      </c>
      <c r="AC5" s="236">
        <v>3433.944898147</v>
      </c>
      <c r="AD5" s="236">
        <v>3476.8570435050001</v>
      </c>
      <c r="AE5" s="236">
        <v>3520.3051030679999</v>
      </c>
      <c r="AF5" s="236">
        <v>3564.2955656089998</v>
      </c>
      <c r="AG5" s="236">
        <v>3608.834892156</v>
      </c>
      <c r="AH5" s="236">
        <v>3653.9297152909999</v>
      </c>
      <c r="AI5" s="236">
        <v>3699.5868046370001</v>
      </c>
      <c r="AJ5" s="236">
        <v>3745.8130504810001</v>
      </c>
      <c r="AK5" s="236">
        <v>3792.6160201739999</v>
      </c>
      <c r="AL5" s="236">
        <v>3840.002941144</v>
      </c>
      <c r="AM5" s="236">
        <v>3887.9810015190001</v>
      </c>
      <c r="AN5" s="236">
        <v>3936.5573431339999</v>
      </c>
      <c r="AO5" s="236">
        <v>3985.7391212990001</v>
      </c>
      <c r="AP5" s="236">
        <v>4035.5335013959998</v>
      </c>
      <c r="AQ5" s="236">
        <v>4085.9477699009999</v>
      </c>
      <c r="AR5" s="236">
        <v>4136.9893378329998</v>
      </c>
      <c r="AS5" s="236">
        <v>4188.6657208289998</v>
      </c>
      <c r="AT5" s="236">
        <v>4240.9845413479998</v>
      </c>
      <c r="AU5" s="236">
        <v>4293.9534105439998</v>
      </c>
      <c r="AV5" s="236">
        <v>4347.5803131319999</v>
      </c>
      <c r="AW5" s="236">
        <v>4401.8735029190002</v>
      </c>
      <c r="AX5" s="236">
        <v>4456.8405900280004</v>
      </c>
      <c r="AY5" s="236">
        <v>4512.4896341690001</v>
      </c>
      <c r="AZ5" s="236">
        <v>4568.8282206840004</v>
      </c>
      <c r="BA5" s="236">
        <v>4625.8639968759999</v>
      </c>
      <c r="BB5" s="236">
        <v>4683.6048558399998</v>
      </c>
      <c r="BC5" s="236">
        <v>4742.059027671</v>
      </c>
      <c r="BD5" s="236">
        <v>4801.2347732259996</v>
      </c>
      <c r="BE5" s="236">
        <v>4861.1402723680003</v>
      </c>
      <c r="BF5" s="236">
        <v>4921.7836143189998</v>
      </c>
      <c r="BG5" s="236">
        <v>4983.1727317539999</v>
      </c>
      <c r="BH5" s="236">
        <v>5045.3170843629996</v>
      </c>
      <c r="BI5" s="236">
        <v>5108.225315527</v>
      </c>
      <c r="BJ5" s="236">
        <v>5171.9058913380004</v>
      </c>
      <c r="BK5" s="236">
        <v>5236.3682299530001</v>
      </c>
      <c r="BL5" s="236">
        <v>5301.6220430980002</v>
      </c>
      <c r="BM5" s="236">
        <v>5367.675933988</v>
      </c>
      <c r="BN5" s="236">
        <v>5434.5375659840001</v>
      </c>
      <c r="BO5" s="236">
        <v>5502.2125817180004</v>
      </c>
      <c r="BP5" s="236">
        <v>5570.7064738279996</v>
      </c>
      <c r="BQ5" s="236">
        <v>5640.0227736670004</v>
      </c>
      <c r="BR5" s="236">
        <v>5710.1726638110003</v>
      </c>
      <c r="BS5" s="236">
        <v>5781.1711787479999</v>
      </c>
      <c r="BT5" s="236">
        <v>5853.0225363919999</v>
      </c>
      <c r="BU5" s="236">
        <v>5925.7301179349997</v>
      </c>
      <c r="BV5" s="236">
        <v>5999.2977648799997</v>
      </c>
      <c r="BW5" s="236">
        <v>6073.7302891709996</v>
      </c>
      <c r="BX5" s="236">
        <v>6149.0349854579999</v>
      </c>
      <c r="BY5" s="236">
        <v>6225.2173195819996</v>
      </c>
      <c r="BZ5" s="236">
        <v>6302.2790118160001</v>
      </c>
      <c r="CA5" s="236">
        <v>6380.2217777300002</v>
      </c>
      <c r="CB5" s="236">
        <v>6459.0489291029999</v>
      </c>
      <c r="CC5" s="236">
        <v>6538.7618140550003</v>
      </c>
      <c r="CD5" s="236">
        <v>6619.3635980019999</v>
      </c>
      <c r="CE5" s="236">
        <v>6700.8547629029999</v>
      </c>
      <c r="CF5" s="236">
        <v>6783.2360662089995</v>
      </c>
      <c r="CG5" s="236">
        <v>6866.5062963390001</v>
      </c>
      <c r="CH5" s="236">
        <v>6950.6650449970002</v>
      </c>
      <c r="CI5" s="236">
        <v>7035.708785158</v>
      </c>
      <c r="CJ5" s="236">
        <v>7121.6319296689999</v>
      </c>
      <c r="CK5" s="236">
        <v>7208.4255100789997</v>
      </c>
      <c r="CL5" s="236">
        <v>7296.0784228020002</v>
      </c>
      <c r="CM5" s="236">
        <v>7384.577366988</v>
      </c>
      <c r="CN5" s="236">
        <v>7473.9101346429998</v>
      </c>
      <c r="CO5" s="236">
        <v>7564.0593498979997</v>
      </c>
      <c r="CP5" s="236">
        <v>7655.010685233</v>
      </c>
      <c r="CQ5" s="236">
        <v>7746.7429673300003</v>
      </c>
      <c r="CR5" s="236">
        <v>7839.2308350880003</v>
      </c>
      <c r="CS5" s="236">
        <v>7932.4460049290001</v>
      </c>
      <c r="CT5" s="236">
        <v>8026.3477069889996</v>
      </c>
      <c r="CU5" s="236">
        <v>8120.8847420920001</v>
      </c>
      <c r="CV5" s="236">
        <v>8215.9809624379996</v>
      </c>
      <c r="CW5" s="236">
        <v>8311.5425007449994</v>
      </c>
      <c r="CX5" s="236">
        <v>8407.5653388840001</v>
      </c>
      <c r="CY5" s="236">
        <v>8503.9806113510003</v>
      </c>
      <c r="CZ5" s="236">
        <v>8600.711253681</v>
      </c>
      <c r="DA5" s="236">
        <v>8697.6710516349995</v>
      </c>
      <c r="DB5" s="236">
        <v>8794.7637030490005</v>
      </c>
      <c r="DC5" s="236">
        <v>8891.8820977819996</v>
      </c>
      <c r="DD5" s="236">
        <v>8988.9069319699993</v>
      </c>
      <c r="DE5" s="236">
        <v>9085.7059341229997</v>
      </c>
      <c r="DF5" s="236">
        <v>9182.1323179390001</v>
      </c>
      <c r="DG5" s="236">
        <v>9278.0236581890003</v>
      </c>
      <c r="DH5" s="236">
        <v>9373.2004443490005</v>
      </c>
      <c r="DI5" s="236">
        <v>9467.4644581949997</v>
      </c>
      <c r="DJ5" s="236">
        <v>9560.5972971589999</v>
      </c>
      <c r="DK5" s="236">
        <v>9652.3584207950007</v>
      </c>
      <c r="DL5" s="236">
        <v>9742.4835229010005</v>
      </c>
      <c r="DM5" s="236">
        <v>9830.6825019839998</v>
      </c>
      <c r="DN5" s="236">
        <v>9916.6373049449994</v>
      </c>
      <c r="DO5" s="236">
        <v>10000</v>
      </c>
      <c r="DP5" s="236"/>
      <c r="DQ5" s="236"/>
      <c r="DR5" s="236"/>
    </row>
    <row r="6" spans="1:122" x14ac:dyDescent="0.15">
      <c r="A6" s="1" t="s">
        <v>506</v>
      </c>
      <c r="B6" s="1" t="s">
        <v>502</v>
      </c>
      <c r="C6" s="1">
        <v>1</v>
      </c>
      <c r="D6" s="1">
        <v>1</v>
      </c>
      <c r="E6" s="1">
        <v>1</v>
      </c>
      <c r="F6" s="1">
        <v>4</v>
      </c>
      <c r="G6" s="1">
        <v>0</v>
      </c>
      <c r="H6" s="1">
        <v>0</v>
      </c>
      <c r="I6" s="1">
        <v>0</v>
      </c>
      <c r="J6" s="1">
        <v>0</v>
      </c>
      <c r="K6" s="236">
        <v>2817.1118434370001</v>
      </c>
      <c r="L6" s="236">
        <v>106</v>
      </c>
      <c r="M6" s="236">
        <v>2850.496661228</v>
      </c>
      <c r="N6" s="236">
        <v>2886.1008031890001</v>
      </c>
      <c r="O6" s="236">
        <v>2922.1524617949999</v>
      </c>
      <c r="P6" s="236">
        <v>2958.65612745</v>
      </c>
      <c r="Q6" s="236">
        <v>2995.6166421130001</v>
      </c>
      <c r="R6" s="236">
        <v>3033.0390483159999</v>
      </c>
      <c r="S6" s="236">
        <v>3070.929641314</v>
      </c>
      <c r="T6" s="236">
        <v>3109.2932325199999</v>
      </c>
      <c r="U6" s="236">
        <v>3148.1321611369999</v>
      </c>
      <c r="V6" s="236">
        <v>3187.4484792009998</v>
      </c>
      <c r="W6" s="236">
        <v>3227.2450296880002</v>
      </c>
      <c r="X6" s="236">
        <v>3267.521983526</v>
      </c>
      <c r="Y6" s="236">
        <v>3308.3575672880002</v>
      </c>
      <c r="Z6" s="236">
        <v>3349.7018937590001</v>
      </c>
      <c r="AA6" s="236">
        <v>3391.56206075</v>
      </c>
      <c r="AB6" s="236">
        <v>3433.944898147</v>
      </c>
      <c r="AC6" s="236">
        <v>3476.8570435050001</v>
      </c>
      <c r="AD6" s="236">
        <v>3520.3051030679999</v>
      </c>
      <c r="AE6" s="236">
        <v>3564.2955656089998</v>
      </c>
      <c r="AF6" s="236">
        <v>3608.834892156</v>
      </c>
      <c r="AG6" s="236">
        <v>3653.9297152909999</v>
      </c>
      <c r="AH6" s="236">
        <v>3699.5868046370001</v>
      </c>
      <c r="AI6" s="236">
        <v>3745.8130504810001</v>
      </c>
      <c r="AJ6" s="236">
        <v>3792.6160201739999</v>
      </c>
      <c r="AK6" s="236">
        <v>3840.002941144</v>
      </c>
      <c r="AL6" s="236">
        <v>3887.9810015190001</v>
      </c>
      <c r="AM6" s="236">
        <v>3936.5573431339999</v>
      </c>
      <c r="AN6" s="236">
        <v>3985.7391212990001</v>
      </c>
      <c r="AO6" s="236">
        <v>4035.5335013959998</v>
      </c>
      <c r="AP6" s="236">
        <v>4085.9477699009999</v>
      </c>
      <c r="AQ6" s="236">
        <v>4136.9893378329998</v>
      </c>
      <c r="AR6" s="236">
        <v>4188.6657208289998</v>
      </c>
      <c r="AS6" s="236">
        <v>4240.9845413479998</v>
      </c>
      <c r="AT6" s="236">
        <v>4293.9534105439998</v>
      </c>
      <c r="AU6" s="236">
        <v>4347.5803131319999</v>
      </c>
      <c r="AV6" s="236">
        <v>4401.8735029190002</v>
      </c>
      <c r="AW6" s="236">
        <v>4456.8405900280004</v>
      </c>
      <c r="AX6" s="236">
        <v>4512.4896341690001</v>
      </c>
      <c r="AY6" s="236">
        <v>4568.8282206840004</v>
      </c>
      <c r="AZ6" s="236">
        <v>4625.8639968759999</v>
      </c>
      <c r="BA6" s="236">
        <v>4683.6048558399998</v>
      </c>
      <c r="BB6" s="236">
        <v>4742.059027671</v>
      </c>
      <c r="BC6" s="236">
        <v>4801.2347732259996</v>
      </c>
      <c r="BD6" s="236">
        <v>4861.1402723680003</v>
      </c>
      <c r="BE6" s="236">
        <v>4921.7836143189998</v>
      </c>
      <c r="BF6" s="236">
        <v>4983.1727317539999</v>
      </c>
      <c r="BG6" s="236">
        <v>5045.3170843629996</v>
      </c>
      <c r="BH6" s="236">
        <v>5108.225315527</v>
      </c>
      <c r="BI6" s="236">
        <v>5171.9058913380004</v>
      </c>
      <c r="BJ6" s="236">
        <v>5236.3682299530001</v>
      </c>
      <c r="BK6" s="236">
        <v>5301.6220430980002</v>
      </c>
      <c r="BL6" s="236">
        <v>5367.675933988</v>
      </c>
      <c r="BM6" s="236">
        <v>5434.5375659840001</v>
      </c>
      <c r="BN6" s="236">
        <v>5502.2125817180004</v>
      </c>
      <c r="BO6" s="236">
        <v>5570.7064738279996</v>
      </c>
      <c r="BP6" s="236">
        <v>5640.0227736670004</v>
      </c>
      <c r="BQ6" s="236">
        <v>5710.1726638110003</v>
      </c>
      <c r="BR6" s="236">
        <v>5781.1711787479999</v>
      </c>
      <c r="BS6" s="236">
        <v>5853.0225363919999</v>
      </c>
      <c r="BT6" s="236">
        <v>5925.7301179349997</v>
      </c>
      <c r="BU6" s="236">
        <v>5999.2977648799997</v>
      </c>
      <c r="BV6" s="236">
        <v>6073.7302891709996</v>
      </c>
      <c r="BW6" s="236">
        <v>6149.0349854579999</v>
      </c>
      <c r="BX6" s="236">
        <v>6225.2173195819996</v>
      </c>
      <c r="BY6" s="236">
        <v>6302.2790118160001</v>
      </c>
      <c r="BZ6" s="236">
        <v>6380.2217777300002</v>
      </c>
      <c r="CA6" s="236">
        <v>6459.0489291029999</v>
      </c>
      <c r="CB6" s="236">
        <v>6538.7618140550003</v>
      </c>
      <c r="CC6" s="236">
        <v>6619.3635980019999</v>
      </c>
      <c r="CD6" s="236">
        <v>6700.8547629029999</v>
      </c>
      <c r="CE6" s="236">
        <v>6783.2360662089995</v>
      </c>
      <c r="CF6" s="236">
        <v>6866.5062963390001</v>
      </c>
      <c r="CG6" s="236">
        <v>6950.6650449970002</v>
      </c>
      <c r="CH6" s="236">
        <v>7035.708785158</v>
      </c>
      <c r="CI6" s="236">
        <v>7121.6319296689999</v>
      </c>
      <c r="CJ6" s="236">
        <v>7208.4255100789997</v>
      </c>
      <c r="CK6" s="236">
        <v>7296.0784228020002</v>
      </c>
      <c r="CL6" s="236">
        <v>7384.577366988</v>
      </c>
      <c r="CM6" s="236">
        <v>7473.9101346429998</v>
      </c>
      <c r="CN6" s="236">
        <v>7564.0593498979997</v>
      </c>
      <c r="CO6" s="236">
        <v>7655.010685233</v>
      </c>
      <c r="CP6" s="236">
        <v>7746.7429673300003</v>
      </c>
      <c r="CQ6" s="236">
        <v>7839.2308350880003</v>
      </c>
      <c r="CR6" s="236">
        <v>7932.4460049290001</v>
      </c>
      <c r="CS6" s="236">
        <v>8026.3477069889996</v>
      </c>
      <c r="CT6" s="236">
        <v>8120.8847420920001</v>
      </c>
      <c r="CU6" s="236">
        <v>8215.9809624379996</v>
      </c>
      <c r="CV6" s="236">
        <v>8311.5425007449994</v>
      </c>
      <c r="CW6" s="236">
        <v>8407.5653388840001</v>
      </c>
      <c r="CX6" s="236">
        <v>8503.9806113510003</v>
      </c>
      <c r="CY6" s="236">
        <v>8600.711253681</v>
      </c>
      <c r="CZ6" s="236">
        <v>8697.6710516349995</v>
      </c>
      <c r="DA6" s="236">
        <v>8794.7637030490005</v>
      </c>
      <c r="DB6" s="236">
        <v>8891.8820977819996</v>
      </c>
      <c r="DC6" s="236">
        <v>8988.9069319699993</v>
      </c>
      <c r="DD6" s="236">
        <v>9085.7059341229997</v>
      </c>
      <c r="DE6" s="236">
        <v>9182.1323179390001</v>
      </c>
      <c r="DF6" s="236">
        <v>9278.0236581890003</v>
      </c>
      <c r="DG6" s="236">
        <v>9373.2004443490005</v>
      </c>
      <c r="DH6" s="236">
        <v>9467.4644581949997</v>
      </c>
      <c r="DI6" s="236">
        <v>9560.5972971589999</v>
      </c>
      <c r="DJ6" s="236">
        <v>9652.3584207950007</v>
      </c>
      <c r="DK6" s="236">
        <v>9742.4835229010005</v>
      </c>
      <c r="DL6" s="236">
        <v>9830.6825019839998</v>
      </c>
      <c r="DM6" s="236">
        <v>9916.6373049449994</v>
      </c>
      <c r="DN6" s="236">
        <v>10000</v>
      </c>
      <c r="DO6" s="236"/>
      <c r="DP6" s="236"/>
      <c r="DQ6" s="236"/>
      <c r="DR6" s="236"/>
    </row>
    <row r="7" spans="1:122" x14ac:dyDescent="0.15">
      <c r="A7" s="1" t="s">
        <v>507</v>
      </c>
      <c r="B7" s="1" t="s">
        <v>502</v>
      </c>
      <c r="C7" s="1">
        <v>1</v>
      </c>
      <c r="D7" s="1">
        <v>1</v>
      </c>
      <c r="E7" s="1">
        <v>1</v>
      </c>
      <c r="F7" s="1">
        <v>5</v>
      </c>
      <c r="G7" s="1">
        <v>0</v>
      </c>
      <c r="H7" s="1">
        <v>0</v>
      </c>
      <c r="I7" s="1">
        <v>0</v>
      </c>
      <c r="J7" s="1">
        <v>0</v>
      </c>
      <c r="K7" s="236">
        <v>2852.294841636</v>
      </c>
      <c r="L7" s="236">
        <v>105</v>
      </c>
      <c r="M7" s="236">
        <v>2886.1017664320002</v>
      </c>
      <c r="N7" s="236">
        <v>2922.1533547140002</v>
      </c>
      <c r="O7" s="236">
        <v>2958.6569537239998</v>
      </c>
      <c r="P7" s="236">
        <v>2995.617402761</v>
      </c>
      <c r="Q7" s="236">
        <v>3033.0397421329999</v>
      </c>
      <c r="R7" s="236">
        <v>3070.930268826</v>
      </c>
      <c r="S7" s="236">
        <v>3109.2937907750002</v>
      </c>
      <c r="T7" s="236">
        <v>3148.1326351829998</v>
      </c>
      <c r="U7" s="236">
        <v>3187.4488408759998</v>
      </c>
      <c r="V7" s="236">
        <v>3227.245240018</v>
      </c>
      <c r="W7" s="236">
        <v>3267.521983526</v>
      </c>
      <c r="X7" s="236">
        <v>3308.3575672880002</v>
      </c>
      <c r="Y7" s="236">
        <v>3349.7018937590001</v>
      </c>
      <c r="Z7" s="236">
        <v>3391.56206075</v>
      </c>
      <c r="AA7" s="236">
        <v>3433.944898147</v>
      </c>
      <c r="AB7" s="236">
        <v>3476.8570435050001</v>
      </c>
      <c r="AC7" s="236">
        <v>3520.3051030679999</v>
      </c>
      <c r="AD7" s="236">
        <v>3564.2955656089998</v>
      </c>
      <c r="AE7" s="236">
        <v>3608.834892156</v>
      </c>
      <c r="AF7" s="236">
        <v>3653.9297152909999</v>
      </c>
      <c r="AG7" s="236">
        <v>3699.5868046370001</v>
      </c>
      <c r="AH7" s="236">
        <v>3745.8130504810001</v>
      </c>
      <c r="AI7" s="236">
        <v>3792.6160201739999</v>
      </c>
      <c r="AJ7" s="236">
        <v>3840.002941144</v>
      </c>
      <c r="AK7" s="236">
        <v>3887.9810015190001</v>
      </c>
      <c r="AL7" s="236">
        <v>3936.5573431339999</v>
      </c>
      <c r="AM7" s="236">
        <v>3985.7391212990001</v>
      </c>
      <c r="AN7" s="236">
        <v>4035.5335013959998</v>
      </c>
      <c r="AO7" s="236">
        <v>4085.9477699009999</v>
      </c>
      <c r="AP7" s="236">
        <v>4136.9893378329998</v>
      </c>
      <c r="AQ7" s="236">
        <v>4188.6657208289998</v>
      </c>
      <c r="AR7" s="236">
        <v>4240.9845413479998</v>
      </c>
      <c r="AS7" s="236">
        <v>4293.9534105439998</v>
      </c>
      <c r="AT7" s="236">
        <v>4347.5803131319999</v>
      </c>
      <c r="AU7" s="236">
        <v>4401.8735029190002</v>
      </c>
      <c r="AV7" s="236">
        <v>4456.8405900280004</v>
      </c>
      <c r="AW7" s="236">
        <v>4512.4896341690001</v>
      </c>
      <c r="AX7" s="236">
        <v>4568.8282206840004</v>
      </c>
      <c r="AY7" s="236">
        <v>4625.8639968759999</v>
      </c>
      <c r="AZ7" s="236">
        <v>4683.6048558399998</v>
      </c>
      <c r="BA7" s="236">
        <v>4742.059027671</v>
      </c>
      <c r="BB7" s="236">
        <v>4801.2347732259996</v>
      </c>
      <c r="BC7" s="236">
        <v>4861.1402723680003</v>
      </c>
      <c r="BD7" s="236">
        <v>4921.7836143189998</v>
      </c>
      <c r="BE7" s="236">
        <v>4983.1727317539999</v>
      </c>
      <c r="BF7" s="236">
        <v>5045.3170843629996</v>
      </c>
      <c r="BG7" s="236">
        <v>5108.225315527</v>
      </c>
      <c r="BH7" s="236">
        <v>5171.9058913380004</v>
      </c>
      <c r="BI7" s="236">
        <v>5236.3682299530001</v>
      </c>
      <c r="BJ7" s="236">
        <v>5301.6220430980002</v>
      </c>
      <c r="BK7" s="236">
        <v>5367.675933988</v>
      </c>
      <c r="BL7" s="236">
        <v>5434.5375659840001</v>
      </c>
      <c r="BM7" s="236">
        <v>5502.2125817180004</v>
      </c>
      <c r="BN7" s="236">
        <v>5570.7064738279996</v>
      </c>
      <c r="BO7" s="236">
        <v>5640.0227736670004</v>
      </c>
      <c r="BP7" s="236">
        <v>5710.1726638110003</v>
      </c>
      <c r="BQ7" s="236">
        <v>5781.1711787479999</v>
      </c>
      <c r="BR7" s="236">
        <v>5853.0225363919999</v>
      </c>
      <c r="BS7" s="236">
        <v>5925.7301179349997</v>
      </c>
      <c r="BT7" s="236">
        <v>5999.2977648799997</v>
      </c>
      <c r="BU7" s="236">
        <v>6073.7302891709996</v>
      </c>
      <c r="BV7" s="236">
        <v>6149.0349854579999</v>
      </c>
      <c r="BW7" s="236">
        <v>6225.2173195819996</v>
      </c>
      <c r="BX7" s="236">
        <v>6302.2790118160001</v>
      </c>
      <c r="BY7" s="236">
        <v>6380.2217777300002</v>
      </c>
      <c r="BZ7" s="236">
        <v>6459.0489291029999</v>
      </c>
      <c r="CA7" s="236">
        <v>6538.7618140550003</v>
      </c>
      <c r="CB7" s="236">
        <v>6619.3635980019999</v>
      </c>
      <c r="CC7" s="236">
        <v>6700.8547629029999</v>
      </c>
      <c r="CD7" s="236">
        <v>6783.2360662089995</v>
      </c>
      <c r="CE7" s="236">
        <v>6866.5062963390001</v>
      </c>
      <c r="CF7" s="236">
        <v>6950.6650449970002</v>
      </c>
      <c r="CG7" s="236">
        <v>7035.708785158</v>
      </c>
      <c r="CH7" s="236">
        <v>7121.6319296689999</v>
      </c>
      <c r="CI7" s="236">
        <v>7208.4255100789997</v>
      </c>
      <c r="CJ7" s="236">
        <v>7296.0784228020002</v>
      </c>
      <c r="CK7" s="236">
        <v>7384.577366988</v>
      </c>
      <c r="CL7" s="236">
        <v>7473.9101346429998</v>
      </c>
      <c r="CM7" s="236">
        <v>7564.0593498979997</v>
      </c>
      <c r="CN7" s="236">
        <v>7655.010685233</v>
      </c>
      <c r="CO7" s="236">
        <v>7746.7429673300003</v>
      </c>
      <c r="CP7" s="236">
        <v>7839.2308350880003</v>
      </c>
      <c r="CQ7" s="236">
        <v>7932.4460049290001</v>
      </c>
      <c r="CR7" s="236">
        <v>8026.3477069889996</v>
      </c>
      <c r="CS7" s="236">
        <v>8120.8847420920001</v>
      </c>
      <c r="CT7" s="236">
        <v>8215.9809624379996</v>
      </c>
      <c r="CU7" s="236">
        <v>8311.5425007449994</v>
      </c>
      <c r="CV7" s="236">
        <v>8407.5653388840001</v>
      </c>
      <c r="CW7" s="236">
        <v>8503.9806113510003</v>
      </c>
      <c r="CX7" s="236">
        <v>8600.711253681</v>
      </c>
      <c r="CY7" s="236">
        <v>8697.6710516349995</v>
      </c>
      <c r="CZ7" s="236">
        <v>8794.7637030490005</v>
      </c>
      <c r="DA7" s="236">
        <v>8891.8820977819996</v>
      </c>
      <c r="DB7" s="236">
        <v>8988.9069319699993</v>
      </c>
      <c r="DC7" s="236">
        <v>9085.7059341229997</v>
      </c>
      <c r="DD7" s="236">
        <v>9182.1323179390001</v>
      </c>
      <c r="DE7" s="236">
        <v>9278.0236581890003</v>
      </c>
      <c r="DF7" s="236">
        <v>9373.2004443490005</v>
      </c>
      <c r="DG7" s="236">
        <v>9467.4644581949997</v>
      </c>
      <c r="DH7" s="236">
        <v>9560.5972971589999</v>
      </c>
      <c r="DI7" s="236">
        <v>9652.3584207950007</v>
      </c>
      <c r="DJ7" s="236">
        <v>9742.4835229010005</v>
      </c>
      <c r="DK7" s="236">
        <v>9830.6825019839998</v>
      </c>
      <c r="DL7" s="236">
        <v>9916.6373049449994</v>
      </c>
      <c r="DM7" s="236">
        <v>10000</v>
      </c>
      <c r="DN7" s="236"/>
      <c r="DO7" s="236"/>
      <c r="DP7" s="236"/>
      <c r="DQ7" s="236"/>
      <c r="DR7" s="236"/>
    </row>
    <row r="8" spans="1:122" x14ac:dyDescent="0.15">
      <c r="A8" s="1" t="s">
        <v>508</v>
      </c>
      <c r="B8" s="1" t="s">
        <v>502</v>
      </c>
      <c r="C8" s="1">
        <v>1</v>
      </c>
      <c r="D8" s="1">
        <v>1</v>
      </c>
      <c r="E8" s="1">
        <v>1</v>
      </c>
      <c r="F8" s="1">
        <v>6</v>
      </c>
      <c r="G8" s="1">
        <v>0</v>
      </c>
      <c r="H8" s="1">
        <v>0</v>
      </c>
      <c r="I8" s="1">
        <v>0</v>
      </c>
      <c r="J8" s="1">
        <v>0</v>
      </c>
      <c r="K8" s="236">
        <v>2887.9188746059999</v>
      </c>
      <c r="L8" s="236">
        <v>104</v>
      </c>
      <c r="M8" s="236">
        <v>2922.1535384429999</v>
      </c>
      <c r="N8" s="236">
        <v>2958.6571237389999</v>
      </c>
      <c r="O8" s="236">
        <v>2995.6175592730001</v>
      </c>
      <c r="P8" s="236">
        <v>3033.0398848929999</v>
      </c>
      <c r="Q8" s="236">
        <v>3070.9303979440001</v>
      </c>
      <c r="R8" s="236">
        <v>3109.293905642</v>
      </c>
      <c r="S8" s="236">
        <v>3148.1327327230001</v>
      </c>
      <c r="T8" s="236">
        <v>3187.448915295</v>
      </c>
      <c r="U8" s="236">
        <v>3227.2452832959998</v>
      </c>
      <c r="V8" s="236">
        <v>3267.521983526</v>
      </c>
      <c r="W8" s="236">
        <v>3308.3575672880002</v>
      </c>
      <c r="X8" s="236">
        <v>3349.7018937590001</v>
      </c>
      <c r="Y8" s="236">
        <v>3391.56206075</v>
      </c>
      <c r="Z8" s="236">
        <v>3433.944898147</v>
      </c>
      <c r="AA8" s="236">
        <v>3476.8570435050001</v>
      </c>
      <c r="AB8" s="236">
        <v>3520.3051030679999</v>
      </c>
      <c r="AC8" s="236">
        <v>3564.2955656089998</v>
      </c>
      <c r="AD8" s="236">
        <v>3608.834892156</v>
      </c>
      <c r="AE8" s="236">
        <v>3653.9297152909999</v>
      </c>
      <c r="AF8" s="236">
        <v>3699.5868046370001</v>
      </c>
      <c r="AG8" s="236">
        <v>3745.8130504810001</v>
      </c>
      <c r="AH8" s="236">
        <v>3792.6160201739999</v>
      </c>
      <c r="AI8" s="236">
        <v>3840.002941144</v>
      </c>
      <c r="AJ8" s="236">
        <v>3887.9810015190001</v>
      </c>
      <c r="AK8" s="236">
        <v>3936.5573431339999</v>
      </c>
      <c r="AL8" s="236">
        <v>3985.7391212990001</v>
      </c>
      <c r="AM8" s="236">
        <v>4035.5335013959998</v>
      </c>
      <c r="AN8" s="236">
        <v>4085.9477699009999</v>
      </c>
      <c r="AO8" s="236">
        <v>4136.9893378329998</v>
      </c>
      <c r="AP8" s="236">
        <v>4188.6657208289998</v>
      </c>
      <c r="AQ8" s="236">
        <v>4240.9845413479998</v>
      </c>
      <c r="AR8" s="236">
        <v>4293.9534105439998</v>
      </c>
      <c r="AS8" s="236">
        <v>4347.5803131319999</v>
      </c>
      <c r="AT8" s="236">
        <v>4401.8735029190002</v>
      </c>
      <c r="AU8" s="236">
        <v>4456.8405900280004</v>
      </c>
      <c r="AV8" s="236">
        <v>4512.4896341690001</v>
      </c>
      <c r="AW8" s="236">
        <v>4568.8282206840004</v>
      </c>
      <c r="AX8" s="236">
        <v>4625.8639968759999</v>
      </c>
      <c r="AY8" s="236">
        <v>4683.6048558399998</v>
      </c>
      <c r="AZ8" s="236">
        <v>4742.059027671</v>
      </c>
      <c r="BA8" s="236">
        <v>4801.2347732259996</v>
      </c>
      <c r="BB8" s="236">
        <v>4861.1402723680003</v>
      </c>
      <c r="BC8" s="236">
        <v>4921.7836143189998</v>
      </c>
      <c r="BD8" s="236">
        <v>4983.1727317539999</v>
      </c>
      <c r="BE8" s="236">
        <v>5045.3170843629996</v>
      </c>
      <c r="BF8" s="236">
        <v>5108.225315527</v>
      </c>
      <c r="BG8" s="236">
        <v>5171.9058913380004</v>
      </c>
      <c r="BH8" s="236">
        <v>5236.3682299530001</v>
      </c>
      <c r="BI8" s="236">
        <v>5301.6220430980002</v>
      </c>
      <c r="BJ8" s="236">
        <v>5367.675933988</v>
      </c>
      <c r="BK8" s="236">
        <v>5434.5375659840001</v>
      </c>
      <c r="BL8" s="236">
        <v>5502.2125817180004</v>
      </c>
      <c r="BM8" s="236">
        <v>5570.7064738279996</v>
      </c>
      <c r="BN8" s="236">
        <v>5640.0227736670004</v>
      </c>
      <c r="BO8" s="236">
        <v>5710.1726638110003</v>
      </c>
      <c r="BP8" s="236">
        <v>5781.1711787479999</v>
      </c>
      <c r="BQ8" s="236">
        <v>5853.0225363919999</v>
      </c>
      <c r="BR8" s="236">
        <v>5925.7301179349997</v>
      </c>
      <c r="BS8" s="236">
        <v>5999.2977648799997</v>
      </c>
      <c r="BT8" s="236">
        <v>6073.7302891709996</v>
      </c>
      <c r="BU8" s="236">
        <v>6149.0349854579999</v>
      </c>
      <c r="BV8" s="236">
        <v>6225.2173195819996</v>
      </c>
      <c r="BW8" s="236">
        <v>6302.2790118160001</v>
      </c>
      <c r="BX8" s="236">
        <v>6380.2217777300002</v>
      </c>
      <c r="BY8" s="236">
        <v>6459.0489291029999</v>
      </c>
      <c r="BZ8" s="236">
        <v>6538.7618140550003</v>
      </c>
      <c r="CA8" s="236">
        <v>6619.3635980019999</v>
      </c>
      <c r="CB8" s="236">
        <v>6700.8547629029999</v>
      </c>
      <c r="CC8" s="236">
        <v>6783.2360662089995</v>
      </c>
      <c r="CD8" s="236">
        <v>6866.5062963390001</v>
      </c>
      <c r="CE8" s="236">
        <v>6950.6650449970002</v>
      </c>
      <c r="CF8" s="236">
        <v>7035.708785158</v>
      </c>
      <c r="CG8" s="236">
        <v>7121.6319296689999</v>
      </c>
      <c r="CH8" s="236">
        <v>7208.4255100789997</v>
      </c>
      <c r="CI8" s="236">
        <v>7296.0784228020002</v>
      </c>
      <c r="CJ8" s="236">
        <v>7384.577366988</v>
      </c>
      <c r="CK8" s="236">
        <v>7473.9101346429998</v>
      </c>
      <c r="CL8" s="236">
        <v>7564.0593498979997</v>
      </c>
      <c r="CM8" s="236">
        <v>7655.010685233</v>
      </c>
      <c r="CN8" s="236">
        <v>7746.7429673300003</v>
      </c>
      <c r="CO8" s="236">
        <v>7839.2308350880003</v>
      </c>
      <c r="CP8" s="236">
        <v>7932.4460049290001</v>
      </c>
      <c r="CQ8" s="236">
        <v>8026.3477069889996</v>
      </c>
      <c r="CR8" s="236">
        <v>8120.8847420920001</v>
      </c>
      <c r="CS8" s="236">
        <v>8215.9809624379996</v>
      </c>
      <c r="CT8" s="236">
        <v>8311.5425007449994</v>
      </c>
      <c r="CU8" s="236">
        <v>8407.5653388840001</v>
      </c>
      <c r="CV8" s="236">
        <v>8503.9806113510003</v>
      </c>
      <c r="CW8" s="236">
        <v>8600.711253681</v>
      </c>
      <c r="CX8" s="236">
        <v>8697.6710516349995</v>
      </c>
      <c r="CY8" s="236">
        <v>8794.7637030490005</v>
      </c>
      <c r="CZ8" s="236">
        <v>8891.8820977819996</v>
      </c>
      <c r="DA8" s="236">
        <v>8988.9069319699993</v>
      </c>
      <c r="DB8" s="236">
        <v>9085.7059341229997</v>
      </c>
      <c r="DC8" s="236">
        <v>9182.1323179390001</v>
      </c>
      <c r="DD8" s="236">
        <v>9278.0236581890003</v>
      </c>
      <c r="DE8" s="236">
        <v>9373.2004443490005</v>
      </c>
      <c r="DF8" s="236">
        <v>9467.4644581949997</v>
      </c>
      <c r="DG8" s="236">
        <v>9560.5972971589999</v>
      </c>
      <c r="DH8" s="236">
        <v>9652.3584207950007</v>
      </c>
      <c r="DI8" s="236">
        <v>9742.4835229010005</v>
      </c>
      <c r="DJ8" s="236">
        <v>9830.6825019839998</v>
      </c>
      <c r="DK8" s="236">
        <v>9916.6373049449994</v>
      </c>
      <c r="DL8" s="236">
        <v>10000</v>
      </c>
      <c r="DM8" s="236"/>
      <c r="DN8" s="236"/>
      <c r="DO8" s="236"/>
      <c r="DP8" s="236"/>
      <c r="DQ8" s="236"/>
      <c r="DR8" s="236"/>
    </row>
    <row r="9" spans="1:122" x14ac:dyDescent="0.15">
      <c r="A9" s="1" t="s">
        <v>509</v>
      </c>
      <c r="B9" s="1" t="s">
        <v>502</v>
      </c>
      <c r="C9" s="1">
        <v>1</v>
      </c>
      <c r="D9" s="1">
        <v>1</v>
      </c>
      <c r="E9" s="1">
        <v>1</v>
      </c>
      <c r="F9" s="1">
        <v>7</v>
      </c>
      <c r="G9" s="1">
        <v>0</v>
      </c>
      <c r="H9" s="1">
        <v>0</v>
      </c>
      <c r="I9" s="1">
        <v>0</v>
      </c>
      <c r="J9" s="1">
        <v>0</v>
      </c>
      <c r="K9" s="236">
        <v>2923.9901244990001</v>
      </c>
      <c r="L9" s="236">
        <v>103</v>
      </c>
      <c r="M9" s="236">
        <v>2958.6566535739998</v>
      </c>
      <c r="N9" s="236">
        <v>2995.6171264499999</v>
      </c>
      <c r="O9" s="236">
        <v>3033.039490098</v>
      </c>
      <c r="P9" s="236">
        <v>3070.930040878</v>
      </c>
      <c r="Q9" s="236">
        <v>3109.2935879850002</v>
      </c>
      <c r="R9" s="236">
        <v>3148.1324629820001</v>
      </c>
      <c r="S9" s="236">
        <v>3187.448709495</v>
      </c>
      <c r="T9" s="236">
        <v>3227.2451636139999</v>
      </c>
      <c r="U9" s="236">
        <v>3267.521983526</v>
      </c>
      <c r="V9" s="236">
        <v>3308.3575672880002</v>
      </c>
      <c r="W9" s="236">
        <v>3349.7018937590001</v>
      </c>
      <c r="X9" s="236">
        <v>3391.56206075</v>
      </c>
      <c r="Y9" s="236">
        <v>3433.944898147</v>
      </c>
      <c r="Z9" s="236">
        <v>3476.8570435050001</v>
      </c>
      <c r="AA9" s="236">
        <v>3520.3051030679999</v>
      </c>
      <c r="AB9" s="236">
        <v>3564.2955656089998</v>
      </c>
      <c r="AC9" s="236">
        <v>3608.834892156</v>
      </c>
      <c r="AD9" s="236">
        <v>3653.9297152909999</v>
      </c>
      <c r="AE9" s="236">
        <v>3699.5868046370001</v>
      </c>
      <c r="AF9" s="236">
        <v>3745.8130504810001</v>
      </c>
      <c r="AG9" s="236">
        <v>3792.6160201739999</v>
      </c>
      <c r="AH9" s="236">
        <v>3840.002941144</v>
      </c>
      <c r="AI9" s="236">
        <v>3887.9810015190001</v>
      </c>
      <c r="AJ9" s="236">
        <v>3936.5573431339999</v>
      </c>
      <c r="AK9" s="236">
        <v>3985.7391212990001</v>
      </c>
      <c r="AL9" s="236">
        <v>4035.5335013959998</v>
      </c>
      <c r="AM9" s="236">
        <v>4085.9477699009999</v>
      </c>
      <c r="AN9" s="236">
        <v>4136.9893378329998</v>
      </c>
      <c r="AO9" s="236">
        <v>4188.6657208289998</v>
      </c>
      <c r="AP9" s="236">
        <v>4240.9845413479998</v>
      </c>
      <c r="AQ9" s="236">
        <v>4293.9534105439998</v>
      </c>
      <c r="AR9" s="236">
        <v>4347.5803131319999</v>
      </c>
      <c r="AS9" s="236">
        <v>4401.8735029190002</v>
      </c>
      <c r="AT9" s="236">
        <v>4456.8405900280004</v>
      </c>
      <c r="AU9" s="236">
        <v>4512.4896341690001</v>
      </c>
      <c r="AV9" s="236">
        <v>4568.8282206840004</v>
      </c>
      <c r="AW9" s="236">
        <v>4625.8639968759999</v>
      </c>
      <c r="AX9" s="236">
        <v>4683.6048558399998</v>
      </c>
      <c r="AY9" s="236">
        <v>4742.059027671</v>
      </c>
      <c r="AZ9" s="236">
        <v>4801.2347732259996</v>
      </c>
      <c r="BA9" s="236">
        <v>4861.1402723680003</v>
      </c>
      <c r="BB9" s="236">
        <v>4921.7836143189998</v>
      </c>
      <c r="BC9" s="236">
        <v>4983.1727317539999</v>
      </c>
      <c r="BD9" s="236">
        <v>5045.3170843629996</v>
      </c>
      <c r="BE9" s="236">
        <v>5108.225315527</v>
      </c>
      <c r="BF9" s="236">
        <v>5171.9058913380004</v>
      </c>
      <c r="BG9" s="236">
        <v>5236.3682299530001</v>
      </c>
      <c r="BH9" s="236">
        <v>5301.6220430980002</v>
      </c>
      <c r="BI9" s="236">
        <v>5367.675933988</v>
      </c>
      <c r="BJ9" s="236">
        <v>5434.5375659840001</v>
      </c>
      <c r="BK9" s="236">
        <v>5502.2125817180004</v>
      </c>
      <c r="BL9" s="236">
        <v>5570.7064738279996</v>
      </c>
      <c r="BM9" s="236">
        <v>5640.0227736670004</v>
      </c>
      <c r="BN9" s="236">
        <v>5710.1726638110003</v>
      </c>
      <c r="BO9" s="236">
        <v>5781.1711787479999</v>
      </c>
      <c r="BP9" s="236">
        <v>5853.0225363919999</v>
      </c>
      <c r="BQ9" s="236">
        <v>5925.7301179349997</v>
      </c>
      <c r="BR9" s="236">
        <v>5999.2977648799997</v>
      </c>
      <c r="BS9" s="236">
        <v>6073.7302891709996</v>
      </c>
      <c r="BT9" s="236">
        <v>6149.0349854579999</v>
      </c>
      <c r="BU9" s="236">
        <v>6225.2173195819996</v>
      </c>
      <c r="BV9" s="236">
        <v>6302.2790118160001</v>
      </c>
      <c r="BW9" s="236">
        <v>6380.2217777300002</v>
      </c>
      <c r="BX9" s="236">
        <v>6459.0489291029999</v>
      </c>
      <c r="BY9" s="236">
        <v>6538.7618140550003</v>
      </c>
      <c r="BZ9" s="236">
        <v>6619.3635980019999</v>
      </c>
      <c r="CA9" s="236">
        <v>6700.8547629029999</v>
      </c>
      <c r="CB9" s="236">
        <v>6783.2360662089995</v>
      </c>
      <c r="CC9" s="236">
        <v>6866.5062963390001</v>
      </c>
      <c r="CD9" s="236">
        <v>6950.6650449970002</v>
      </c>
      <c r="CE9" s="236">
        <v>7035.708785158</v>
      </c>
      <c r="CF9" s="236">
        <v>7121.6319296689999</v>
      </c>
      <c r="CG9" s="236">
        <v>7208.4255100789997</v>
      </c>
      <c r="CH9" s="236">
        <v>7296.0784228020002</v>
      </c>
      <c r="CI9" s="236">
        <v>7384.577366988</v>
      </c>
      <c r="CJ9" s="236">
        <v>7473.9101346429998</v>
      </c>
      <c r="CK9" s="236">
        <v>7564.0593498979997</v>
      </c>
      <c r="CL9" s="236">
        <v>7655.010685233</v>
      </c>
      <c r="CM9" s="236">
        <v>7746.7429673300003</v>
      </c>
      <c r="CN9" s="236">
        <v>7839.2308350880003</v>
      </c>
      <c r="CO9" s="236">
        <v>7932.4460049290001</v>
      </c>
      <c r="CP9" s="236">
        <v>8026.3477069889996</v>
      </c>
      <c r="CQ9" s="236">
        <v>8120.8847420920001</v>
      </c>
      <c r="CR9" s="236">
        <v>8215.9809624379996</v>
      </c>
      <c r="CS9" s="236">
        <v>8311.5425007449994</v>
      </c>
      <c r="CT9" s="236">
        <v>8407.5653388840001</v>
      </c>
      <c r="CU9" s="236">
        <v>8503.9806113510003</v>
      </c>
      <c r="CV9" s="236">
        <v>8600.711253681</v>
      </c>
      <c r="CW9" s="236">
        <v>8697.6710516349995</v>
      </c>
      <c r="CX9" s="236">
        <v>8794.7637030490005</v>
      </c>
      <c r="CY9" s="236">
        <v>8891.8820977819996</v>
      </c>
      <c r="CZ9" s="236">
        <v>8988.9069319699993</v>
      </c>
      <c r="DA9" s="236">
        <v>9085.7059341229997</v>
      </c>
      <c r="DB9" s="236">
        <v>9182.1323179390001</v>
      </c>
      <c r="DC9" s="236">
        <v>9278.0236581890003</v>
      </c>
      <c r="DD9" s="236">
        <v>9373.2004443490005</v>
      </c>
      <c r="DE9" s="236">
        <v>9467.4644581949997</v>
      </c>
      <c r="DF9" s="236">
        <v>9560.5972971589999</v>
      </c>
      <c r="DG9" s="236">
        <v>9652.3584207950007</v>
      </c>
      <c r="DH9" s="236">
        <v>9742.4835229010005</v>
      </c>
      <c r="DI9" s="236">
        <v>9830.6825019839998</v>
      </c>
      <c r="DJ9" s="236">
        <v>9916.6373049449994</v>
      </c>
      <c r="DK9" s="236">
        <v>10000</v>
      </c>
      <c r="DL9" s="236"/>
      <c r="DM9" s="236"/>
      <c r="DN9" s="236"/>
      <c r="DO9" s="236"/>
      <c r="DP9" s="236"/>
      <c r="DQ9" s="236"/>
      <c r="DR9" s="236"/>
    </row>
    <row r="10" spans="1:122" x14ac:dyDescent="0.15">
      <c r="A10" s="1" t="s">
        <v>510</v>
      </c>
      <c r="B10" s="1" t="s">
        <v>502</v>
      </c>
      <c r="C10" s="1">
        <v>1</v>
      </c>
      <c r="D10" s="1">
        <v>1</v>
      </c>
      <c r="E10" s="1">
        <v>1</v>
      </c>
      <c r="F10" s="1">
        <v>8</v>
      </c>
      <c r="G10" s="1">
        <v>0</v>
      </c>
      <c r="H10" s="1">
        <v>0</v>
      </c>
      <c r="I10" s="1">
        <v>0</v>
      </c>
      <c r="J10" s="1">
        <v>0</v>
      </c>
      <c r="K10" s="236">
        <v>2960.5146398410002</v>
      </c>
      <c r="L10" s="236">
        <v>102</v>
      </c>
      <c r="M10" s="236">
        <v>2995.61734019</v>
      </c>
      <c r="N10" s="236">
        <v>3033.039685059</v>
      </c>
      <c r="O10" s="236">
        <v>3070.9302172070002</v>
      </c>
      <c r="P10" s="236">
        <v>3109.2937448530001</v>
      </c>
      <c r="Q10" s="236">
        <v>3148.1325961880002</v>
      </c>
      <c r="R10" s="236">
        <v>3187.4488111239998</v>
      </c>
      <c r="S10" s="236">
        <v>3227.2452227170002</v>
      </c>
      <c r="T10" s="236">
        <v>3267.521983526</v>
      </c>
      <c r="U10" s="236">
        <v>3308.3575672880002</v>
      </c>
      <c r="V10" s="236">
        <v>3349.7018937590001</v>
      </c>
      <c r="W10" s="236">
        <v>3391.56206075</v>
      </c>
      <c r="X10" s="236">
        <v>3433.944898147</v>
      </c>
      <c r="Y10" s="236">
        <v>3476.8570435050001</v>
      </c>
      <c r="Z10" s="236">
        <v>3520.3051030679999</v>
      </c>
      <c r="AA10" s="236">
        <v>3564.2955656089998</v>
      </c>
      <c r="AB10" s="236">
        <v>3608.834892156</v>
      </c>
      <c r="AC10" s="236">
        <v>3653.9297152909999</v>
      </c>
      <c r="AD10" s="236">
        <v>3699.5868046370001</v>
      </c>
      <c r="AE10" s="236">
        <v>3745.8130504810001</v>
      </c>
      <c r="AF10" s="236">
        <v>3792.6160201739999</v>
      </c>
      <c r="AG10" s="236">
        <v>3840.002941144</v>
      </c>
      <c r="AH10" s="236">
        <v>3887.9810015190001</v>
      </c>
      <c r="AI10" s="236">
        <v>3936.5573431339999</v>
      </c>
      <c r="AJ10" s="236">
        <v>3985.7391212990001</v>
      </c>
      <c r="AK10" s="236">
        <v>4035.5335013959998</v>
      </c>
      <c r="AL10" s="236">
        <v>4085.9477699009999</v>
      </c>
      <c r="AM10" s="236">
        <v>4136.9893378329998</v>
      </c>
      <c r="AN10" s="236">
        <v>4188.6657208289998</v>
      </c>
      <c r="AO10" s="236">
        <v>4240.9845413479998</v>
      </c>
      <c r="AP10" s="236">
        <v>4293.9534105439998</v>
      </c>
      <c r="AQ10" s="236">
        <v>4347.5803131319999</v>
      </c>
      <c r="AR10" s="236">
        <v>4401.8735029190002</v>
      </c>
      <c r="AS10" s="236">
        <v>4456.8405900280004</v>
      </c>
      <c r="AT10" s="236">
        <v>4512.4896341690001</v>
      </c>
      <c r="AU10" s="236">
        <v>4568.8282206840004</v>
      </c>
      <c r="AV10" s="236">
        <v>4625.8639968759999</v>
      </c>
      <c r="AW10" s="236">
        <v>4683.6048558399998</v>
      </c>
      <c r="AX10" s="236">
        <v>4742.059027671</v>
      </c>
      <c r="AY10" s="236">
        <v>4801.2347732259996</v>
      </c>
      <c r="AZ10" s="236">
        <v>4861.1402723680003</v>
      </c>
      <c r="BA10" s="236">
        <v>4921.7836143189998</v>
      </c>
      <c r="BB10" s="236">
        <v>4983.1727317539999</v>
      </c>
      <c r="BC10" s="236">
        <v>5045.3170843629996</v>
      </c>
      <c r="BD10" s="236">
        <v>5108.225315527</v>
      </c>
      <c r="BE10" s="236">
        <v>5171.9058913380004</v>
      </c>
      <c r="BF10" s="236">
        <v>5236.3682299530001</v>
      </c>
      <c r="BG10" s="236">
        <v>5301.6220430980002</v>
      </c>
      <c r="BH10" s="236">
        <v>5367.675933988</v>
      </c>
      <c r="BI10" s="236">
        <v>5434.5375659840001</v>
      </c>
      <c r="BJ10" s="236">
        <v>5502.2125817180004</v>
      </c>
      <c r="BK10" s="236">
        <v>5570.7064738279996</v>
      </c>
      <c r="BL10" s="236">
        <v>5640.0227736670004</v>
      </c>
      <c r="BM10" s="236">
        <v>5710.1726638110003</v>
      </c>
      <c r="BN10" s="236">
        <v>5781.1711787479999</v>
      </c>
      <c r="BO10" s="236">
        <v>5853.0225363919999</v>
      </c>
      <c r="BP10" s="236">
        <v>5925.7301179349997</v>
      </c>
      <c r="BQ10" s="236">
        <v>5999.2977648799997</v>
      </c>
      <c r="BR10" s="236">
        <v>6073.7302891709996</v>
      </c>
      <c r="BS10" s="236">
        <v>6149.0349854579999</v>
      </c>
      <c r="BT10" s="236">
        <v>6225.2173195819996</v>
      </c>
      <c r="BU10" s="236">
        <v>6302.2790118160001</v>
      </c>
      <c r="BV10" s="236">
        <v>6380.2217777300002</v>
      </c>
      <c r="BW10" s="236">
        <v>6459.0489291029999</v>
      </c>
      <c r="BX10" s="236">
        <v>6538.7618140550003</v>
      </c>
      <c r="BY10" s="236">
        <v>6619.3635980019999</v>
      </c>
      <c r="BZ10" s="236">
        <v>6700.8547629029999</v>
      </c>
      <c r="CA10" s="236">
        <v>6783.2360662089995</v>
      </c>
      <c r="CB10" s="236">
        <v>6866.5062963390001</v>
      </c>
      <c r="CC10" s="236">
        <v>6950.6650449970002</v>
      </c>
      <c r="CD10" s="236">
        <v>7035.708785158</v>
      </c>
      <c r="CE10" s="236">
        <v>7121.6319296689999</v>
      </c>
      <c r="CF10" s="236">
        <v>7208.4255100789997</v>
      </c>
      <c r="CG10" s="236">
        <v>7296.0784228020002</v>
      </c>
      <c r="CH10" s="236">
        <v>7384.577366988</v>
      </c>
      <c r="CI10" s="236">
        <v>7473.9101346429998</v>
      </c>
      <c r="CJ10" s="236">
        <v>7564.0593498979997</v>
      </c>
      <c r="CK10" s="236">
        <v>7655.010685233</v>
      </c>
      <c r="CL10" s="236">
        <v>7746.7429673300003</v>
      </c>
      <c r="CM10" s="236">
        <v>7839.2308350880003</v>
      </c>
      <c r="CN10" s="236">
        <v>7932.4460049290001</v>
      </c>
      <c r="CO10" s="236">
        <v>8026.3477069889996</v>
      </c>
      <c r="CP10" s="236">
        <v>8120.8847420920001</v>
      </c>
      <c r="CQ10" s="236">
        <v>8215.9809624379996</v>
      </c>
      <c r="CR10" s="236">
        <v>8311.5425007449994</v>
      </c>
      <c r="CS10" s="236">
        <v>8407.5653388840001</v>
      </c>
      <c r="CT10" s="236">
        <v>8503.9806113510003</v>
      </c>
      <c r="CU10" s="236">
        <v>8600.711253681</v>
      </c>
      <c r="CV10" s="236">
        <v>8697.6710516349995</v>
      </c>
      <c r="CW10" s="236">
        <v>8794.7637030490005</v>
      </c>
      <c r="CX10" s="236">
        <v>8891.8820977819996</v>
      </c>
      <c r="CY10" s="236">
        <v>8988.9069319699993</v>
      </c>
      <c r="CZ10" s="236">
        <v>9085.7059341229997</v>
      </c>
      <c r="DA10" s="236">
        <v>9182.1323179390001</v>
      </c>
      <c r="DB10" s="236">
        <v>9278.0236581890003</v>
      </c>
      <c r="DC10" s="236">
        <v>9373.2004443490005</v>
      </c>
      <c r="DD10" s="236">
        <v>9467.4644581949997</v>
      </c>
      <c r="DE10" s="236">
        <v>9560.5972971589999</v>
      </c>
      <c r="DF10" s="236">
        <v>9652.3584207950007</v>
      </c>
      <c r="DG10" s="236">
        <v>9742.4835229010005</v>
      </c>
      <c r="DH10" s="236">
        <v>9830.6825019839998</v>
      </c>
      <c r="DI10" s="236">
        <v>9916.6373049449994</v>
      </c>
      <c r="DJ10" s="236">
        <v>10000</v>
      </c>
      <c r="DK10" s="236"/>
      <c r="DL10" s="236"/>
      <c r="DM10" s="236"/>
      <c r="DN10" s="236"/>
      <c r="DO10" s="236"/>
      <c r="DP10" s="236"/>
      <c r="DQ10" s="236"/>
      <c r="DR10" s="236"/>
    </row>
    <row r="11" spans="1:122" x14ac:dyDescent="0.15">
      <c r="A11" s="1" t="s">
        <v>511</v>
      </c>
      <c r="B11" s="1" t="s">
        <v>502</v>
      </c>
      <c r="C11" s="1">
        <v>1</v>
      </c>
      <c r="D11" s="1">
        <v>1</v>
      </c>
      <c r="E11" s="1">
        <v>1</v>
      </c>
      <c r="F11" s="1">
        <v>9</v>
      </c>
      <c r="G11" s="1">
        <v>0</v>
      </c>
      <c r="H11" s="1">
        <v>0</v>
      </c>
      <c r="I11" s="1">
        <v>0</v>
      </c>
      <c r="J11" s="1">
        <v>0</v>
      </c>
      <c r="K11" s="236">
        <v>2997.4956206050001</v>
      </c>
      <c r="L11" s="236">
        <v>101</v>
      </c>
      <c r="M11" s="236">
        <v>3033.0393412130002</v>
      </c>
      <c r="N11" s="236">
        <v>3070.9299062209998</v>
      </c>
      <c r="O11" s="236">
        <v>3109.2934681890001</v>
      </c>
      <c r="P11" s="236">
        <v>3148.132361257</v>
      </c>
      <c r="Q11" s="236">
        <v>3187.448631883</v>
      </c>
      <c r="R11" s="236">
        <v>3227.2451184800002</v>
      </c>
      <c r="S11" s="236">
        <v>3267.521983526</v>
      </c>
      <c r="T11" s="236">
        <v>3308.3575672880002</v>
      </c>
      <c r="U11" s="236">
        <v>3349.7018937590001</v>
      </c>
      <c r="V11" s="236">
        <v>3391.56206075</v>
      </c>
      <c r="W11" s="236">
        <v>3433.944898147</v>
      </c>
      <c r="X11" s="236">
        <v>3476.8570435050001</v>
      </c>
      <c r="Y11" s="236">
        <v>3520.3051030679999</v>
      </c>
      <c r="Z11" s="236">
        <v>3564.2955656089998</v>
      </c>
      <c r="AA11" s="236">
        <v>3608.834892156</v>
      </c>
      <c r="AB11" s="236">
        <v>3653.9297152909999</v>
      </c>
      <c r="AC11" s="236">
        <v>3699.5868046370001</v>
      </c>
      <c r="AD11" s="236">
        <v>3745.8130504810001</v>
      </c>
      <c r="AE11" s="236">
        <v>3792.6160201739999</v>
      </c>
      <c r="AF11" s="236">
        <v>3840.002941144</v>
      </c>
      <c r="AG11" s="236">
        <v>3887.9810015190001</v>
      </c>
      <c r="AH11" s="236">
        <v>3936.5573431339999</v>
      </c>
      <c r="AI11" s="236">
        <v>3985.7391212990001</v>
      </c>
      <c r="AJ11" s="236">
        <v>4035.5335013959998</v>
      </c>
      <c r="AK11" s="236">
        <v>4085.9477699009999</v>
      </c>
      <c r="AL11" s="236">
        <v>4136.9893378329998</v>
      </c>
      <c r="AM11" s="236">
        <v>4188.6657208289998</v>
      </c>
      <c r="AN11" s="236">
        <v>4240.9845413479998</v>
      </c>
      <c r="AO11" s="236">
        <v>4293.9534105439998</v>
      </c>
      <c r="AP11" s="236">
        <v>4347.5803131319999</v>
      </c>
      <c r="AQ11" s="236">
        <v>4401.8735029190002</v>
      </c>
      <c r="AR11" s="236">
        <v>4456.8405900280004</v>
      </c>
      <c r="AS11" s="236">
        <v>4512.4896341690001</v>
      </c>
      <c r="AT11" s="236">
        <v>4568.8282206840004</v>
      </c>
      <c r="AU11" s="236">
        <v>4625.8639968759999</v>
      </c>
      <c r="AV11" s="236">
        <v>4683.6048558399998</v>
      </c>
      <c r="AW11" s="236">
        <v>4742.059027671</v>
      </c>
      <c r="AX11" s="236">
        <v>4801.2347732259996</v>
      </c>
      <c r="AY11" s="236">
        <v>4861.1402723680003</v>
      </c>
      <c r="AZ11" s="236">
        <v>4921.7836143189998</v>
      </c>
      <c r="BA11" s="236">
        <v>4983.1727317539999</v>
      </c>
      <c r="BB11" s="236">
        <v>5045.3170843629996</v>
      </c>
      <c r="BC11" s="236">
        <v>5108.225315527</v>
      </c>
      <c r="BD11" s="236">
        <v>5171.9058913380004</v>
      </c>
      <c r="BE11" s="236">
        <v>5236.3682299530001</v>
      </c>
      <c r="BF11" s="236">
        <v>5301.6220430980002</v>
      </c>
      <c r="BG11" s="236">
        <v>5367.675933988</v>
      </c>
      <c r="BH11" s="236">
        <v>5434.5375659840001</v>
      </c>
      <c r="BI11" s="236">
        <v>5502.2125817180004</v>
      </c>
      <c r="BJ11" s="236">
        <v>5570.7064738279996</v>
      </c>
      <c r="BK11" s="236">
        <v>5640.0227736670004</v>
      </c>
      <c r="BL11" s="236">
        <v>5710.1726638110003</v>
      </c>
      <c r="BM11" s="236">
        <v>5781.1711787479999</v>
      </c>
      <c r="BN11" s="236">
        <v>5853.0225363919999</v>
      </c>
      <c r="BO11" s="236">
        <v>5925.7301179349997</v>
      </c>
      <c r="BP11" s="236">
        <v>5999.2977648799997</v>
      </c>
      <c r="BQ11" s="236">
        <v>6073.7302891709996</v>
      </c>
      <c r="BR11" s="236">
        <v>6149.0349854579999</v>
      </c>
      <c r="BS11" s="236">
        <v>6225.2173195819996</v>
      </c>
      <c r="BT11" s="236">
        <v>6302.2790118160001</v>
      </c>
      <c r="BU11" s="236">
        <v>6380.2217777300002</v>
      </c>
      <c r="BV11" s="236">
        <v>6459.0489291029999</v>
      </c>
      <c r="BW11" s="236">
        <v>6538.7618140550003</v>
      </c>
      <c r="BX11" s="236">
        <v>6619.3635980019999</v>
      </c>
      <c r="BY11" s="236">
        <v>6700.8547629029999</v>
      </c>
      <c r="BZ11" s="236">
        <v>6783.2360662089995</v>
      </c>
      <c r="CA11" s="236">
        <v>6866.5062963390001</v>
      </c>
      <c r="CB11" s="236">
        <v>6950.6650449970002</v>
      </c>
      <c r="CC11" s="236">
        <v>7035.708785158</v>
      </c>
      <c r="CD11" s="236">
        <v>7121.6319296689999</v>
      </c>
      <c r="CE11" s="236">
        <v>7208.4255100789997</v>
      </c>
      <c r="CF11" s="236">
        <v>7296.0784228020002</v>
      </c>
      <c r="CG11" s="236">
        <v>7384.577366988</v>
      </c>
      <c r="CH11" s="236">
        <v>7473.9101346429998</v>
      </c>
      <c r="CI11" s="236">
        <v>7564.0593498979997</v>
      </c>
      <c r="CJ11" s="236">
        <v>7655.010685233</v>
      </c>
      <c r="CK11" s="236">
        <v>7746.7429673300003</v>
      </c>
      <c r="CL11" s="236">
        <v>7839.2308350880003</v>
      </c>
      <c r="CM11" s="236">
        <v>7932.4460049290001</v>
      </c>
      <c r="CN11" s="236">
        <v>8026.3477069889996</v>
      </c>
      <c r="CO11" s="236">
        <v>8120.8847420920001</v>
      </c>
      <c r="CP11" s="236">
        <v>8215.9809624379996</v>
      </c>
      <c r="CQ11" s="236">
        <v>8311.5425007449994</v>
      </c>
      <c r="CR11" s="236">
        <v>8407.5653388840001</v>
      </c>
      <c r="CS11" s="236">
        <v>8503.9806113510003</v>
      </c>
      <c r="CT11" s="236">
        <v>8600.711253681</v>
      </c>
      <c r="CU11" s="236">
        <v>8697.6710516349995</v>
      </c>
      <c r="CV11" s="236">
        <v>8794.7637030490005</v>
      </c>
      <c r="CW11" s="236">
        <v>8891.8820977819996</v>
      </c>
      <c r="CX11" s="236">
        <v>8988.9069319699993</v>
      </c>
      <c r="CY11" s="236">
        <v>9085.7059341229997</v>
      </c>
      <c r="CZ11" s="236">
        <v>9182.1323179390001</v>
      </c>
      <c r="DA11" s="236">
        <v>9278.0236581890003</v>
      </c>
      <c r="DB11" s="236">
        <v>9373.2004443490005</v>
      </c>
      <c r="DC11" s="236">
        <v>9467.4644581949997</v>
      </c>
      <c r="DD11" s="236">
        <v>9560.5972971589999</v>
      </c>
      <c r="DE11" s="236">
        <v>9652.3584207950007</v>
      </c>
      <c r="DF11" s="236">
        <v>9742.4835229010005</v>
      </c>
      <c r="DG11" s="236">
        <v>9830.6825019839998</v>
      </c>
      <c r="DH11" s="236">
        <v>9916.6373049449994</v>
      </c>
      <c r="DI11" s="236">
        <v>10000</v>
      </c>
      <c r="DJ11" s="236"/>
      <c r="DK11" s="236"/>
      <c r="DL11" s="236"/>
      <c r="DM11" s="236"/>
      <c r="DN11" s="236"/>
      <c r="DO11" s="236"/>
      <c r="DP11" s="236"/>
      <c r="DQ11" s="236"/>
      <c r="DR11" s="236"/>
    </row>
    <row r="12" spans="1:122" x14ac:dyDescent="0.15">
      <c r="A12" s="1" t="s">
        <v>512</v>
      </c>
      <c r="B12" s="1" t="s">
        <v>502</v>
      </c>
      <c r="C12" s="1">
        <v>1</v>
      </c>
      <c r="D12" s="1">
        <v>1</v>
      </c>
      <c r="E12" s="1">
        <v>1</v>
      </c>
      <c r="F12" s="1">
        <v>10</v>
      </c>
      <c r="G12" s="1">
        <v>0</v>
      </c>
      <c r="H12" s="1">
        <v>0</v>
      </c>
      <c r="I12" s="1">
        <v>0</v>
      </c>
      <c r="J12" s="1">
        <v>0</v>
      </c>
      <c r="K12" s="236">
        <v>3034.9446211630002</v>
      </c>
      <c r="L12" s="236">
        <v>100</v>
      </c>
      <c r="M12" s="236">
        <v>3070.9348262889998</v>
      </c>
      <c r="N12" s="236">
        <v>3109.2984261699999</v>
      </c>
      <c r="O12" s="236">
        <v>3148.1373533139999</v>
      </c>
      <c r="P12" s="236">
        <v>3187.4536501480002</v>
      </c>
      <c r="Q12" s="236">
        <v>3227.250151787</v>
      </c>
      <c r="R12" s="236">
        <v>3267.5270145949999</v>
      </c>
      <c r="S12" s="236">
        <v>3308.3575672880002</v>
      </c>
      <c r="T12" s="236">
        <v>3349.7018937590001</v>
      </c>
      <c r="U12" s="236">
        <v>3391.56206075</v>
      </c>
      <c r="V12" s="236">
        <v>3433.944898147</v>
      </c>
      <c r="W12" s="236">
        <v>3476.8570435050001</v>
      </c>
      <c r="X12" s="236">
        <v>3520.3051030679999</v>
      </c>
      <c r="Y12" s="236">
        <v>3564.2955656089998</v>
      </c>
      <c r="Z12" s="236">
        <v>3608.834892156</v>
      </c>
      <c r="AA12" s="236">
        <v>3653.9297152909999</v>
      </c>
      <c r="AB12" s="236">
        <v>3699.5868046370001</v>
      </c>
      <c r="AC12" s="236">
        <v>3745.8130504810001</v>
      </c>
      <c r="AD12" s="236">
        <v>3792.6160201739999</v>
      </c>
      <c r="AE12" s="236">
        <v>3840.002941144</v>
      </c>
      <c r="AF12" s="236">
        <v>3887.9810015190001</v>
      </c>
      <c r="AG12" s="236">
        <v>3936.5573431339999</v>
      </c>
      <c r="AH12" s="236">
        <v>3985.7391212990001</v>
      </c>
      <c r="AI12" s="236">
        <v>4035.5335013959998</v>
      </c>
      <c r="AJ12" s="236">
        <v>4085.9477699009999</v>
      </c>
      <c r="AK12" s="236">
        <v>4136.9893378329998</v>
      </c>
      <c r="AL12" s="236">
        <v>4188.6657208289998</v>
      </c>
      <c r="AM12" s="236">
        <v>4240.9845413479998</v>
      </c>
      <c r="AN12" s="236">
        <v>4293.9534105439998</v>
      </c>
      <c r="AO12" s="236">
        <v>4347.5803131319999</v>
      </c>
      <c r="AP12" s="236">
        <v>4401.8735029190002</v>
      </c>
      <c r="AQ12" s="236">
        <v>4456.8405900280004</v>
      </c>
      <c r="AR12" s="236">
        <v>4512.4896341690001</v>
      </c>
      <c r="AS12" s="236">
        <v>4568.8282206840004</v>
      </c>
      <c r="AT12" s="236">
        <v>4625.8639968759999</v>
      </c>
      <c r="AU12" s="236">
        <v>4683.6048558399998</v>
      </c>
      <c r="AV12" s="236">
        <v>4742.059027671</v>
      </c>
      <c r="AW12" s="236">
        <v>4801.2347732259996</v>
      </c>
      <c r="AX12" s="236">
        <v>4861.1402723680003</v>
      </c>
      <c r="AY12" s="236">
        <v>4921.7836143189998</v>
      </c>
      <c r="AZ12" s="236">
        <v>4983.1727317539999</v>
      </c>
      <c r="BA12" s="236">
        <v>5045.3170843629996</v>
      </c>
      <c r="BB12" s="236">
        <v>5108.225315527</v>
      </c>
      <c r="BC12" s="236">
        <v>5171.9058913380004</v>
      </c>
      <c r="BD12" s="236">
        <v>5236.3682299530001</v>
      </c>
      <c r="BE12" s="236">
        <v>5301.6220430980002</v>
      </c>
      <c r="BF12" s="236">
        <v>5367.675933988</v>
      </c>
      <c r="BG12" s="236">
        <v>5434.5375659840001</v>
      </c>
      <c r="BH12" s="236">
        <v>5502.2125817180004</v>
      </c>
      <c r="BI12" s="236">
        <v>5570.7064738279996</v>
      </c>
      <c r="BJ12" s="236">
        <v>5640.0227736670004</v>
      </c>
      <c r="BK12" s="236">
        <v>5710.1726638110003</v>
      </c>
      <c r="BL12" s="236">
        <v>5781.1711787479999</v>
      </c>
      <c r="BM12" s="236">
        <v>5853.0225363919999</v>
      </c>
      <c r="BN12" s="236">
        <v>5925.7301179349997</v>
      </c>
      <c r="BO12" s="236">
        <v>5999.2977648799997</v>
      </c>
      <c r="BP12" s="236">
        <v>6073.7302891709996</v>
      </c>
      <c r="BQ12" s="236">
        <v>6149.0349854579999</v>
      </c>
      <c r="BR12" s="236">
        <v>6225.2173195819996</v>
      </c>
      <c r="BS12" s="236">
        <v>6302.2790118160001</v>
      </c>
      <c r="BT12" s="236">
        <v>6380.2217777300002</v>
      </c>
      <c r="BU12" s="236">
        <v>6459.0489291029999</v>
      </c>
      <c r="BV12" s="236">
        <v>6538.7618140550003</v>
      </c>
      <c r="BW12" s="236">
        <v>6619.3635980019999</v>
      </c>
      <c r="BX12" s="236">
        <v>6700.8547629029999</v>
      </c>
      <c r="BY12" s="236">
        <v>6783.2360662089995</v>
      </c>
      <c r="BZ12" s="236">
        <v>6866.5062963390001</v>
      </c>
      <c r="CA12" s="236">
        <v>6950.6650449970002</v>
      </c>
      <c r="CB12" s="236">
        <v>7035.708785158</v>
      </c>
      <c r="CC12" s="236">
        <v>7121.6319296689999</v>
      </c>
      <c r="CD12" s="236">
        <v>7208.4255100789997</v>
      </c>
      <c r="CE12" s="236">
        <v>7296.0784228020002</v>
      </c>
      <c r="CF12" s="236">
        <v>7384.577366988</v>
      </c>
      <c r="CG12" s="236">
        <v>7473.9101346429998</v>
      </c>
      <c r="CH12" s="236">
        <v>7564.0593498979997</v>
      </c>
      <c r="CI12" s="236">
        <v>7655.010685233</v>
      </c>
      <c r="CJ12" s="236">
        <v>7746.7429673300003</v>
      </c>
      <c r="CK12" s="236">
        <v>7839.2308350880003</v>
      </c>
      <c r="CL12" s="236">
        <v>7932.4460049290001</v>
      </c>
      <c r="CM12" s="236">
        <v>8026.3477069889996</v>
      </c>
      <c r="CN12" s="236">
        <v>8120.8847420920001</v>
      </c>
      <c r="CO12" s="236">
        <v>8215.9809624379996</v>
      </c>
      <c r="CP12" s="236">
        <v>8311.5425007449994</v>
      </c>
      <c r="CQ12" s="236">
        <v>8407.5653388840001</v>
      </c>
      <c r="CR12" s="236">
        <v>8503.9806113510003</v>
      </c>
      <c r="CS12" s="236">
        <v>8600.711253681</v>
      </c>
      <c r="CT12" s="236">
        <v>8697.6710516349995</v>
      </c>
      <c r="CU12" s="236">
        <v>8794.7637030490005</v>
      </c>
      <c r="CV12" s="236">
        <v>8891.8820977819996</v>
      </c>
      <c r="CW12" s="236">
        <v>8988.9069319699993</v>
      </c>
      <c r="CX12" s="236">
        <v>9085.7059341229997</v>
      </c>
      <c r="CY12" s="236">
        <v>9182.1323179390001</v>
      </c>
      <c r="CZ12" s="236">
        <v>9278.0236581890003</v>
      </c>
      <c r="DA12" s="236">
        <v>9373.2004443490005</v>
      </c>
      <c r="DB12" s="236">
        <v>9467.4644581949997</v>
      </c>
      <c r="DC12" s="236">
        <v>9560.5972971589999</v>
      </c>
      <c r="DD12" s="236">
        <v>9652.3584207950007</v>
      </c>
      <c r="DE12" s="236">
        <v>9742.4835229010005</v>
      </c>
      <c r="DF12" s="236">
        <v>9830.6825019839998</v>
      </c>
      <c r="DG12" s="236">
        <v>9916.6373049449994</v>
      </c>
      <c r="DH12" s="236">
        <v>10000</v>
      </c>
      <c r="DI12" s="236"/>
      <c r="DJ12" s="236"/>
      <c r="DK12" s="236"/>
      <c r="DL12" s="236"/>
      <c r="DM12" s="236"/>
      <c r="DN12" s="236"/>
      <c r="DO12" s="236"/>
      <c r="DP12" s="236"/>
      <c r="DQ12" s="236"/>
      <c r="DR12" s="236"/>
    </row>
    <row r="13" spans="1:122" x14ac:dyDescent="0.15">
      <c r="A13" s="1" t="s">
        <v>513</v>
      </c>
      <c r="B13" s="1" t="s">
        <v>502</v>
      </c>
      <c r="C13" s="1">
        <v>1</v>
      </c>
      <c r="D13" s="1">
        <v>1</v>
      </c>
      <c r="E13" s="1">
        <v>1</v>
      </c>
      <c r="F13" s="1">
        <v>11</v>
      </c>
      <c r="G13" s="1">
        <v>0</v>
      </c>
      <c r="H13" s="1">
        <v>0</v>
      </c>
      <c r="I13" s="1">
        <v>0</v>
      </c>
      <c r="J13" s="1">
        <v>0</v>
      </c>
      <c r="K13" s="236">
        <v>3072.8799749159998</v>
      </c>
      <c r="L13" s="236">
        <v>99</v>
      </c>
      <c r="M13" s="236">
        <v>3109.319646468</v>
      </c>
      <c r="N13" s="236">
        <v>3148.1588841799999</v>
      </c>
      <c r="O13" s="236">
        <v>3187.4755089360001</v>
      </c>
      <c r="P13" s="236">
        <v>3227.2723612640002</v>
      </c>
      <c r="Q13" s="236">
        <v>3267.5496075179999</v>
      </c>
      <c r="R13" s="236">
        <v>3308.36346852</v>
      </c>
      <c r="S13" s="236">
        <v>3349.7018937590001</v>
      </c>
      <c r="T13" s="236">
        <v>3391.56206075</v>
      </c>
      <c r="U13" s="236">
        <v>3433.944898147</v>
      </c>
      <c r="V13" s="236">
        <v>3476.8570435050001</v>
      </c>
      <c r="W13" s="236">
        <v>3520.3051030679999</v>
      </c>
      <c r="X13" s="236">
        <v>3564.2955656089998</v>
      </c>
      <c r="Y13" s="236">
        <v>3608.834892156</v>
      </c>
      <c r="Z13" s="236">
        <v>3653.9297152909999</v>
      </c>
      <c r="AA13" s="236">
        <v>3699.5868046370001</v>
      </c>
      <c r="AB13" s="236">
        <v>3745.8130504810001</v>
      </c>
      <c r="AC13" s="236">
        <v>3792.6160201739999</v>
      </c>
      <c r="AD13" s="236">
        <v>3840.002941144</v>
      </c>
      <c r="AE13" s="236">
        <v>3887.9810015190001</v>
      </c>
      <c r="AF13" s="236">
        <v>3936.5573431339999</v>
      </c>
      <c r="AG13" s="236">
        <v>3985.7391212990001</v>
      </c>
      <c r="AH13" s="236">
        <v>4035.5335013959998</v>
      </c>
      <c r="AI13" s="236">
        <v>4085.9477699009999</v>
      </c>
      <c r="AJ13" s="236">
        <v>4136.9893378329998</v>
      </c>
      <c r="AK13" s="236">
        <v>4188.6657208289998</v>
      </c>
      <c r="AL13" s="236">
        <v>4240.9845413479998</v>
      </c>
      <c r="AM13" s="236">
        <v>4293.9534105439998</v>
      </c>
      <c r="AN13" s="236">
        <v>4347.5803131319999</v>
      </c>
      <c r="AO13" s="236">
        <v>4401.8735029190002</v>
      </c>
      <c r="AP13" s="236">
        <v>4456.8405900280004</v>
      </c>
      <c r="AQ13" s="236">
        <v>4512.4896341690001</v>
      </c>
      <c r="AR13" s="236">
        <v>4568.8282206840004</v>
      </c>
      <c r="AS13" s="236">
        <v>4625.8639968759999</v>
      </c>
      <c r="AT13" s="236">
        <v>4683.6048558399998</v>
      </c>
      <c r="AU13" s="236">
        <v>4742.059027671</v>
      </c>
      <c r="AV13" s="236">
        <v>4801.2347732259996</v>
      </c>
      <c r="AW13" s="236">
        <v>4861.1402723680003</v>
      </c>
      <c r="AX13" s="236">
        <v>4921.7836143189998</v>
      </c>
      <c r="AY13" s="236">
        <v>4983.1727317539999</v>
      </c>
      <c r="AZ13" s="236">
        <v>5045.3170843629996</v>
      </c>
      <c r="BA13" s="236">
        <v>5108.225315527</v>
      </c>
      <c r="BB13" s="236">
        <v>5171.9058913380004</v>
      </c>
      <c r="BC13" s="236">
        <v>5236.3682299530001</v>
      </c>
      <c r="BD13" s="236">
        <v>5301.6220430980002</v>
      </c>
      <c r="BE13" s="236">
        <v>5367.675933988</v>
      </c>
      <c r="BF13" s="236">
        <v>5434.5375659840001</v>
      </c>
      <c r="BG13" s="236">
        <v>5502.2125817180004</v>
      </c>
      <c r="BH13" s="236">
        <v>5570.7064738279996</v>
      </c>
      <c r="BI13" s="236">
        <v>5640.0227736670004</v>
      </c>
      <c r="BJ13" s="236">
        <v>5710.1726638110003</v>
      </c>
      <c r="BK13" s="236">
        <v>5781.1711787479999</v>
      </c>
      <c r="BL13" s="236">
        <v>5853.0225363919999</v>
      </c>
      <c r="BM13" s="236">
        <v>5925.7301179349997</v>
      </c>
      <c r="BN13" s="236">
        <v>5999.2977648799997</v>
      </c>
      <c r="BO13" s="236">
        <v>6073.7302891709996</v>
      </c>
      <c r="BP13" s="236">
        <v>6149.0349854579999</v>
      </c>
      <c r="BQ13" s="236">
        <v>6225.2173195819996</v>
      </c>
      <c r="BR13" s="236">
        <v>6302.2790118160001</v>
      </c>
      <c r="BS13" s="236">
        <v>6380.2217777300002</v>
      </c>
      <c r="BT13" s="236">
        <v>6459.0489291029999</v>
      </c>
      <c r="BU13" s="236">
        <v>6538.7618140550003</v>
      </c>
      <c r="BV13" s="236">
        <v>6619.3635980019999</v>
      </c>
      <c r="BW13" s="236">
        <v>6700.8547629029999</v>
      </c>
      <c r="BX13" s="236">
        <v>6783.2360662089995</v>
      </c>
      <c r="BY13" s="236">
        <v>6866.5062963390001</v>
      </c>
      <c r="BZ13" s="236">
        <v>6950.6650449970002</v>
      </c>
      <c r="CA13" s="236">
        <v>7035.708785158</v>
      </c>
      <c r="CB13" s="236">
        <v>7121.6319296689999</v>
      </c>
      <c r="CC13" s="236">
        <v>7208.4255100789997</v>
      </c>
      <c r="CD13" s="236">
        <v>7296.0784228020002</v>
      </c>
      <c r="CE13" s="236">
        <v>7384.577366988</v>
      </c>
      <c r="CF13" s="236">
        <v>7473.9101346429998</v>
      </c>
      <c r="CG13" s="236">
        <v>7564.0593498979997</v>
      </c>
      <c r="CH13" s="236">
        <v>7655.010685233</v>
      </c>
      <c r="CI13" s="236">
        <v>7746.7429673300003</v>
      </c>
      <c r="CJ13" s="236">
        <v>7839.2308350880003</v>
      </c>
      <c r="CK13" s="236">
        <v>7932.4460049290001</v>
      </c>
      <c r="CL13" s="236">
        <v>8026.3477069889996</v>
      </c>
      <c r="CM13" s="236">
        <v>8120.8847420920001</v>
      </c>
      <c r="CN13" s="236">
        <v>8215.9809624379996</v>
      </c>
      <c r="CO13" s="236">
        <v>8311.5425007449994</v>
      </c>
      <c r="CP13" s="236">
        <v>8407.5653388840001</v>
      </c>
      <c r="CQ13" s="236">
        <v>8503.9806113510003</v>
      </c>
      <c r="CR13" s="236">
        <v>8600.711253681</v>
      </c>
      <c r="CS13" s="236">
        <v>8697.6710516349995</v>
      </c>
      <c r="CT13" s="236">
        <v>8794.7637030490005</v>
      </c>
      <c r="CU13" s="236">
        <v>8891.8820977819996</v>
      </c>
      <c r="CV13" s="236">
        <v>8988.9069319699993</v>
      </c>
      <c r="CW13" s="236">
        <v>9085.7059341229997</v>
      </c>
      <c r="CX13" s="236">
        <v>9182.1323179390001</v>
      </c>
      <c r="CY13" s="236">
        <v>9278.0236581890003</v>
      </c>
      <c r="CZ13" s="236">
        <v>9373.2004443490005</v>
      </c>
      <c r="DA13" s="236">
        <v>9467.4644581949997</v>
      </c>
      <c r="DB13" s="236">
        <v>9560.5972971589999</v>
      </c>
      <c r="DC13" s="236">
        <v>9652.3584207950007</v>
      </c>
      <c r="DD13" s="236">
        <v>9742.4835229010005</v>
      </c>
      <c r="DE13" s="236">
        <v>9830.6825019839998</v>
      </c>
      <c r="DF13" s="236">
        <v>9916.6373049449994</v>
      </c>
      <c r="DG13" s="236">
        <v>10000</v>
      </c>
      <c r="DH13" s="236"/>
      <c r="DI13" s="236"/>
      <c r="DJ13" s="236"/>
      <c r="DK13" s="236"/>
      <c r="DL13" s="236"/>
      <c r="DM13" s="236"/>
      <c r="DN13" s="236"/>
      <c r="DO13" s="236"/>
      <c r="DP13" s="236"/>
      <c r="DQ13" s="236"/>
      <c r="DR13" s="236"/>
    </row>
    <row r="14" spans="1:122" x14ac:dyDescent="0.15">
      <c r="A14" s="1" t="s">
        <v>514</v>
      </c>
      <c r="B14" s="1" t="s">
        <v>502</v>
      </c>
      <c r="C14" s="1">
        <v>1</v>
      </c>
      <c r="D14" s="1">
        <v>1</v>
      </c>
      <c r="E14" s="1">
        <v>1</v>
      </c>
      <c r="F14" s="1">
        <v>12</v>
      </c>
      <c r="G14" s="1">
        <v>0</v>
      </c>
      <c r="H14" s="1">
        <v>0</v>
      </c>
      <c r="I14" s="1">
        <v>0</v>
      </c>
      <c r="J14" s="1">
        <v>0</v>
      </c>
      <c r="K14" s="236">
        <v>3111.3120001379998</v>
      </c>
      <c r="L14" s="236">
        <v>98</v>
      </c>
      <c r="M14" s="236">
        <v>3148.2011300509998</v>
      </c>
      <c r="N14" s="236">
        <v>3187.5182542520001</v>
      </c>
      <c r="O14" s="236">
        <v>3227.3156031779999</v>
      </c>
      <c r="P14" s="236">
        <v>3267.5933384199998</v>
      </c>
      <c r="Q14" s="236">
        <v>3308.3903561379998</v>
      </c>
      <c r="R14" s="236">
        <v>3349.708469012</v>
      </c>
      <c r="S14" s="236">
        <v>3391.56206075</v>
      </c>
      <c r="T14" s="236">
        <v>3433.944898147</v>
      </c>
      <c r="U14" s="236">
        <v>3476.8570435050001</v>
      </c>
      <c r="V14" s="236">
        <v>3520.3051030679999</v>
      </c>
      <c r="W14" s="236">
        <v>3564.2955656089998</v>
      </c>
      <c r="X14" s="236">
        <v>3608.834892156</v>
      </c>
      <c r="Y14" s="236">
        <v>3653.9297152909999</v>
      </c>
      <c r="Z14" s="236">
        <v>3699.5868046370001</v>
      </c>
      <c r="AA14" s="236">
        <v>3745.8130504810001</v>
      </c>
      <c r="AB14" s="236">
        <v>3792.6160201739999</v>
      </c>
      <c r="AC14" s="236">
        <v>3840.002941144</v>
      </c>
      <c r="AD14" s="236">
        <v>3887.9810015190001</v>
      </c>
      <c r="AE14" s="236">
        <v>3936.5573431339999</v>
      </c>
      <c r="AF14" s="236">
        <v>3985.7391212990001</v>
      </c>
      <c r="AG14" s="236">
        <v>4035.5335013959998</v>
      </c>
      <c r="AH14" s="236">
        <v>4085.9477699009999</v>
      </c>
      <c r="AI14" s="236">
        <v>4136.9893378329998</v>
      </c>
      <c r="AJ14" s="236">
        <v>4188.6657208289998</v>
      </c>
      <c r="AK14" s="236">
        <v>4240.9845413479998</v>
      </c>
      <c r="AL14" s="236">
        <v>4293.9534105439998</v>
      </c>
      <c r="AM14" s="236">
        <v>4347.5803131319999</v>
      </c>
      <c r="AN14" s="236">
        <v>4401.8735029190002</v>
      </c>
      <c r="AO14" s="236">
        <v>4456.8405900280004</v>
      </c>
      <c r="AP14" s="236">
        <v>4512.4896341690001</v>
      </c>
      <c r="AQ14" s="236">
        <v>4568.8282206840004</v>
      </c>
      <c r="AR14" s="236">
        <v>4625.8639968759999</v>
      </c>
      <c r="AS14" s="236">
        <v>4683.6048558399998</v>
      </c>
      <c r="AT14" s="236">
        <v>4742.059027671</v>
      </c>
      <c r="AU14" s="236">
        <v>4801.2347732259996</v>
      </c>
      <c r="AV14" s="236">
        <v>4861.1402723680003</v>
      </c>
      <c r="AW14" s="236">
        <v>4921.7836143189998</v>
      </c>
      <c r="AX14" s="236">
        <v>4983.1727317539999</v>
      </c>
      <c r="AY14" s="236">
        <v>5045.3170843629996</v>
      </c>
      <c r="AZ14" s="236">
        <v>5108.225315527</v>
      </c>
      <c r="BA14" s="236">
        <v>5171.9058913380004</v>
      </c>
      <c r="BB14" s="236">
        <v>5236.3682299530001</v>
      </c>
      <c r="BC14" s="236">
        <v>5301.6220430980002</v>
      </c>
      <c r="BD14" s="236">
        <v>5367.675933988</v>
      </c>
      <c r="BE14" s="236">
        <v>5434.5375659840001</v>
      </c>
      <c r="BF14" s="236">
        <v>5502.2125817180004</v>
      </c>
      <c r="BG14" s="236">
        <v>5570.7064738279996</v>
      </c>
      <c r="BH14" s="236">
        <v>5640.0227736670004</v>
      </c>
      <c r="BI14" s="236">
        <v>5710.1726638110003</v>
      </c>
      <c r="BJ14" s="236">
        <v>5781.1711787479999</v>
      </c>
      <c r="BK14" s="236">
        <v>5853.0225363919999</v>
      </c>
      <c r="BL14" s="236">
        <v>5925.7301179349997</v>
      </c>
      <c r="BM14" s="236">
        <v>5999.2977648799997</v>
      </c>
      <c r="BN14" s="236">
        <v>6073.7302891709996</v>
      </c>
      <c r="BO14" s="236">
        <v>6149.0349854579999</v>
      </c>
      <c r="BP14" s="236">
        <v>6225.2173195819996</v>
      </c>
      <c r="BQ14" s="236">
        <v>6302.2790118160001</v>
      </c>
      <c r="BR14" s="236">
        <v>6380.2217777300002</v>
      </c>
      <c r="BS14" s="236">
        <v>6459.0489291029999</v>
      </c>
      <c r="BT14" s="236">
        <v>6538.7618140550003</v>
      </c>
      <c r="BU14" s="236">
        <v>6619.3635980019999</v>
      </c>
      <c r="BV14" s="236">
        <v>6700.8547629029999</v>
      </c>
      <c r="BW14" s="236">
        <v>6783.2360662089995</v>
      </c>
      <c r="BX14" s="236">
        <v>6866.5062963390001</v>
      </c>
      <c r="BY14" s="236">
        <v>6950.6650449970002</v>
      </c>
      <c r="BZ14" s="236">
        <v>7035.708785158</v>
      </c>
      <c r="CA14" s="236">
        <v>7121.6319296689999</v>
      </c>
      <c r="CB14" s="236">
        <v>7208.4255100789997</v>
      </c>
      <c r="CC14" s="236">
        <v>7296.0784228020002</v>
      </c>
      <c r="CD14" s="236">
        <v>7384.577366988</v>
      </c>
      <c r="CE14" s="236">
        <v>7473.9101346429998</v>
      </c>
      <c r="CF14" s="236">
        <v>7564.0593498979997</v>
      </c>
      <c r="CG14" s="236">
        <v>7655.010685233</v>
      </c>
      <c r="CH14" s="236">
        <v>7746.7429673300003</v>
      </c>
      <c r="CI14" s="236">
        <v>7839.2308350880003</v>
      </c>
      <c r="CJ14" s="236">
        <v>7932.4460049290001</v>
      </c>
      <c r="CK14" s="236">
        <v>8026.3477069889996</v>
      </c>
      <c r="CL14" s="236">
        <v>8120.8847420920001</v>
      </c>
      <c r="CM14" s="236">
        <v>8215.9809624379996</v>
      </c>
      <c r="CN14" s="236">
        <v>8311.5425007449994</v>
      </c>
      <c r="CO14" s="236">
        <v>8407.5653388840001</v>
      </c>
      <c r="CP14" s="236">
        <v>8503.9806113510003</v>
      </c>
      <c r="CQ14" s="236">
        <v>8600.711253681</v>
      </c>
      <c r="CR14" s="236">
        <v>8697.6710516349995</v>
      </c>
      <c r="CS14" s="236">
        <v>8794.7637030490005</v>
      </c>
      <c r="CT14" s="236">
        <v>8891.8820977819996</v>
      </c>
      <c r="CU14" s="236">
        <v>8988.9069319699993</v>
      </c>
      <c r="CV14" s="236">
        <v>9085.7059341229997</v>
      </c>
      <c r="CW14" s="236">
        <v>9182.1323179390001</v>
      </c>
      <c r="CX14" s="236">
        <v>9278.0236581890003</v>
      </c>
      <c r="CY14" s="236">
        <v>9373.2004443490005</v>
      </c>
      <c r="CZ14" s="236">
        <v>9467.4644581949997</v>
      </c>
      <c r="DA14" s="236">
        <v>9560.5972971589999</v>
      </c>
      <c r="DB14" s="236">
        <v>9652.3584207950007</v>
      </c>
      <c r="DC14" s="236">
        <v>9742.4835229010005</v>
      </c>
      <c r="DD14" s="236">
        <v>9830.6825019839998</v>
      </c>
      <c r="DE14" s="236">
        <v>9916.6373049449994</v>
      </c>
      <c r="DF14" s="236">
        <v>10000</v>
      </c>
      <c r="DG14" s="236"/>
      <c r="DH14" s="236"/>
      <c r="DI14" s="236"/>
      <c r="DJ14" s="236"/>
      <c r="DK14" s="236"/>
      <c r="DL14" s="236"/>
      <c r="DM14" s="236"/>
      <c r="DN14" s="236"/>
      <c r="DO14" s="236"/>
      <c r="DP14" s="236"/>
      <c r="DQ14" s="236"/>
      <c r="DR14" s="236"/>
    </row>
    <row r="15" spans="1:122" x14ac:dyDescent="0.15">
      <c r="A15" s="1" t="s">
        <v>515</v>
      </c>
      <c r="B15" s="1" t="s">
        <v>502</v>
      </c>
      <c r="C15" s="1">
        <v>1</v>
      </c>
      <c r="D15" s="1">
        <v>1</v>
      </c>
      <c r="E15" s="1">
        <v>1</v>
      </c>
      <c r="F15" s="1">
        <v>13</v>
      </c>
      <c r="G15" s="1">
        <v>0</v>
      </c>
      <c r="H15" s="1">
        <v>0</v>
      </c>
      <c r="I15" s="1">
        <v>0</v>
      </c>
      <c r="J15" s="1">
        <v>0</v>
      </c>
      <c r="K15" s="236">
        <v>3150.2430008659999</v>
      </c>
      <c r="L15" s="236">
        <v>97</v>
      </c>
      <c r="M15" s="236">
        <v>3187.5817624279998</v>
      </c>
      <c r="N15" s="236">
        <v>3227.3799935060001</v>
      </c>
      <c r="O15" s="236">
        <v>3267.6586542730001</v>
      </c>
      <c r="P15" s="236">
        <v>3308.4391074700002</v>
      </c>
      <c r="Q15" s="236">
        <v>3349.7371920400001</v>
      </c>
      <c r="R15" s="236">
        <v>3391.5688119820002</v>
      </c>
      <c r="S15" s="236">
        <v>3433.944898147</v>
      </c>
      <c r="T15" s="236">
        <v>3476.8570435050001</v>
      </c>
      <c r="U15" s="236">
        <v>3520.3051030679999</v>
      </c>
      <c r="V15" s="236">
        <v>3564.2955656089998</v>
      </c>
      <c r="W15" s="236">
        <v>3608.834892156</v>
      </c>
      <c r="X15" s="236">
        <v>3653.9297152909999</v>
      </c>
      <c r="Y15" s="236">
        <v>3699.5868046370001</v>
      </c>
      <c r="Z15" s="236">
        <v>3745.8130504810001</v>
      </c>
      <c r="AA15" s="236">
        <v>3792.6160201739999</v>
      </c>
      <c r="AB15" s="236">
        <v>3840.002941144</v>
      </c>
      <c r="AC15" s="236">
        <v>3887.9810015190001</v>
      </c>
      <c r="AD15" s="236">
        <v>3936.5573431339999</v>
      </c>
      <c r="AE15" s="236">
        <v>3985.7391212990001</v>
      </c>
      <c r="AF15" s="236">
        <v>4035.5335013959998</v>
      </c>
      <c r="AG15" s="236">
        <v>4085.9477699009999</v>
      </c>
      <c r="AH15" s="236">
        <v>4136.9893378329998</v>
      </c>
      <c r="AI15" s="236">
        <v>4188.6657208289998</v>
      </c>
      <c r="AJ15" s="236">
        <v>4240.9845413479998</v>
      </c>
      <c r="AK15" s="236">
        <v>4293.9534105439998</v>
      </c>
      <c r="AL15" s="236">
        <v>4347.5803131319999</v>
      </c>
      <c r="AM15" s="236">
        <v>4401.8735029190002</v>
      </c>
      <c r="AN15" s="236">
        <v>4456.8405900280004</v>
      </c>
      <c r="AO15" s="236">
        <v>4512.4896341690001</v>
      </c>
      <c r="AP15" s="236">
        <v>4568.8282206840004</v>
      </c>
      <c r="AQ15" s="236">
        <v>4625.8639968759999</v>
      </c>
      <c r="AR15" s="236">
        <v>4683.6048558399998</v>
      </c>
      <c r="AS15" s="236">
        <v>4742.059027671</v>
      </c>
      <c r="AT15" s="236">
        <v>4801.2347732259996</v>
      </c>
      <c r="AU15" s="236">
        <v>4861.1402723680003</v>
      </c>
      <c r="AV15" s="236">
        <v>4921.7836143189998</v>
      </c>
      <c r="AW15" s="236">
        <v>4983.1727317539999</v>
      </c>
      <c r="AX15" s="236">
        <v>5045.3170843629996</v>
      </c>
      <c r="AY15" s="236">
        <v>5108.225315527</v>
      </c>
      <c r="AZ15" s="236">
        <v>5171.9058913380004</v>
      </c>
      <c r="BA15" s="236">
        <v>5236.3682299530001</v>
      </c>
      <c r="BB15" s="236">
        <v>5301.6220430980002</v>
      </c>
      <c r="BC15" s="236">
        <v>5367.675933988</v>
      </c>
      <c r="BD15" s="236">
        <v>5434.5375659840001</v>
      </c>
      <c r="BE15" s="236">
        <v>5502.2125817180004</v>
      </c>
      <c r="BF15" s="236">
        <v>5570.7064738279996</v>
      </c>
      <c r="BG15" s="236">
        <v>5640.0227736670004</v>
      </c>
      <c r="BH15" s="236">
        <v>5710.1726638110003</v>
      </c>
      <c r="BI15" s="236">
        <v>5781.1711787479999</v>
      </c>
      <c r="BJ15" s="236">
        <v>5853.0225363919999</v>
      </c>
      <c r="BK15" s="236">
        <v>5925.7301179349997</v>
      </c>
      <c r="BL15" s="236">
        <v>5999.2977648799997</v>
      </c>
      <c r="BM15" s="236">
        <v>6073.7302891709996</v>
      </c>
      <c r="BN15" s="236">
        <v>6149.0349854579999</v>
      </c>
      <c r="BO15" s="236">
        <v>6225.2173195819996</v>
      </c>
      <c r="BP15" s="236">
        <v>6302.2790118160001</v>
      </c>
      <c r="BQ15" s="236">
        <v>6380.2217777300002</v>
      </c>
      <c r="BR15" s="236">
        <v>6459.0489291029999</v>
      </c>
      <c r="BS15" s="236">
        <v>6538.7618140550003</v>
      </c>
      <c r="BT15" s="236">
        <v>6619.3635980019999</v>
      </c>
      <c r="BU15" s="236">
        <v>6700.8547629029999</v>
      </c>
      <c r="BV15" s="236">
        <v>6783.2360662089995</v>
      </c>
      <c r="BW15" s="236">
        <v>6866.5062963390001</v>
      </c>
      <c r="BX15" s="236">
        <v>6950.6650449970002</v>
      </c>
      <c r="BY15" s="236">
        <v>7035.708785158</v>
      </c>
      <c r="BZ15" s="236">
        <v>7121.6319296689999</v>
      </c>
      <c r="CA15" s="236">
        <v>7208.4255100789997</v>
      </c>
      <c r="CB15" s="236">
        <v>7296.0784228020002</v>
      </c>
      <c r="CC15" s="236">
        <v>7384.577366988</v>
      </c>
      <c r="CD15" s="236">
        <v>7473.9101346429998</v>
      </c>
      <c r="CE15" s="236">
        <v>7564.0593498979997</v>
      </c>
      <c r="CF15" s="236">
        <v>7655.010685233</v>
      </c>
      <c r="CG15" s="236">
        <v>7746.7429673300003</v>
      </c>
      <c r="CH15" s="236">
        <v>7839.2308350880003</v>
      </c>
      <c r="CI15" s="236">
        <v>7932.4460049290001</v>
      </c>
      <c r="CJ15" s="236">
        <v>8026.3477069889996</v>
      </c>
      <c r="CK15" s="236">
        <v>8120.8847420920001</v>
      </c>
      <c r="CL15" s="236">
        <v>8215.9809624379996</v>
      </c>
      <c r="CM15" s="236">
        <v>8311.5425007449994</v>
      </c>
      <c r="CN15" s="236">
        <v>8407.5653388840001</v>
      </c>
      <c r="CO15" s="236">
        <v>8503.9806113510003</v>
      </c>
      <c r="CP15" s="236">
        <v>8600.711253681</v>
      </c>
      <c r="CQ15" s="236">
        <v>8697.6710516349995</v>
      </c>
      <c r="CR15" s="236">
        <v>8794.7637030490005</v>
      </c>
      <c r="CS15" s="236">
        <v>8891.8820977819996</v>
      </c>
      <c r="CT15" s="236">
        <v>8988.9069319699993</v>
      </c>
      <c r="CU15" s="236">
        <v>9085.7059341229997</v>
      </c>
      <c r="CV15" s="236">
        <v>9182.1323179390001</v>
      </c>
      <c r="CW15" s="236">
        <v>9278.0236581890003</v>
      </c>
      <c r="CX15" s="236">
        <v>9373.2004443490005</v>
      </c>
      <c r="CY15" s="236">
        <v>9467.4644581949997</v>
      </c>
      <c r="CZ15" s="236">
        <v>9560.5972971589999</v>
      </c>
      <c r="DA15" s="236">
        <v>9652.3584207950007</v>
      </c>
      <c r="DB15" s="236">
        <v>9742.4835229010005</v>
      </c>
      <c r="DC15" s="236">
        <v>9830.6825019839998</v>
      </c>
      <c r="DD15" s="236">
        <v>9916.6373049449994</v>
      </c>
      <c r="DE15" s="236">
        <v>10000</v>
      </c>
      <c r="DF15" s="236"/>
      <c r="DG15" s="236"/>
      <c r="DH15" s="236"/>
      <c r="DI15" s="236"/>
      <c r="DJ15" s="236"/>
      <c r="DK15" s="236"/>
      <c r="DL15" s="236"/>
      <c r="DM15" s="236"/>
      <c r="DN15" s="236"/>
      <c r="DO15" s="236"/>
      <c r="DP15" s="236"/>
      <c r="DQ15" s="236"/>
      <c r="DR15" s="236"/>
    </row>
    <row r="16" spans="1:122" x14ac:dyDescent="0.15">
      <c r="A16" s="1" t="s">
        <v>516</v>
      </c>
      <c r="B16" s="1" t="s">
        <v>502</v>
      </c>
      <c r="C16" s="1">
        <v>1</v>
      </c>
      <c r="D16" s="1">
        <v>1</v>
      </c>
      <c r="E16" s="1">
        <v>1</v>
      </c>
      <c r="F16" s="1">
        <v>14</v>
      </c>
      <c r="G16" s="1">
        <v>0</v>
      </c>
      <c r="H16" s="1">
        <v>0</v>
      </c>
      <c r="I16" s="1">
        <v>0</v>
      </c>
      <c r="J16" s="1">
        <v>0</v>
      </c>
      <c r="K16" s="236">
        <v>3189.6793613330001</v>
      </c>
      <c r="L16" s="236">
        <v>96</v>
      </c>
      <c r="M16" s="236">
        <v>3227.4685404940001</v>
      </c>
      <c r="N16" s="236">
        <v>3267.7482803029998</v>
      </c>
      <c r="O16" s="236">
        <v>3308.5120583550001</v>
      </c>
      <c r="P16" s="236">
        <v>3349.789925085</v>
      </c>
      <c r="Q16" s="236">
        <v>3391.5993411119998</v>
      </c>
      <c r="R16" s="236">
        <v>3433.9520326030001</v>
      </c>
      <c r="S16" s="236">
        <v>3476.8570435050001</v>
      </c>
      <c r="T16" s="236">
        <v>3520.3051030679999</v>
      </c>
      <c r="U16" s="236">
        <v>3564.2955656089998</v>
      </c>
      <c r="V16" s="236">
        <v>3608.834892156</v>
      </c>
      <c r="W16" s="236">
        <v>3653.9297152909999</v>
      </c>
      <c r="X16" s="236">
        <v>3699.5868046370001</v>
      </c>
      <c r="Y16" s="236">
        <v>3745.8130504810001</v>
      </c>
      <c r="Z16" s="236">
        <v>3792.6160201739999</v>
      </c>
      <c r="AA16" s="236">
        <v>3840.002941144</v>
      </c>
      <c r="AB16" s="236">
        <v>3887.9810015190001</v>
      </c>
      <c r="AC16" s="236">
        <v>3936.5573431339999</v>
      </c>
      <c r="AD16" s="236">
        <v>3985.7391212990001</v>
      </c>
      <c r="AE16" s="236">
        <v>4035.5335013959998</v>
      </c>
      <c r="AF16" s="236">
        <v>4085.9477699009999</v>
      </c>
      <c r="AG16" s="236">
        <v>4136.9893378329998</v>
      </c>
      <c r="AH16" s="236">
        <v>4188.6657208289998</v>
      </c>
      <c r="AI16" s="236">
        <v>4240.9845413479998</v>
      </c>
      <c r="AJ16" s="236">
        <v>4293.9534105439998</v>
      </c>
      <c r="AK16" s="236">
        <v>4347.5803131319999</v>
      </c>
      <c r="AL16" s="236">
        <v>4401.8735029190002</v>
      </c>
      <c r="AM16" s="236">
        <v>4456.8405900280004</v>
      </c>
      <c r="AN16" s="236">
        <v>4512.4896341690001</v>
      </c>
      <c r="AO16" s="236">
        <v>4568.8282206840004</v>
      </c>
      <c r="AP16" s="236">
        <v>4625.8639968759999</v>
      </c>
      <c r="AQ16" s="236">
        <v>4683.6048558399998</v>
      </c>
      <c r="AR16" s="236">
        <v>4742.059027671</v>
      </c>
      <c r="AS16" s="236">
        <v>4801.2347732259996</v>
      </c>
      <c r="AT16" s="236">
        <v>4861.1402723680003</v>
      </c>
      <c r="AU16" s="236">
        <v>4921.7836143189998</v>
      </c>
      <c r="AV16" s="236">
        <v>4983.1727317539999</v>
      </c>
      <c r="AW16" s="236">
        <v>5045.3170843629996</v>
      </c>
      <c r="AX16" s="236">
        <v>5108.225315527</v>
      </c>
      <c r="AY16" s="236">
        <v>5171.9058913380004</v>
      </c>
      <c r="AZ16" s="236">
        <v>5236.3682299530001</v>
      </c>
      <c r="BA16" s="236">
        <v>5301.6220430980002</v>
      </c>
      <c r="BB16" s="236">
        <v>5367.675933988</v>
      </c>
      <c r="BC16" s="236">
        <v>5434.5375659840001</v>
      </c>
      <c r="BD16" s="236">
        <v>5502.2125817180004</v>
      </c>
      <c r="BE16" s="236">
        <v>5570.7064738279996</v>
      </c>
      <c r="BF16" s="236">
        <v>5640.0227736670004</v>
      </c>
      <c r="BG16" s="236">
        <v>5710.1726638110003</v>
      </c>
      <c r="BH16" s="236">
        <v>5781.1711787479999</v>
      </c>
      <c r="BI16" s="236">
        <v>5853.0225363919999</v>
      </c>
      <c r="BJ16" s="236">
        <v>5925.7301179349997</v>
      </c>
      <c r="BK16" s="236">
        <v>5999.2977648799997</v>
      </c>
      <c r="BL16" s="236">
        <v>6073.7302891709996</v>
      </c>
      <c r="BM16" s="236">
        <v>6149.0349854579999</v>
      </c>
      <c r="BN16" s="236">
        <v>6225.2173195819996</v>
      </c>
      <c r="BO16" s="236">
        <v>6302.2790118160001</v>
      </c>
      <c r="BP16" s="236">
        <v>6380.2217777300002</v>
      </c>
      <c r="BQ16" s="236">
        <v>6459.0489291029999</v>
      </c>
      <c r="BR16" s="236">
        <v>6538.7618140550003</v>
      </c>
      <c r="BS16" s="236">
        <v>6619.3635980019999</v>
      </c>
      <c r="BT16" s="236">
        <v>6700.8547629029999</v>
      </c>
      <c r="BU16" s="236">
        <v>6783.2360662089995</v>
      </c>
      <c r="BV16" s="236">
        <v>6866.5062963390001</v>
      </c>
      <c r="BW16" s="236">
        <v>6950.6650449970002</v>
      </c>
      <c r="BX16" s="236">
        <v>7035.708785158</v>
      </c>
      <c r="BY16" s="236">
        <v>7121.6319296689999</v>
      </c>
      <c r="BZ16" s="236">
        <v>7208.4255100789997</v>
      </c>
      <c r="CA16" s="236">
        <v>7296.0784228020002</v>
      </c>
      <c r="CB16" s="236">
        <v>7384.577366988</v>
      </c>
      <c r="CC16" s="236">
        <v>7473.9101346429998</v>
      </c>
      <c r="CD16" s="236">
        <v>7564.0593498979997</v>
      </c>
      <c r="CE16" s="236">
        <v>7655.010685233</v>
      </c>
      <c r="CF16" s="236">
        <v>7746.7429673300003</v>
      </c>
      <c r="CG16" s="236">
        <v>7839.2308350880003</v>
      </c>
      <c r="CH16" s="236">
        <v>7932.4460049290001</v>
      </c>
      <c r="CI16" s="236">
        <v>8026.3477069889996</v>
      </c>
      <c r="CJ16" s="236">
        <v>8120.8847420920001</v>
      </c>
      <c r="CK16" s="236">
        <v>8215.9809624379996</v>
      </c>
      <c r="CL16" s="236">
        <v>8311.5425007449994</v>
      </c>
      <c r="CM16" s="236">
        <v>8407.5653388840001</v>
      </c>
      <c r="CN16" s="236">
        <v>8503.9806113510003</v>
      </c>
      <c r="CO16" s="236">
        <v>8600.711253681</v>
      </c>
      <c r="CP16" s="236">
        <v>8697.6710516349995</v>
      </c>
      <c r="CQ16" s="236">
        <v>8794.7637030490005</v>
      </c>
      <c r="CR16" s="236">
        <v>8891.8820977819996</v>
      </c>
      <c r="CS16" s="236">
        <v>8988.9069319699993</v>
      </c>
      <c r="CT16" s="236">
        <v>9085.7059341229997</v>
      </c>
      <c r="CU16" s="236">
        <v>9182.1323179390001</v>
      </c>
      <c r="CV16" s="236">
        <v>9278.0236581890003</v>
      </c>
      <c r="CW16" s="236">
        <v>9373.2004443490005</v>
      </c>
      <c r="CX16" s="236">
        <v>9467.4644581949997</v>
      </c>
      <c r="CY16" s="236">
        <v>9560.5972971589999</v>
      </c>
      <c r="CZ16" s="236">
        <v>9652.3584207950007</v>
      </c>
      <c r="DA16" s="236">
        <v>9742.4835229010005</v>
      </c>
      <c r="DB16" s="236">
        <v>9830.6825019839998</v>
      </c>
      <c r="DC16" s="236">
        <v>9916.6373049449994</v>
      </c>
      <c r="DD16" s="236">
        <v>10000</v>
      </c>
      <c r="DE16" s="236"/>
      <c r="DF16" s="236"/>
      <c r="DG16" s="236"/>
      <c r="DH16" s="236"/>
      <c r="DI16" s="236"/>
      <c r="DJ16" s="236"/>
      <c r="DK16" s="236"/>
      <c r="DL16" s="236"/>
      <c r="DM16" s="236"/>
      <c r="DN16" s="236"/>
      <c r="DO16" s="236"/>
      <c r="DP16" s="236"/>
      <c r="DQ16" s="236"/>
      <c r="DR16" s="236"/>
    </row>
    <row r="17" spans="1:122" x14ac:dyDescent="0.15">
      <c r="A17" s="1" t="s">
        <v>517</v>
      </c>
      <c r="B17" s="1" t="s">
        <v>502</v>
      </c>
      <c r="C17" s="1">
        <v>1</v>
      </c>
      <c r="D17" s="1">
        <v>1</v>
      </c>
      <c r="E17" s="1">
        <v>1</v>
      </c>
      <c r="F17" s="1">
        <v>15</v>
      </c>
      <c r="G17" s="1">
        <v>0</v>
      </c>
      <c r="H17" s="1">
        <v>0</v>
      </c>
      <c r="I17" s="1">
        <v>0</v>
      </c>
      <c r="J17" s="1">
        <v>0</v>
      </c>
      <c r="K17" s="236">
        <v>3229.6224686310002</v>
      </c>
      <c r="L17" s="236">
        <v>95</v>
      </c>
      <c r="M17" s="236">
        <v>3267.8608288609998</v>
      </c>
      <c r="N17" s="236">
        <v>3308.6082278059998</v>
      </c>
      <c r="O17" s="236">
        <v>3349.86617836</v>
      </c>
      <c r="P17" s="236">
        <v>3391.6536969980002</v>
      </c>
      <c r="Q17" s="236">
        <v>3433.9833048370001</v>
      </c>
      <c r="R17" s="236">
        <v>3476.8642645099999</v>
      </c>
      <c r="S17" s="236">
        <v>3520.3051030679999</v>
      </c>
      <c r="T17" s="236">
        <v>3564.2955656089998</v>
      </c>
      <c r="U17" s="236">
        <v>3608.834892156</v>
      </c>
      <c r="V17" s="236">
        <v>3653.9297152909999</v>
      </c>
      <c r="W17" s="236">
        <v>3699.5868046370001</v>
      </c>
      <c r="X17" s="236">
        <v>3745.8130504810001</v>
      </c>
      <c r="Y17" s="236">
        <v>3792.6160201739999</v>
      </c>
      <c r="Z17" s="236">
        <v>3840.002941144</v>
      </c>
      <c r="AA17" s="236">
        <v>3887.9810015190001</v>
      </c>
      <c r="AB17" s="236">
        <v>3936.5573431339999</v>
      </c>
      <c r="AC17" s="236">
        <v>3985.7391212990001</v>
      </c>
      <c r="AD17" s="236">
        <v>4035.5335013959998</v>
      </c>
      <c r="AE17" s="236">
        <v>4085.9477699009999</v>
      </c>
      <c r="AF17" s="236">
        <v>4136.9893378329998</v>
      </c>
      <c r="AG17" s="236">
        <v>4188.6657208289998</v>
      </c>
      <c r="AH17" s="236">
        <v>4240.9845413479998</v>
      </c>
      <c r="AI17" s="236">
        <v>4293.9534105439998</v>
      </c>
      <c r="AJ17" s="236">
        <v>4347.5803131319999</v>
      </c>
      <c r="AK17" s="236">
        <v>4401.8735029190002</v>
      </c>
      <c r="AL17" s="236">
        <v>4456.8405900280004</v>
      </c>
      <c r="AM17" s="236">
        <v>4512.4896341690001</v>
      </c>
      <c r="AN17" s="236">
        <v>4568.8282206840004</v>
      </c>
      <c r="AO17" s="236">
        <v>4625.8639968759999</v>
      </c>
      <c r="AP17" s="236">
        <v>4683.6048558399998</v>
      </c>
      <c r="AQ17" s="236">
        <v>4742.059027671</v>
      </c>
      <c r="AR17" s="236">
        <v>4801.2347732259996</v>
      </c>
      <c r="AS17" s="236">
        <v>4861.1402723680003</v>
      </c>
      <c r="AT17" s="236">
        <v>4921.7836143189998</v>
      </c>
      <c r="AU17" s="236">
        <v>4983.1727317539999</v>
      </c>
      <c r="AV17" s="236">
        <v>5045.3170843629996</v>
      </c>
      <c r="AW17" s="236">
        <v>5108.225315527</v>
      </c>
      <c r="AX17" s="236">
        <v>5171.9058913380004</v>
      </c>
      <c r="AY17" s="236">
        <v>5236.3682299530001</v>
      </c>
      <c r="AZ17" s="236">
        <v>5301.6220430980002</v>
      </c>
      <c r="BA17" s="236">
        <v>5367.675933988</v>
      </c>
      <c r="BB17" s="236">
        <v>5434.5375659840001</v>
      </c>
      <c r="BC17" s="236">
        <v>5502.2125817180004</v>
      </c>
      <c r="BD17" s="236">
        <v>5570.7064738279996</v>
      </c>
      <c r="BE17" s="236">
        <v>5640.0227736670004</v>
      </c>
      <c r="BF17" s="236">
        <v>5710.1726638110003</v>
      </c>
      <c r="BG17" s="236">
        <v>5781.1711787479999</v>
      </c>
      <c r="BH17" s="236">
        <v>5853.0225363919999</v>
      </c>
      <c r="BI17" s="236">
        <v>5925.7301179349997</v>
      </c>
      <c r="BJ17" s="236">
        <v>5999.2977648799997</v>
      </c>
      <c r="BK17" s="236">
        <v>6073.7302891709996</v>
      </c>
      <c r="BL17" s="236">
        <v>6149.0349854579999</v>
      </c>
      <c r="BM17" s="236">
        <v>6225.2173195819996</v>
      </c>
      <c r="BN17" s="236">
        <v>6302.2790118160001</v>
      </c>
      <c r="BO17" s="236">
        <v>6380.2217777300002</v>
      </c>
      <c r="BP17" s="236">
        <v>6459.0489291029999</v>
      </c>
      <c r="BQ17" s="236">
        <v>6538.7618140550003</v>
      </c>
      <c r="BR17" s="236">
        <v>6619.3635980019999</v>
      </c>
      <c r="BS17" s="236">
        <v>6700.8547629029999</v>
      </c>
      <c r="BT17" s="236">
        <v>6783.2360662089995</v>
      </c>
      <c r="BU17" s="236">
        <v>6866.5062963390001</v>
      </c>
      <c r="BV17" s="236">
        <v>6950.6650449970002</v>
      </c>
      <c r="BW17" s="236">
        <v>7035.708785158</v>
      </c>
      <c r="BX17" s="236">
        <v>7121.6319296689999</v>
      </c>
      <c r="BY17" s="236">
        <v>7208.4255100789997</v>
      </c>
      <c r="BZ17" s="236">
        <v>7296.0784228020002</v>
      </c>
      <c r="CA17" s="236">
        <v>7384.577366988</v>
      </c>
      <c r="CB17" s="236">
        <v>7473.9101346429998</v>
      </c>
      <c r="CC17" s="236">
        <v>7564.0593498979997</v>
      </c>
      <c r="CD17" s="236">
        <v>7655.010685233</v>
      </c>
      <c r="CE17" s="236">
        <v>7746.7429673300003</v>
      </c>
      <c r="CF17" s="236">
        <v>7839.2308350880003</v>
      </c>
      <c r="CG17" s="236">
        <v>7932.4460049290001</v>
      </c>
      <c r="CH17" s="236">
        <v>8026.3477069889996</v>
      </c>
      <c r="CI17" s="236">
        <v>8120.8847420920001</v>
      </c>
      <c r="CJ17" s="236">
        <v>8215.9809624379996</v>
      </c>
      <c r="CK17" s="236">
        <v>8311.5425007449994</v>
      </c>
      <c r="CL17" s="236">
        <v>8407.5653388840001</v>
      </c>
      <c r="CM17" s="236">
        <v>8503.9806113510003</v>
      </c>
      <c r="CN17" s="236">
        <v>8600.711253681</v>
      </c>
      <c r="CO17" s="236">
        <v>8697.6710516349995</v>
      </c>
      <c r="CP17" s="236">
        <v>8794.7637030490005</v>
      </c>
      <c r="CQ17" s="236">
        <v>8891.8820977819996</v>
      </c>
      <c r="CR17" s="236">
        <v>8988.9069319699993</v>
      </c>
      <c r="CS17" s="236">
        <v>9085.7059341229997</v>
      </c>
      <c r="CT17" s="236">
        <v>9182.1323179390001</v>
      </c>
      <c r="CU17" s="236">
        <v>9278.0236581890003</v>
      </c>
      <c r="CV17" s="236">
        <v>9373.2004443490005</v>
      </c>
      <c r="CW17" s="236">
        <v>9467.4644581949997</v>
      </c>
      <c r="CX17" s="236">
        <v>9560.5972971589999</v>
      </c>
      <c r="CY17" s="236">
        <v>9652.3584207950007</v>
      </c>
      <c r="CZ17" s="236">
        <v>9742.4835229010005</v>
      </c>
      <c r="DA17" s="236">
        <v>9830.6825019839998</v>
      </c>
      <c r="DB17" s="236">
        <v>9916.6373049449994</v>
      </c>
      <c r="DC17" s="236">
        <v>10000</v>
      </c>
      <c r="DD17" s="236"/>
      <c r="DE17" s="236"/>
      <c r="DF17" s="236"/>
      <c r="DG17" s="236"/>
      <c r="DH17" s="236"/>
      <c r="DI17" s="236"/>
      <c r="DJ17" s="236"/>
      <c r="DK17" s="236"/>
      <c r="DL17" s="236"/>
      <c r="DM17" s="236"/>
      <c r="DN17" s="236"/>
      <c r="DO17" s="236"/>
      <c r="DP17" s="236"/>
      <c r="DQ17" s="236"/>
      <c r="DR17" s="236"/>
    </row>
    <row r="18" spans="1:122" x14ac:dyDescent="0.15">
      <c r="A18" s="1" t="s">
        <v>518</v>
      </c>
      <c r="B18" s="1" t="s">
        <v>502</v>
      </c>
      <c r="C18" s="1">
        <v>1</v>
      </c>
      <c r="D18" s="1">
        <v>1</v>
      </c>
      <c r="E18" s="1">
        <v>1</v>
      </c>
      <c r="F18" s="1">
        <v>16</v>
      </c>
      <c r="G18" s="1">
        <v>0</v>
      </c>
      <c r="H18" s="1">
        <v>0</v>
      </c>
      <c r="I18" s="1">
        <v>0</v>
      </c>
      <c r="J18" s="1">
        <v>0</v>
      </c>
      <c r="K18" s="236">
        <v>3270.0776103799999</v>
      </c>
      <c r="L18" s="236">
        <v>94</v>
      </c>
      <c r="M18" s="236">
        <v>3308.730998605</v>
      </c>
      <c r="N18" s="236">
        <v>3349.9688746510001</v>
      </c>
      <c r="O18" s="236">
        <v>3391.734295491</v>
      </c>
      <c r="P18" s="236">
        <v>3434.040595728</v>
      </c>
      <c r="Q18" s="236">
        <v>3476.8972618299999</v>
      </c>
      <c r="R18" s="236">
        <v>3520.3128072009999</v>
      </c>
      <c r="S18" s="236">
        <v>3564.2955656089998</v>
      </c>
      <c r="T18" s="236">
        <v>3608.834892156</v>
      </c>
      <c r="U18" s="236">
        <v>3653.9297152909999</v>
      </c>
      <c r="V18" s="236">
        <v>3699.5868046370001</v>
      </c>
      <c r="W18" s="236">
        <v>3745.8130504810001</v>
      </c>
      <c r="X18" s="236">
        <v>3792.6160201739999</v>
      </c>
      <c r="Y18" s="236">
        <v>3840.002941144</v>
      </c>
      <c r="Z18" s="236">
        <v>3887.9810015190001</v>
      </c>
      <c r="AA18" s="236">
        <v>3936.5573431339999</v>
      </c>
      <c r="AB18" s="236">
        <v>3985.7391212990001</v>
      </c>
      <c r="AC18" s="236">
        <v>4035.5335013959998</v>
      </c>
      <c r="AD18" s="236">
        <v>4085.9477699009999</v>
      </c>
      <c r="AE18" s="236">
        <v>4136.9893378329998</v>
      </c>
      <c r="AF18" s="236">
        <v>4188.6657208289998</v>
      </c>
      <c r="AG18" s="236">
        <v>4240.9845413479998</v>
      </c>
      <c r="AH18" s="236">
        <v>4293.9534105439998</v>
      </c>
      <c r="AI18" s="236">
        <v>4347.5803131319999</v>
      </c>
      <c r="AJ18" s="236">
        <v>4401.8735029190002</v>
      </c>
      <c r="AK18" s="236">
        <v>4456.8405900280004</v>
      </c>
      <c r="AL18" s="236">
        <v>4512.4896341690001</v>
      </c>
      <c r="AM18" s="236">
        <v>4568.8282206840004</v>
      </c>
      <c r="AN18" s="236">
        <v>4625.8639968759999</v>
      </c>
      <c r="AO18" s="236">
        <v>4683.6048558399998</v>
      </c>
      <c r="AP18" s="236">
        <v>4742.059027671</v>
      </c>
      <c r="AQ18" s="236">
        <v>4801.2347732259996</v>
      </c>
      <c r="AR18" s="236">
        <v>4861.1402723680003</v>
      </c>
      <c r="AS18" s="236">
        <v>4921.7836143189998</v>
      </c>
      <c r="AT18" s="236">
        <v>4983.1727317539999</v>
      </c>
      <c r="AU18" s="236">
        <v>5045.3170843629996</v>
      </c>
      <c r="AV18" s="236">
        <v>5108.225315527</v>
      </c>
      <c r="AW18" s="236">
        <v>5171.9058913380004</v>
      </c>
      <c r="AX18" s="236">
        <v>5236.3682299530001</v>
      </c>
      <c r="AY18" s="236">
        <v>5301.6220430980002</v>
      </c>
      <c r="AZ18" s="236">
        <v>5367.675933988</v>
      </c>
      <c r="BA18" s="236">
        <v>5434.5375659840001</v>
      </c>
      <c r="BB18" s="236">
        <v>5502.2125817180004</v>
      </c>
      <c r="BC18" s="236">
        <v>5570.7064738279996</v>
      </c>
      <c r="BD18" s="236">
        <v>5640.0227736670004</v>
      </c>
      <c r="BE18" s="236">
        <v>5710.1726638110003</v>
      </c>
      <c r="BF18" s="236">
        <v>5781.1711787479999</v>
      </c>
      <c r="BG18" s="236">
        <v>5853.0225363919999</v>
      </c>
      <c r="BH18" s="236">
        <v>5925.7301179349997</v>
      </c>
      <c r="BI18" s="236">
        <v>5999.2977648799997</v>
      </c>
      <c r="BJ18" s="236">
        <v>6073.7302891709996</v>
      </c>
      <c r="BK18" s="236">
        <v>6149.0349854579999</v>
      </c>
      <c r="BL18" s="236">
        <v>6225.2173195819996</v>
      </c>
      <c r="BM18" s="236">
        <v>6302.2790118160001</v>
      </c>
      <c r="BN18" s="236">
        <v>6380.2217777300002</v>
      </c>
      <c r="BO18" s="236">
        <v>6459.0489291029999</v>
      </c>
      <c r="BP18" s="236">
        <v>6538.7618140550003</v>
      </c>
      <c r="BQ18" s="236">
        <v>6619.3635980019999</v>
      </c>
      <c r="BR18" s="236">
        <v>6700.8547629029999</v>
      </c>
      <c r="BS18" s="236">
        <v>6783.2360662089995</v>
      </c>
      <c r="BT18" s="236">
        <v>6866.5062963390001</v>
      </c>
      <c r="BU18" s="236">
        <v>6950.6650449970002</v>
      </c>
      <c r="BV18" s="236">
        <v>7035.708785158</v>
      </c>
      <c r="BW18" s="236">
        <v>7121.6319296689999</v>
      </c>
      <c r="BX18" s="236">
        <v>7208.4255100789997</v>
      </c>
      <c r="BY18" s="236">
        <v>7296.0784228020002</v>
      </c>
      <c r="BZ18" s="236">
        <v>7384.577366988</v>
      </c>
      <c r="CA18" s="236">
        <v>7473.9101346429998</v>
      </c>
      <c r="CB18" s="236">
        <v>7564.0593498979997</v>
      </c>
      <c r="CC18" s="236">
        <v>7655.010685233</v>
      </c>
      <c r="CD18" s="236">
        <v>7746.7429673300003</v>
      </c>
      <c r="CE18" s="236">
        <v>7839.2308350880003</v>
      </c>
      <c r="CF18" s="236">
        <v>7932.4460049290001</v>
      </c>
      <c r="CG18" s="236">
        <v>8026.3477069889996</v>
      </c>
      <c r="CH18" s="236">
        <v>8120.8847420920001</v>
      </c>
      <c r="CI18" s="236">
        <v>8215.9809624379996</v>
      </c>
      <c r="CJ18" s="236">
        <v>8311.5425007449994</v>
      </c>
      <c r="CK18" s="236">
        <v>8407.5653388840001</v>
      </c>
      <c r="CL18" s="236">
        <v>8503.9806113510003</v>
      </c>
      <c r="CM18" s="236">
        <v>8600.711253681</v>
      </c>
      <c r="CN18" s="236">
        <v>8697.6710516349995</v>
      </c>
      <c r="CO18" s="236">
        <v>8794.7637030490005</v>
      </c>
      <c r="CP18" s="236">
        <v>8891.8820977819996</v>
      </c>
      <c r="CQ18" s="236">
        <v>8988.9069319699993</v>
      </c>
      <c r="CR18" s="236">
        <v>9085.7059341229997</v>
      </c>
      <c r="CS18" s="236">
        <v>9182.1323179390001</v>
      </c>
      <c r="CT18" s="236">
        <v>9278.0236581890003</v>
      </c>
      <c r="CU18" s="236">
        <v>9373.2004443490005</v>
      </c>
      <c r="CV18" s="236">
        <v>9467.4644581949997</v>
      </c>
      <c r="CW18" s="236">
        <v>9560.5972971589999</v>
      </c>
      <c r="CX18" s="236">
        <v>9652.3584207950007</v>
      </c>
      <c r="CY18" s="236">
        <v>9742.4835229010005</v>
      </c>
      <c r="CZ18" s="236">
        <v>9830.6825019839998</v>
      </c>
      <c r="DA18" s="236">
        <v>9916.6373049449994</v>
      </c>
      <c r="DB18" s="236">
        <v>10000</v>
      </c>
      <c r="DC18" s="236"/>
      <c r="DD18" s="236"/>
      <c r="DE18" s="236"/>
      <c r="DF18" s="236"/>
      <c r="DG18" s="236"/>
      <c r="DH18" s="236"/>
      <c r="DI18" s="236"/>
      <c r="DJ18" s="236"/>
      <c r="DK18" s="236"/>
      <c r="DL18" s="236"/>
      <c r="DM18" s="236"/>
      <c r="DN18" s="236"/>
      <c r="DO18" s="236"/>
      <c r="DP18" s="236"/>
      <c r="DQ18" s="236"/>
      <c r="DR18" s="236"/>
    </row>
    <row r="19" spans="1:122" x14ac:dyDescent="0.15">
      <c r="A19" s="1" t="s">
        <v>519</v>
      </c>
      <c r="B19" s="1" t="s">
        <v>502</v>
      </c>
      <c r="C19" s="1">
        <v>1</v>
      </c>
      <c r="D19" s="1">
        <v>1</v>
      </c>
      <c r="E19" s="1">
        <v>1</v>
      </c>
      <c r="F19" s="1">
        <v>17</v>
      </c>
      <c r="G19" s="1">
        <v>0</v>
      </c>
      <c r="H19" s="1">
        <v>0</v>
      </c>
      <c r="I19" s="1">
        <v>0</v>
      </c>
      <c r="J19" s="1">
        <v>0</v>
      </c>
      <c r="K19" s="236">
        <v>3310.9907146229998</v>
      </c>
      <c r="L19" s="236">
        <v>93</v>
      </c>
      <c r="M19" s="236">
        <v>3350.1003211769998</v>
      </c>
      <c r="N19" s="236">
        <v>3391.8434738770002</v>
      </c>
      <c r="O19" s="236">
        <v>3434.126273075</v>
      </c>
      <c r="P19" s="236">
        <v>3476.9584342070002</v>
      </c>
      <c r="Q19" s="236">
        <v>3520.348456791</v>
      </c>
      <c r="R19" s="236">
        <v>3564.3042498949999</v>
      </c>
      <c r="S19" s="236">
        <v>3608.834892156</v>
      </c>
      <c r="T19" s="236">
        <v>3653.9297152909999</v>
      </c>
      <c r="U19" s="236">
        <v>3699.5868046370001</v>
      </c>
      <c r="V19" s="236">
        <v>3745.8130504810001</v>
      </c>
      <c r="W19" s="236">
        <v>3792.6160201739999</v>
      </c>
      <c r="X19" s="236">
        <v>3840.002941144</v>
      </c>
      <c r="Y19" s="236">
        <v>3887.9810015190001</v>
      </c>
      <c r="Z19" s="236">
        <v>3936.5573431339999</v>
      </c>
      <c r="AA19" s="236">
        <v>3985.7391212990001</v>
      </c>
      <c r="AB19" s="236">
        <v>4035.5335013959998</v>
      </c>
      <c r="AC19" s="236">
        <v>4085.9477699009999</v>
      </c>
      <c r="AD19" s="236">
        <v>4136.9893378329998</v>
      </c>
      <c r="AE19" s="236">
        <v>4188.6657208289998</v>
      </c>
      <c r="AF19" s="236">
        <v>4240.9845413479998</v>
      </c>
      <c r="AG19" s="236">
        <v>4293.9534105439998</v>
      </c>
      <c r="AH19" s="236">
        <v>4347.5803131319999</v>
      </c>
      <c r="AI19" s="236">
        <v>4401.8735029190002</v>
      </c>
      <c r="AJ19" s="236">
        <v>4456.8405900280004</v>
      </c>
      <c r="AK19" s="236">
        <v>4512.4896341690001</v>
      </c>
      <c r="AL19" s="236">
        <v>4568.8282206840004</v>
      </c>
      <c r="AM19" s="236">
        <v>4625.8639968759999</v>
      </c>
      <c r="AN19" s="236">
        <v>4683.6048558399998</v>
      </c>
      <c r="AO19" s="236">
        <v>4742.059027671</v>
      </c>
      <c r="AP19" s="236">
        <v>4801.2347732259996</v>
      </c>
      <c r="AQ19" s="236">
        <v>4861.1402723680003</v>
      </c>
      <c r="AR19" s="236">
        <v>4921.7836143189998</v>
      </c>
      <c r="AS19" s="236">
        <v>4983.1727317539999</v>
      </c>
      <c r="AT19" s="236">
        <v>5045.3170843629996</v>
      </c>
      <c r="AU19" s="236">
        <v>5108.225315527</v>
      </c>
      <c r="AV19" s="236">
        <v>5171.9058913380004</v>
      </c>
      <c r="AW19" s="236">
        <v>5236.3682299530001</v>
      </c>
      <c r="AX19" s="236">
        <v>5301.6220430980002</v>
      </c>
      <c r="AY19" s="236">
        <v>5367.675933988</v>
      </c>
      <c r="AZ19" s="236">
        <v>5434.5375659840001</v>
      </c>
      <c r="BA19" s="236">
        <v>5502.2125817180004</v>
      </c>
      <c r="BB19" s="236">
        <v>5570.7064738279996</v>
      </c>
      <c r="BC19" s="236">
        <v>5640.0227736670004</v>
      </c>
      <c r="BD19" s="236">
        <v>5710.1726638110003</v>
      </c>
      <c r="BE19" s="236">
        <v>5781.1711787479999</v>
      </c>
      <c r="BF19" s="236">
        <v>5853.0225363919999</v>
      </c>
      <c r="BG19" s="236">
        <v>5925.7301179349997</v>
      </c>
      <c r="BH19" s="236">
        <v>5999.2977648799997</v>
      </c>
      <c r="BI19" s="236">
        <v>6073.7302891709996</v>
      </c>
      <c r="BJ19" s="236">
        <v>6149.0349854579999</v>
      </c>
      <c r="BK19" s="236">
        <v>6225.2173195819996</v>
      </c>
      <c r="BL19" s="236">
        <v>6302.2790118160001</v>
      </c>
      <c r="BM19" s="236">
        <v>6380.2217777300002</v>
      </c>
      <c r="BN19" s="236">
        <v>6459.0489291029999</v>
      </c>
      <c r="BO19" s="236">
        <v>6538.7618140550003</v>
      </c>
      <c r="BP19" s="236">
        <v>6619.3635980019999</v>
      </c>
      <c r="BQ19" s="236">
        <v>6700.8547629029999</v>
      </c>
      <c r="BR19" s="236">
        <v>6783.2360662089995</v>
      </c>
      <c r="BS19" s="236">
        <v>6866.5062963390001</v>
      </c>
      <c r="BT19" s="236">
        <v>6950.6650449970002</v>
      </c>
      <c r="BU19" s="236">
        <v>7035.708785158</v>
      </c>
      <c r="BV19" s="236">
        <v>7121.6319296689999</v>
      </c>
      <c r="BW19" s="236">
        <v>7208.4255100789997</v>
      </c>
      <c r="BX19" s="236">
        <v>7296.0784228020002</v>
      </c>
      <c r="BY19" s="236">
        <v>7384.577366988</v>
      </c>
      <c r="BZ19" s="236">
        <v>7473.9101346429998</v>
      </c>
      <c r="CA19" s="236">
        <v>7564.0593498979997</v>
      </c>
      <c r="CB19" s="236">
        <v>7655.010685233</v>
      </c>
      <c r="CC19" s="236">
        <v>7746.7429673300003</v>
      </c>
      <c r="CD19" s="236">
        <v>7839.2308350880003</v>
      </c>
      <c r="CE19" s="236">
        <v>7932.4460049290001</v>
      </c>
      <c r="CF19" s="236">
        <v>8026.3477069889996</v>
      </c>
      <c r="CG19" s="236">
        <v>8120.8847420920001</v>
      </c>
      <c r="CH19" s="236">
        <v>8215.9809624379996</v>
      </c>
      <c r="CI19" s="236">
        <v>8311.5425007449994</v>
      </c>
      <c r="CJ19" s="236">
        <v>8407.5653388840001</v>
      </c>
      <c r="CK19" s="236">
        <v>8503.9806113510003</v>
      </c>
      <c r="CL19" s="236">
        <v>8600.711253681</v>
      </c>
      <c r="CM19" s="236">
        <v>8697.6710516349995</v>
      </c>
      <c r="CN19" s="236">
        <v>8794.7637030490005</v>
      </c>
      <c r="CO19" s="236">
        <v>8891.8820977819996</v>
      </c>
      <c r="CP19" s="236">
        <v>8988.9069319699993</v>
      </c>
      <c r="CQ19" s="236">
        <v>9085.7059341229997</v>
      </c>
      <c r="CR19" s="236">
        <v>9182.1323179390001</v>
      </c>
      <c r="CS19" s="236">
        <v>9278.0236581890003</v>
      </c>
      <c r="CT19" s="236">
        <v>9373.2004443490005</v>
      </c>
      <c r="CU19" s="236">
        <v>9467.4644581949997</v>
      </c>
      <c r="CV19" s="236">
        <v>9560.5972971589999</v>
      </c>
      <c r="CW19" s="236">
        <v>9652.3584207950007</v>
      </c>
      <c r="CX19" s="236">
        <v>9742.4835229010005</v>
      </c>
      <c r="CY19" s="236">
        <v>9830.6825019839998</v>
      </c>
      <c r="CZ19" s="236">
        <v>9916.6373049449994</v>
      </c>
      <c r="DA19" s="236">
        <v>10000</v>
      </c>
      <c r="DB19" s="236"/>
      <c r="DC19" s="236"/>
      <c r="DD19" s="236"/>
      <c r="DE19" s="236"/>
      <c r="DF19" s="236"/>
      <c r="DG19" s="236"/>
      <c r="DH19" s="236"/>
      <c r="DI19" s="236"/>
      <c r="DJ19" s="236"/>
      <c r="DK19" s="236"/>
      <c r="DL19" s="236"/>
      <c r="DM19" s="236"/>
      <c r="DN19" s="236"/>
      <c r="DO19" s="236"/>
      <c r="DP19" s="236"/>
      <c r="DQ19" s="236"/>
      <c r="DR19" s="236"/>
    </row>
    <row r="20" spans="1:122" x14ac:dyDescent="0.15">
      <c r="A20" s="1" t="s">
        <v>520</v>
      </c>
      <c r="B20" s="1" t="s">
        <v>502</v>
      </c>
      <c r="C20" s="1">
        <v>1</v>
      </c>
      <c r="D20" s="1">
        <v>1</v>
      </c>
      <c r="E20" s="1">
        <v>1</v>
      </c>
      <c r="F20" s="1">
        <v>18</v>
      </c>
      <c r="G20" s="1">
        <v>0</v>
      </c>
      <c r="H20" s="1">
        <v>0</v>
      </c>
      <c r="I20" s="1">
        <v>0</v>
      </c>
      <c r="J20" s="1">
        <v>0</v>
      </c>
      <c r="K20" s="236">
        <v>3352.3966374430001</v>
      </c>
      <c r="L20" s="236">
        <v>92</v>
      </c>
      <c r="M20" s="236">
        <v>3391.9806075390002</v>
      </c>
      <c r="N20" s="236">
        <v>3434.2402706100002</v>
      </c>
      <c r="O20" s="236">
        <v>3477.0482968870001</v>
      </c>
      <c r="P20" s="236">
        <v>3520.4131720820001</v>
      </c>
      <c r="Q20" s="236">
        <v>3564.342380906</v>
      </c>
      <c r="R20" s="236">
        <v>3608.8443659439999</v>
      </c>
      <c r="S20" s="236">
        <v>3653.9297152909999</v>
      </c>
      <c r="T20" s="236">
        <v>3699.5868046370001</v>
      </c>
      <c r="U20" s="236">
        <v>3745.8130504810001</v>
      </c>
      <c r="V20" s="236">
        <v>3792.6160201739999</v>
      </c>
      <c r="W20" s="236">
        <v>3840.002941144</v>
      </c>
      <c r="X20" s="236">
        <v>3887.9810015190001</v>
      </c>
      <c r="Y20" s="236">
        <v>3936.5573431339999</v>
      </c>
      <c r="Z20" s="236">
        <v>3985.7391212990001</v>
      </c>
      <c r="AA20" s="236">
        <v>4035.5335013959998</v>
      </c>
      <c r="AB20" s="236">
        <v>4085.9477699009999</v>
      </c>
      <c r="AC20" s="236">
        <v>4136.9893378329998</v>
      </c>
      <c r="AD20" s="236">
        <v>4188.6657208289998</v>
      </c>
      <c r="AE20" s="236">
        <v>4240.9845413479998</v>
      </c>
      <c r="AF20" s="236">
        <v>4293.9534105439998</v>
      </c>
      <c r="AG20" s="236">
        <v>4347.5803131319999</v>
      </c>
      <c r="AH20" s="236">
        <v>4401.8735029190002</v>
      </c>
      <c r="AI20" s="236">
        <v>4456.8405900280004</v>
      </c>
      <c r="AJ20" s="236">
        <v>4512.4896341690001</v>
      </c>
      <c r="AK20" s="236">
        <v>4568.8282206840004</v>
      </c>
      <c r="AL20" s="236">
        <v>4625.8639968759999</v>
      </c>
      <c r="AM20" s="236">
        <v>4683.6048558399998</v>
      </c>
      <c r="AN20" s="236">
        <v>4742.059027671</v>
      </c>
      <c r="AO20" s="236">
        <v>4801.2347732259996</v>
      </c>
      <c r="AP20" s="236">
        <v>4861.1402723680003</v>
      </c>
      <c r="AQ20" s="236">
        <v>4921.7836143189998</v>
      </c>
      <c r="AR20" s="236">
        <v>4983.1727317539999</v>
      </c>
      <c r="AS20" s="236">
        <v>5045.3170843629996</v>
      </c>
      <c r="AT20" s="236">
        <v>5108.225315527</v>
      </c>
      <c r="AU20" s="236">
        <v>5171.9058913380004</v>
      </c>
      <c r="AV20" s="236">
        <v>5236.3682299530001</v>
      </c>
      <c r="AW20" s="236">
        <v>5301.6220430980002</v>
      </c>
      <c r="AX20" s="236">
        <v>5367.675933988</v>
      </c>
      <c r="AY20" s="236">
        <v>5434.5375659840001</v>
      </c>
      <c r="AZ20" s="236">
        <v>5502.2125817180004</v>
      </c>
      <c r="BA20" s="236">
        <v>5570.7064738279996</v>
      </c>
      <c r="BB20" s="236">
        <v>5640.0227736670004</v>
      </c>
      <c r="BC20" s="236">
        <v>5710.1726638110003</v>
      </c>
      <c r="BD20" s="236">
        <v>5781.1711787479999</v>
      </c>
      <c r="BE20" s="236">
        <v>5853.0225363919999</v>
      </c>
      <c r="BF20" s="236">
        <v>5925.7301179349997</v>
      </c>
      <c r="BG20" s="236">
        <v>5999.2977648799997</v>
      </c>
      <c r="BH20" s="236">
        <v>6073.7302891709996</v>
      </c>
      <c r="BI20" s="236">
        <v>6149.0349854579999</v>
      </c>
      <c r="BJ20" s="236">
        <v>6225.2173195819996</v>
      </c>
      <c r="BK20" s="236">
        <v>6302.2790118160001</v>
      </c>
      <c r="BL20" s="236">
        <v>6380.2217777300002</v>
      </c>
      <c r="BM20" s="236">
        <v>6459.0489291029999</v>
      </c>
      <c r="BN20" s="236">
        <v>6538.7618140550003</v>
      </c>
      <c r="BO20" s="236">
        <v>6619.3635980019999</v>
      </c>
      <c r="BP20" s="236">
        <v>6700.8547629029999</v>
      </c>
      <c r="BQ20" s="236">
        <v>6783.2360662089995</v>
      </c>
      <c r="BR20" s="236">
        <v>6866.5062963390001</v>
      </c>
      <c r="BS20" s="236">
        <v>6950.6650449970002</v>
      </c>
      <c r="BT20" s="236">
        <v>7035.708785158</v>
      </c>
      <c r="BU20" s="236">
        <v>7121.6319296689999</v>
      </c>
      <c r="BV20" s="236">
        <v>7208.4255100789997</v>
      </c>
      <c r="BW20" s="236">
        <v>7296.0784228020002</v>
      </c>
      <c r="BX20" s="236">
        <v>7384.577366988</v>
      </c>
      <c r="BY20" s="236">
        <v>7473.9101346429998</v>
      </c>
      <c r="BZ20" s="236">
        <v>7564.0593498979997</v>
      </c>
      <c r="CA20" s="236">
        <v>7655.010685233</v>
      </c>
      <c r="CB20" s="236">
        <v>7746.7429673300003</v>
      </c>
      <c r="CC20" s="236">
        <v>7839.2308350880003</v>
      </c>
      <c r="CD20" s="236">
        <v>7932.4460049290001</v>
      </c>
      <c r="CE20" s="236">
        <v>8026.3477069889996</v>
      </c>
      <c r="CF20" s="236">
        <v>8120.8847420920001</v>
      </c>
      <c r="CG20" s="236">
        <v>8215.9809624379996</v>
      </c>
      <c r="CH20" s="236">
        <v>8311.5425007449994</v>
      </c>
      <c r="CI20" s="236">
        <v>8407.5653388840001</v>
      </c>
      <c r="CJ20" s="236">
        <v>8503.9806113510003</v>
      </c>
      <c r="CK20" s="236">
        <v>8600.711253681</v>
      </c>
      <c r="CL20" s="236">
        <v>8697.6710516349995</v>
      </c>
      <c r="CM20" s="236">
        <v>8794.7637030490005</v>
      </c>
      <c r="CN20" s="236">
        <v>8891.8820977819996</v>
      </c>
      <c r="CO20" s="236">
        <v>8988.9069319699993</v>
      </c>
      <c r="CP20" s="236">
        <v>9085.7059341229997</v>
      </c>
      <c r="CQ20" s="236">
        <v>9182.1323179390001</v>
      </c>
      <c r="CR20" s="236">
        <v>9278.0236581890003</v>
      </c>
      <c r="CS20" s="236">
        <v>9373.2004443490005</v>
      </c>
      <c r="CT20" s="236">
        <v>9467.4644581949997</v>
      </c>
      <c r="CU20" s="236">
        <v>9560.5972971589999</v>
      </c>
      <c r="CV20" s="236">
        <v>9652.3584207950007</v>
      </c>
      <c r="CW20" s="236">
        <v>9742.4835229010005</v>
      </c>
      <c r="CX20" s="236">
        <v>9830.6825019839998</v>
      </c>
      <c r="CY20" s="236">
        <v>9916.6373049449994</v>
      </c>
      <c r="CZ20" s="236">
        <v>10000</v>
      </c>
      <c r="DA20" s="236"/>
      <c r="DB20" s="236"/>
      <c r="DC20" s="236"/>
      <c r="DD20" s="236"/>
      <c r="DE20" s="236"/>
      <c r="DF20" s="236"/>
      <c r="DG20" s="236"/>
      <c r="DH20" s="236"/>
      <c r="DI20" s="236"/>
      <c r="DJ20" s="236"/>
      <c r="DK20" s="236"/>
      <c r="DL20" s="236"/>
      <c r="DM20" s="236"/>
      <c r="DN20" s="236"/>
      <c r="DO20" s="236"/>
      <c r="DP20" s="236"/>
      <c r="DQ20" s="236"/>
      <c r="DR20" s="236"/>
    </row>
    <row r="21" spans="1:122" x14ac:dyDescent="0.15">
      <c r="A21" s="1" t="s">
        <v>521</v>
      </c>
      <c r="B21" s="1" t="s">
        <v>502</v>
      </c>
      <c r="C21" s="1">
        <v>1</v>
      </c>
      <c r="D21" s="1">
        <v>1</v>
      </c>
      <c r="E21" s="1">
        <v>1</v>
      </c>
      <c r="F21" s="1">
        <v>19</v>
      </c>
      <c r="G21" s="1">
        <v>0</v>
      </c>
      <c r="H21" s="1">
        <v>0</v>
      </c>
      <c r="I21" s="1">
        <v>0</v>
      </c>
      <c r="J21" s="1">
        <v>0</v>
      </c>
      <c r="K21" s="236">
        <v>3394.3132754459998</v>
      </c>
      <c r="L21" s="236">
        <v>91</v>
      </c>
      <c r="M21" s="236">
        <v>3434.383927201</v>
      </c>
      <c r="N21" s="236">
        <v>3477.1682062350001</v>
      </c>
      <c r="O21" s="236">
        <v>3520.5083271849999</v>
      </c>
      <c r="P21" s="236">
        <v>3564.4113507669999</v>
      </c>
      <c r="Q21" s="236">
        <v>3608.8850840320001</v>
      </c>
      <c r="R21" s="236">
        <v>3653.9396750800001</v>
      </c>
      <c r="S21" s="236">
        <v>3699.5868046370001</v>
      </c>
      <c r="T21" s="236">
        <v>3745.8130504810001</v>
      </c>
      <c r="U21" s="236">
        <v>3792.6160201739999</v>
      </c>
      <c r="V21" s="236">
        <v>3840.002941144</v>
      </c>
      <c r="W21" s="236">
        <v>3887.9810015190001</v>
      </c>
      <c r="X21" s="236">
        <v>3936.5573431339999</v>
      </c>
      <c r="Y21" s="236">
        <v>3985.7391212990001</v>
      </c>
      <c r="Z21" s="236">
        <v>4035.5335013959998</v>
      </c>
      <c r="AA21" s="236">
        <v>4085.9477699009999</v>
      </c>
      <c r="AB21" s="236">
        <v>4136.9893378329998</v>
      </c>
      <c r="AC21" s="236">
        <v>4188.6657208289998</v>
      </c>
      <c r="AD21" s="236">
        <v>4240.9845413479998</v>
      </c>
      <c r="AE21" s="236">
        <v>4293.9534105439998</v>
      </c>
      <c r="AF21" s="236">
        <v>4347.5803131319999</v>
      </c>
      <c r="AG21" s="236">
        <v>4401.8735029190002</v>
      </c>
      <c r="AH21" s="236">
        <v>4456.8405900280004</v>
      </c>
      <c r="AI21" s="236">
        <v>4512.4896341690001</v>
      </c>
      <c r="AJ21" s="236">
        <v>4568.8282206840004</v>
      </c>
      <c r="AK21" s="236">
        <v>4625.8639968759999</v>
      </c>
      <c r="AL21" s="236">
        <v>4683.6048558399998</v>
      </c>
      <c r="AM21" s="236">
        <v>4742.059027671</v>
      </c>
      <c r="AN21" s="236">
        <v>4801.2347732259996</v>
      </c>
      <c r="AO21" s="236">
        <v>4861.1402723680003</v>
      </c>
      <c r="AP21" s="236">
        <v>4921.7836143189998</v>
      </c>
      <c r="AQ21" s="236">
        <v>4983.1727317539999</v>
      </c>
      <c r="AR21" s="236">
        <v>5045.3170843629996</v>
      </c>
      <c r="AS21" s="236">
        <v>5108.225315527</v>
      </c>
      <c r="AT21" s="236">
        <v>5171.9058913380004</v>
      </c>
      <c r="AU21" s="236">
        <v>5236.3682299530001</v>
      </c>
      <c r="AV21" s="236">
        <v>5301.6220430980002</v>
      </c>
      <c r="AW21" s="236">
        <v>5367.675933988</v>
      </c>
      <c r="AX21" s="236">
        <v>5434.5375659840001</v>
      </c>
      <c r="AY21" s="236">
        <v>5502.2125817180004</v>
      </c>
      <c r="AZ21" s="236">
        <v>5570.7064738279996</v>
      </c>
      <c r="BA21" s="236">
        <v>5640.0227736670004</v>
      </c>
      <c r="BB21" s="236">
        <v>5710.1726638110003</v>
      </c>
      <c r="BC21" s="236">
        <v>5781.1711787479999</v>
      </c>
      <c r="BD21" s="236">
        <v>5853.0225363919999</v>
      </c>
      <c r="BE21" s="236">
        <v>5925.7301179349997</v>
      </c>
      <c r="BF21" s="236">
        <v>5999.2977648799997</v>
      </c>
      <c r="BG21" s="236">
        <v>6073.7302891709996</v>
      </c>
      <c r="BH21" s="236">
        <v>6149.0349854579999</v>
      </c>
      <c r="BI21" s="236">
        <v>6225.2173195819996</v>
      </c>
      <c r="BJ21" s="236">
        <v>6302.2790118160001</v>
      </c>
      <c r="BK21" s="236">
        <v>6380.2217777300002</v>
      </c>
      <c r="BL21" s="236">
        <v>6459.0489291029999</v>
      </c>
      <c r="BM21" s="236">
        <v>6538.7618140550003</v>
      </c>
      <c r="BN21" s="236">
        <v>6619.3635980019999</v>
      </c>
      <c r="BO21" s="236">
        <v>6700.8547629029999</v>
      </c>
      <c r="BP21" s="236">
        <v>6783.2360662089995</v>
      </c>
      <c r="BQ21" s="236">
        <v>6866.5062963390001</v>
      </c>
      <c r="BR21" s="236">
        <v>6950.6650449970002</v>
      </c>
      <c r="BS21" s="236">
        <v>7035.708785158</v>
      </c>
      <c r="BT21" s="236">
        <v>7121.6319296689999</v>
      </c>
      <c r="BU21" s="236">
        <v>7208.4255100789997</v>
      </c>
      <c r="BV21" s="236">
        <v>7296.0784228020002</v>
      </c>
      <c r="BW21" s="236">
        <v>7384.577366988</v>
      </c>
      <c r="BX21" s="236">
        <v>7473.9101346429998</v>
      </c>
      <c r="BY21" s="236">
        <v>7564.0593498979997</v>
      </c>
      <c r="BZ21" s="236">
        <v>7655.010685233</v>
      </c>
      <c r="CA21" s="236">
        <v>7746.7429673300003</v>
      </c>
      <c r="CB21" s="236">
        <v>7839.2308350880003</v>
      </c>
      <c r="CC21" s="236">
        <v>7932.4460049290001</v>
      </c>
      <c r="CD21" s="236">
        <v>8026.3477069889996</v>
      </c>
      <c r="CE21" s="236">
        <v>8120.8847420920001</v>
      </c>
      <c r="CF21" s="236">
        <v>8215.9809624379996</v>
      </c>
      <c r="CG21" s="236">
        <v>8311.5425007449994</v>
      </c>
      <c r="CH21" s="236">
        <v>8407.5653388840001</v>
      </c>
      <c r="CI21" s="236">
        <v>8503.9806113510003</v>
      </c>
      <c r="CJ21" s="236">
        <v>8600.711253681</v>
      </c>
      <c r="CK21" s="236">
        <v>8697.6710516349995</v>
      </c>
      <c r="CL21" s="236">
        <v>8794.7637030490005</v>
      </c>
      <c r="CM21" s="236">
        <v>8891.8820977819996</v>
      </c>
      <c r="CN21" s="236">
        <v>8988.9069319699993</v>
      </c>
      <c r="CO21" s="236">
        <v>9085.7059341229997</v>
      </c>
      <c r="CP21" s="236">
        <v>9182.1323179390001</v>
      </c>
      <c r="CQ21" s="236">
        <v>9278.0236581890003</v>
      </c>
      <c r="CR21" s="236">
        <v>9373.2004443490005</v>
      </c>
      <c r="CS21" s="236">
        <v>9467.4644581949997</v>
      </c>
      <c r="CT21" s="236">
        <v>9560.5972971589999</v>
      </c>
      <c r="CU21" s="236">
        <v>9652.3584207950007</v>
      </c>
      <c r="CV21" s="236">
        <v>9742.4835229010005</v>
      </c>
      <c r="CW21" s="236">
        <v>9830.6825019839998</v>
      </c>
      <c r="CX21" s="236">
        <v>9916.6373049449994</v>
      </c>
      <c r="CY21" s="236">
        <v>10000</v>
      </c>
      <c r="CZ21" s="236"/>
      <c r="DA21" s="236"/>
      <c r="DB21" s="236"/>
      <c r="DC21" s="236"/>
      <c r="DD21" s="236"/>
      <c r="DE21" s="236"/>
      <c r="DF21" s="236"/>
      <c r="DG21" s="236"/>
      <c r="DH21" s="236"/>
      <c r="DI21" s="236"/>
      <c r="DJ21" s="236"/>
      <c r="DK21" s="236"/>
      <c r="DL21" s="236"/>
      <c r="DM21" s="236"/>
      <c r="DN21" s="236"/>
      <c r="DO21" s="236"/>
      <c r="DP21" s="236"/>
      <c r="DQ21" s="236"/>
      <c r="DR21" s="236"/>
    </row>
    <row r="22" spans="1:122" x14ac:dyDescent="0.15">
      <c r="A22" s="1" t="s">
        <v>522</v>
      </c>
      <c r="B22" s="1" t="s">
        <v>502</v>
      </c>
      <c r="C22" s="1">
        <v>1</v>
      </c>
      <c r="D22" s="1">
        <v>1</v>
      </c>
      <c r="E22" s="1">
        <v>1</v>
      </c>
      <c r="F22" s="1">
        <v>20</v>
      </c>
      <c r="G22" s="1">
        <v>0</v>
      </c>
      <c r="H22" s="1">
        <v>0</v>
      </c>
      <c r="I22" s="1">
        <v>0</v>
      </c>
      <c r="J22" s="1">
        <v>0</v>
      </c>
      <c r="K22" s="236">
        <v>3436.759425795</v>
      </c>
      <c r="L22" s="236">
        <v>90</v>
      </c>
      <c r="M22" s="236">
        <v>3477.3236264389998</v>
      </c>
      <c r="N22" s="236">
        <v>3520.638859528</v>
      </c>
      <c r="O22" s="236">
        <v>3564.5155381630002</v>
      </c>
      <c r="P22" s="236">
        <v>3608.960819981</v>
      </c>
      <c r="Q22" s="236">
        <v>3653.9844035219999</v>
      </c>
      <c r="R22" s="236">
        <v>3699.59763879</v>
      </c>
      <c r="S22" s="236">
        <v>3745.8130504810001</v>
      </c>
      <c r="T22" s="236">
        <v>3792.6160201739999</v>
      </c>
      <c r="U22" s="236">
        <v>3840.002941144</v>
      </c>
      <c r="V22" s="236">
        <v>3887.9810015190001</v>
      </c>
      <c r="W22" s="236">
        <v>3936.5573431339999</v>
      </c>
      <c r="X22" s="236">
        <v>3985.7391212990001</v>
      </c>
      <c r="Y22" s="236">
        <v>4035.5335013959998</v>
      </c>
      <c r="Z22" s="236">
        <v>4085.9477699009999</v>
      </c>
      <c r="AA22" s="236">
        <v>4136.9893378329998</v>
      </c>
      <c r="AB22" s="236">
        <v>4188.6657208289998</v>
      </c>
      <c r="AC22" s="236">
        <v>4240.9845413479998</v>
      </c>
      <c r="AD22" s="236">
        <v>4293.9534105439998</v>
      </c>
      <c r="AE22" s="236">
        <v>4347.5803131319999</v>
      </c>
      <c r="AF22" s="236">
        <v>4401.8735029190002</v>
      </c>
      <c r="AG22" s="236">
        <v>4456.8405900280004</v>
      </c>
      <c r="AH22" s="236">
        <v>4512.4896341690001</v>
      </c>
      <c r="AI22" s="236">
        <v>4568.8282206840004</v>
      </c>
      <c r="AJ22" s="236">
        <v>4625.8639968759999</v>
      </c>
      <c r="AK22" s="236">
        <v>4683.6048558399998</v>
      </c>
      <c r="AL22" s="236">
        <v>4742.059027671</v>
      </c>
      <c r="AM22" s="236">
        <v>4801.2347732259996</v>
      </c>
      <c r="AN22" s="236">
        <v>4861.1402723680003</v>
      </c>
      <c r="AO22" s="236">
        <v>4921.7836143189998</v>
      </c>
      <c r="AP22" s="236">
        <v>4983.1727317539999</v>
      </c>
      <c r="AQ22" s="236">
        <v>5045.3170843629996</v>
      </c>
      <c r="AR22" s="236">
        <v>5108.225315527</v>
      </c>
      <c r="AS22" s="236">
        <v>5171.9058913380004</v>
      </c>
      <c r="AT22" s="236">
        <v>5236.3682299530001</v>
      </c>
      <c r="AU22" s="236">
        <v>5301.6220430980002</v>
      </c>
      <c r="AV22" s="236">
        <v>5367.675933988</v>
      </c>
      <c r="AW22" s="236">
        <v>5434.5375659840001</v>
      </c>
      <c r="AX22" s="236">
        <v>5502.2125817180004</v>
      </c>
      <c r="AY22" s="236">
        <v>5570.7064738279996</v>
      </c>
      <c r="AZ22" s="236">
        <v>5640.0227736670004</v>
      </c>
      <c r="BA22" s="236">
        <v>5710.1726638110003</v>
      </c>
      <c r="BB22" s="236">
        <v>5781.1711787479999</v>
      </c>
      <c r="BC22" s="236">
        <v>5853.0225363919999</v>
      </c>
      <c r="BD22" s="236">
        <v>5925.7301179349997</v>
      </c>
      <c r="BE22" s="236">
        <v>5999.2977648799997</v>
      </c>
      <c r="BF22" s="236">
        <v>6073.7302891709996</v>
      </c>
      <c r="BG22" s="236">
        <v>6149.0349854579999</v>
      </c>
      <c r="BH22" s="236">
        <v>6225.2173195819996</v>
      </c>
      <c r="BI22" s="236">
        <v>6302.2790118160001</v>
      </c>
      <c r="BJ22" s="236">
        <v>6380.2217777300002</v>
      </c>
      <c r="BK22" s="236">
        <v>6459.0489291029999</v>
      </c>
      <c r="BL22" s="236">
        <v>6538.7618140550003</v>
      </c>
      <c r="BM22" s="236">
        <v>6619.3635980019999</v>
      </c>
      <c r="BN22" s="236">
        <v>6700.8547629029999</v>
      </c>
      <c r="BO22" s="236">
        <v>6783.2360662089995</v>
      </c>
      <c r="BP22" s="236">
        <v>6866.5062963390001</v>
      </c>
      <c r="BQ22" s="236">
        <v>6950.6650449970002</v>
      </c>
      <c r="BR22" s="236">
        <v>7035.708785158</v>
      </c>
      <c r="BS22" s="236">
        <v>7121.6319296689999</v>
      </c>
      <c r="BT22" s="236">
        <v>7208.4255100789997</v>
      </c>
      <c r="BU22" s="236">
        <v>7296.0784228020002</v>
      </c>
      <c r="BV22" s="236">
        <v>7384.577366988</v>
      </c>
      <c r="BW22" s="236">
        <v>7473.9101346429998</v>
      </c>
      <c r="BX22" s="236">
        <v>7564.0593498979997</v>
      </c>
      <c r="BY22" s="236">
        <v>7655.010685233</v>
      </c>
      <c r="BZ22" s="236">
        <v>7746.7429673300003</v>
      </c>
      <c r="CA22" s="236">
        <v>7839.2308350880003</v>
      </c>
      <c r="CB22" s="236">
        <v>7932.4460049290001</v>
      </c>
      <c r="CC22" s="236">
        <v>8026.3477069889996</v>
      </c>
      <c r="CD22" s="236">
        <v>8120.8847420920001</v>
      </c>
      <c r="CE22" s="236">
        <v>8215.9809624379996</v>
      </c>
      <c r="CF22" s="236">
        <v>8311.5425007449994</v>
      </c>
      <c r="CG22" s="236">
        <v>8407.5653388840001</v>
      </c>
      <c r="CH22" s="236">
        <v>8503.9806113510003</v>
      </c>
      <c r="CI22" s="236">
        <v>8600.711253681</v>
      </c>
      <c r="CJ22" s="236">
        <v>8697.6710516349995</v>
      </c>
      <c r="CK22" s="236">
        <v>8794.7637030490005</v>
      </c>
      <c r="CL22" s="236">
        <v>8891.8820977819996</v>
      </c>
      <c r="CM22" s="236">
        <v>8988.9069319699993</v>
      </c>
      <c r="CN22" s="236">
        <v>9085.7059341229997</v>
      </c>
      <c r="CO22" s="236">
        <v>9182.1323179390001</v>
      </c>
      <c r="CP22" s="236">
        <v>9278.0236581890003</v>
      </c>
      <c r="CQ22" s="236">
        <v>9373.2004443490005</v>
      </c>
      <c r="CR22" s="236">
        <v>9467.4644581949997</v>
      </c>
      <c r="CS22" s="236">
        <v>9560.5972971589999</v>
      </c>
      <c r="CT22" s="236">
        <v>9652.3584207950007</v>
      </c>
      <c r="CU22" s="236">
        <v>9742.4835229010005</v>
      </c>
      <c r="CV22" s="236">
        <v>9830.6825019839998</v>
      </c>
      <c r="CW22" s="236">
        <v>9916.6373049449994</v>
      </c>
      <c r="CX22" s="236">
        <v>10000</v>
      </c>
      <c r="CY22" s="236"/>
      <c r="CZ22" s="236"/>
      <c r="DA22" s="236"/>
      <c r="DB22" s="236"/>
      <c r="DC22" s="236"/>
      <c r="DD22" s="236"/>
      <c r="DE22" s="236"/>
      <c r="DF22" s="236"/>
      <c r="DG22" s="236"/>
      <c r="DH22" s="236"/>
      <c r="DI22" s="236"/>
      <c r="DJ22" s="236"/>
      <c r="DK22" s="236"/>
      <c r="DL22" s="236"/>
      <c r="DM22" s="236"/>
      <c r="DN22" s="236"/>
      <c r="DO22" s="236"/>
      <c r="DP22" s="236"/>
      <c r="DQ22" s="236"/>
      <c r="DR22" s="236"/>
    </row>
    <row r="23" spans="1:122" x14ac:dyDescent="0.15">
      <c r="A23" s="1" t="s">
        <v>523</v>
      </c>
      <c r="B23" s="1" t="s">
        <v>502</v>
      </c>
      <c r="C23" s="1">
        <v>1</v>
      </c>
      <c r="D23" s="1">
        <v>1</v>
      </c>
      <c r="E23" s="1">
        <v>1</v>
      </c>
      <c r="F23" s="1">
        <v>21</v>
      </c>
      <c r="G23" s="1">
        <v>0</v>
      </c>
      <c r="H23" s="1">
        <v>0</v>
      </c>
      <c r="I23" s="1">
        <v>0</v>
      </c>
      <c r="J23" s="1">
        <v>0</v>
      </c>
      <c r="K23" s="236">
        <v>3479.719174418</v>
      </c>
      <c r="L23" s="236">
        <v>89</v>
      </c>
      <c r="M23" s="236">
        <v>3520.7872136340002</v>
      </c>
      <c r="N23" s="236">
        <v>3564.6402748249998</v>
      </c>
      <c r="O23" s="236">
        <v>3609.060026141</v>
      </c>
      <c r="P23" s="236">
        <v>3654.0557569130001</v>
      </c>
      <c r="Q23" s="236">
        <v>3699.6385161369999</v>
      </c>
      <c r="R23" s="236">
        <v>3745.8205990390002</v>
      </c>
      <c r="S23" s="236">
        <v>3792.6160201739999</v>
      </c>
      <c r="T23" s="236">
        <v>3840.002941144</v>
      </c>
      <c r="U23" s="236">
        <v>3887.9810015190001</v>
      </c>
      <c r="V23" s="236">
        <v>3936.5573431339999</v>
      </c>
      <c r="W23" s="236">
        <v>3985.7391212990001</v>
      </c>
      <c r="X23" s="236">
        <v>4035.5335013959998</v>
      </c>
      <c r="Y23" s="236">
        <v>4085.9477699009999</v>
      </c>
      <c r="Z23" s="236">
        <v>4136.9893378329998</v>
      </c>
      <c r="AA23" s="236">
        <v>4188.6657208289998</v>
      </c>
      <c r="AB23" s="236">
        <v>4240.9845413479998</v>
      </c>
      <c r="AC23" s="236">
        <v>4293.9534105439998</v>
      </c>
      <c r="AD23" s="236">
        <v>4347.5803131319999</v>
      </c>
      <c r="AE23" s="236">
        <v>4401.8735029190002</v>
      </c>
      <c r="AF23" s="236">
        <v>4456.8405900280004</v>
      </c>
      <c r="AG23" s="236">
        <v>4512.4896341690001</v>
      </c>
      <c r="AH23" s="236">
        <v>4568.8282206840004</v>
      </c>
      <c r="AI23" s="236">
        <v>4625.8639968759999</v>
      </c>
      <c r="AJ23" s="236">
        <v>4683.6048558399998</v>
      </c>
      <c r="AK23" s="236">
        <v>4742.059027671</v>
      </c>
      <c r="AL23" s="236">
        <v>4801.2347732259996</v>
      </c>
      <c r="AM23" s="236">
        <v>4861.1402723680003</v>
      </c>
      <c r="AN23" s="236">
        <v>4921.7836143189998</v>
      </c>
      <c r="AO23" s="236">
        <v>4983.1727317539999</v>
      </c>
      <c r="AP23" s="236">
        <v>5045.3170843629996</v>
      </c>
      <c r="AQ23" s="236">
        <v>5108.225315527</v>
      </c>
      <c r="AR23" s="236">
        <v>5171.9058913380004</v>
      </c>
      <c r="AS23" s="236">
        <v>5236.3682299530001</v>
      </c>
      <c r="AT23" s="236">
        <v>5301.6220430980002</v>
      </c>
      <c r="AU23" s="236">
        <v>5367.675933988</v>
      </c>
      <c r="AV23" s="236">
        <v>5434.5375659840001</v>
      </c>
      <c r="AW23" s="236">
        <v>5502.2125817180004</v>
      </c>
      <c r="AX23" s="236">
        <v>5570.7064738279996</v>
      </c>
      <c r="AY23" s="236">
        <v>5640.0227736670004</v>
      </c>
      <c r="AZ23" s="236">
        <v>5710.1726638110003</v>
      </c>
      <c r="BA23" s="236">
        <v>5781.1711787479999</v>
      </c>
      <c r="BB23" s="236">
        <v>5853.0225363919999</v>
      </c>
      <c r="BC23" s="236">
        <v>5925.7301179349997</v>
      </c>
      <c r="BD23" s="236">
        <v>5999.2977648799997</v>
      </c>
      <c r="BE23" s="236">
        <v>6073.7302891709996</v>
      </c>
      <c r="BF23" s="236">
        <v>6149.0349854579999</v>
      </c>
      <c r="BG23" s="236">
        <v>6225.2173195819996</v>
      </c>
      <c r="BH23" s="236">
        <v>6302.2790118160001</v>
      </c>
      <c r="BI23" s="236">
        <v>6380.2217777300002</v>
      </c>
      <c r="BJ23" s="236">
        <v>6459.0489291029999</v>
      </c>
      <c r="BK23" s="236">
        <v>6538.7618140550003</v>
      </c>
      <c r="BL23" s="236">
        <v>6619.3635980019999</v>
      </c>
      <c r="BM23" s="236">
        <v>6700.8547629029999</v>
      </c>
      <c r="BN23" s="236">
        <v>6783.2360662089995</v>
      </c>
      <c r="BO23" s="236">
        <v>6866.5062963390001</v>
      </c>
      <c r="BP23" s="236">
        <v>6950.6650449970002</v>
      </c>
      <c r="BQ23" s="236">
        <v>7035.708785158</v>
      </c>
      <c r="BR23" s="236">
        <v>7121.6319296689999</v>
      </c>
      <c r="BS23" s="236">
        <v>7208.4255100789997</v>
      </c>
      <c r="BT23" s="236">
        <v>7296.0784228020002</v>
      </c>
      <c r="BU23" s="236">
        <v>7384.577366988</v>
      </c>
      <c r="BV23" s="236">
        <v>7473.9101346429998</v>
      </c>
      <c r="BW23" s="236">
        <v>7564.0593498979997</v>
      </c>
      <c r="BX23" s="236">
        <v>7655.010685233</v>
      </c>
      <c r="BY23" s="236">
        <v>7746.7429673300003</v>
      </c>
      <c r="BZ23" s="236">
        <v>7839.2308350880003</v>
      </c>
      <c r="CA23" s="236">
        <v>7932.4460049290001</v>
      </c>
      <c r="CB23" s="236">
        <v>8026.3477069889996</v>
      </c>
      <c r="CC23" s="236">
        <v>8120.8847420920001</v>
      </c>
      <c r="CD23" s="236">
        <v>8215.9809624379996</v>
      </c>
      <c r="CE23" s="236">
        <v>8311.5425007449994</v>
      </c>
      <c r="CF23" s="236">
        <v>8407.5653388840001</v>
      </c>
      <c r="CG23" s="236">
        <v>8503.9806113510003</v>
      </c>
      <c r="CH23" s="236">
        <v>8600.711253681</v>
      </c>
      <c r="CI23" s="236">
        <v>8697.6710516349995</v>
      </c>
      <c r="CJ23" s="236">
        <v>8794.7637030490005</v>
      </c>
      <c r="CK23" s="236">
        <v>8891.8820977819996</v>
      </c>
      <c r="CL23" s="236">
        <v>8988.9069319699993</v>
      </c>
      <c r="CM23" s="236">
        <v>9085.7059341229997</v>
      </c>
      <c r="CN23" s="236">
        <v>9182.1323179390001</v>
      </c>
      <c r="CO23" s="236">
        <v>9278.0236581890003</v>
      </c>
      <c r="CP23" s="236">
        <v>9373.2004443490005</v>
      </c>
      <c r="CQ23" s="236">
        <v>9467.4644581949997</v>
      </c>
      <c r="CR23" s="236">
        <v>9560.5972971589999</v>
      </c>
      <c r="CS23" s="236">
        <v>9652.3584207950007</v>
      </c>
      <c r="CT23" s="236">
        <v>9742.4835229010005</v>
      </c>
      <c r="CU23" s="236">
        <v>9830.6825019839998</v>
      </c>
      <c r="CV23" s="236">
        <v>9916.6373049449994</v>
      </c>
      <c r="CW23" s="236">
        <v>10000</v>
      </c>
      <c r="CX23" s="236"/>
      <c r="CY23" s="236"/>
      <c r="CZ23" s="236"/>
      <c r="DA23" s="236"/>
      <c r="DB23" s="236"/>
      <c r="DC23" s="236"/>
      <c r="DD23" s="236"/>
      <c r="DE23" s="236"/>
      <c r="DF23" s="236"/>
      <c r="DG23" s="236"/>
      <c r="DH23" s="236"/>
      <c r="DI23" s="236"/>
      <c r="DJ23" s="236"/>
      <c r="DK23" s="236"/>
      <c r="DL23" s="236"/>
      <c r="DM23" s="236"/>
      <c r="DN23" s="236"/>
      <c r="DO23" s="236"/>
      <c r="DP23" s="236"/>
      <c r="DQ23" s="236"/>
      <c r="DR23" s="236"/>
    </row>
    <row r="24" spans="1:122" x14ac:dyDescent="0.15">
      <c r="A24" s="1" t="s">
        <v>524</v>
      </c>
      <c r="B24" s="1" t="s">
        <v>502</v>
      </c>
      <c r="C24" s="1">
        <v>1</v>
      </c>
      <c r="D24" s="1">
        <v>1</v>
      </c>
      <c r="E24" s="1">
        <v>1</v>
      </c>
      <c r="F24" s="1">
        <v>22</v>
      </c>
      <c r="G24" s="1">
        <v>0</v>
      </c>
      <c r="H24" s="1">
        <v>0</v>
      </c>
      <c r="I24" s="1">
        <v>0</v>
      </c>
      <c r="J24" s="1">
        <v>0</v>
      </c>
      <c r="K24" s="236">
        <v>3523.2186756709998</v>
      </c>
      <c r="L24" s="236">
        <v>88</v>
      </c>
      <c r="M24" s="236">
        <v>3564.794233226</v>
      </c>
      <c r="N24" s="236">
        <v>3609.1888382309999</v>
      </c>
      <c r="O24" s="236">
        <v>3654.1571068799999</v>
      </c>
      <c r="P24" s="236">
        <v>3699.7097874770002</v>
      </c>
      <c r="Q24" s="236">
        <v>3745.8589460449998</v>
      </c>
      <c r="R24" s="236">
        <v>3792.6194355990001</v>
      </c>
      <c r="S24" s="236">
        <v>3840.002941144</v>
      </c>
      <c r="T24" s="236">
        <v>3887.9810015190001</v>
      </c>
      <c r="U24" s="236">
        <v>3936.5573431339999</v>
      </c>
      <c r="V24" s="236">
        <v>3985.7391212990001</v>
      </c>
      <c r="W24" s="236">
        <v>4035.5335013959998</v>
      </c>
      <c r="X24" s="236">
        <v>4085.9477699009999</v>
      </c>
      <c r="Y24" s="236">
        <v>4136.9893378329998</v>
      </c>
      <c r="Z24" s="236">
        <v>4188.6657208289998</v>
      </c>
      <c r="AA24" s="236">
        <v>4240.9845413479998</v>
      </c>
      <c r="AB24" s="236">
        <v>4293.9534105439998</v>
      </c>
      <c r="AC24" s="236">
        <v>4347.5803131319999</v>
      </c>
      <c r="AD24" s="236">
        <v>4401.8735029190002</v>
      </c>
      <c r="AE24" s="236">
        <v>4456.8405900280004</v>
      </c>
      <c r="AF24" s="236">
        <v>4512.4896341690001</v>
      </c>
      <c r="AG24" s="236">
        <v>4568.8282206840004</v>
      </c>
      <c r="AH24" s="236">
        <v>4625.8639968759999</v>
      </c>
      <c r="AI24" s="236">
        <v>4683.6048558399998</v>
      </c>
      <c r="AJ24" s="236">
        <v>4742.059027671</v>
      </c>
      <c r="AK24" s="236">
        <v>4801.2347732259996</v>
      </c>
      <c r="AL24" s="236">
        <v>4861.1402723680003</v>
      </c>
      <c r="AM24" s="236">
        <v>4921.7836143189998</v>
      </c>
      <c r="AN24" s="236">
        <v>4983.1727317539999</v>
      </c>
      <c r="AO24" s="236">
        <v>5045.3170843629996</v>
      </c>
      <c r="AP24" s="236">
        <v>5108.225315527</v>
      </c>
      <c r="AQ24" s="236">
        <v>5171.9058913380004</v>
      </c>
      <c r="AR24" s="236">
        <v>5236.3682299530001</v>
      </c>
      <c r="AS24" s="236">
        <v>5301.6220430980002</v>
      </c>
      <c r="AT24" s="236">
        <v>5367.675933988</v>
      </c>
      <c r="AU24" s="236">
        <v>5434.5375659840001</v>
      </c>
      <c r="AV24" s="236">
        <v>5502.2125817180004</v>
      </c>
      <c r="AW24" s="236">
        <v>5570.7064738279996</v>
      </c>
      <c r="AX24" s="236">
        <v>5640.0227736670004</v>
      </c>
      <c r="AY24" s="236">
        <v>5710.1726638110003</v>
      </c>
      <c r="AZ24" s="236">
        <v>5781.1711787479999</v>
      </c>
      <c r="BA24" s="236">
        <v>5853.0225363919999</v>
      </c>
      <c r="BB24" s="236">
        <v>5925.7301179349997</v>
      </c>
      <c r="BC24" s="236">
        <v>5999.2977648799997</v>
      </c>
      <c r="BD24" s="236">
        <v>6073.7302891709996</v>
      </c>
      <c r="BE24" s="236">
        <v>6149.0349854579999</v>
      </c>
      <c r="BF24" s="236">
        <v>6225.2173195819996</v>
      </c>
      <c r="BG24" s="236">
        <v>6302.2790118160001</v>
      </c>
      <c r="BH24" s="236">
        <v>6380.2217777300002</v>
      </c>
      <c r="BI24" s="236">
        <v>6459.0489291029999</v>
      </c>
      <c r="BJ24" s="236">
        <v>6538.7618140550003</v>
      </c>
      <c r="BK24" s="236">
        <v>6619.3635980019999</v>
      </c>
      <c r="BL24" s="236">
        <v>6700.8547629029999</v>
      </c>
      <c r="BM24" s="236">
        <v>6783.2360662089995</v>
      </c>
      <c r="BN24" s="236">
        <v>6866.5062963390001</v>
      </c>
      <c r="BO24" s="236">
        <v>6950.6650449970002</v>
      </c>
      <c r="BP24" s="236">
        <v>7035.708785158</v>
      </c>
      <c r="BQ24" s="236">
        <v>7121.6319296689999</v>
      </c>
      <c r="BR24" s="236">
        <v>7208.4255100789997</v>
      </c>
      <c r="BS24" s="236">
        <v>7296.0784228020002</v>
      </c>
      <c r="BT24" s="236">
        <v>7384.577366988</v>
      </c>
      <c r="BU24" s="236">
        <v>7473.9101346429998</v>
      </c>
      <c r="BV24" s="236">
        <v>7564.0593498979997</v>
      </c>
      <c r="BW24" s="236">
        <v>7655.010685233</v>
      </c>
      <c r="BX24" s="236">
        <v>7746.7429673300003</v>
      </c>
      <c r="BY24" s="236">
        <v>7839.2308350880003</v>
      </c>
      <c r="BZ24" s="236">
        <v>7932.4460049290001</v>
      </c>
      <c r="CA24" s="236">
        <v>8026.3477069889996</v>
      </c>
      <c r="CB24" s="236">
        <v>8120.8847420920001</v>
      </c>
      <c r="CC24" s="236">
        <v>8215.9809624379996</v>
      </c>
      <c r="CD24" s="236">
        <v>8311.5425007449994</v>
      </c>
      <c r="CE24" s="236">
        <v>8407.5653388840001</v>
      </c>
      <c r="CF24" s="236">
        <v>8503.9806113510003</v>
      </c>
      <c r="CG24" s="236">
        <v>8600.711253681</v>
      </c>
      <c r="CH24" s="236">
        <v>8697.6710516349995</v>
      </c>
      <c r="CI24" s="236">
        <v>8794.7637030490005</v>
      </c>
      <c r="CJ24" s="236">
        <v>8891.8820977819996</v>
      </c>
      <c r="CK24" s="236">
        <v>8988.9069319699993</v>
      </c>
      <c r="CL24" s="236">
        <v>9085.7059341229997</v>
      </c>
      <c r="CM24" s="236">
        <v>9182.1323179390001</v>
      </c>
      <c r="CN24" s="236">
        <v>9278.0236581890003</v>
      </c>
      <c r="CO24" s="236">
        <v>9373.2004443490005</v>
      </c>
      <c r="CP24" s="236">
        <v>9467.4644581949997</v>
      </c>
      <c r="CQ24" s="236">
        <v>9560.5972971589999</v>
      </c>
      <c r="CR24" s="236">
        <v>9652.3584207950007</v>
      </c>
      <c r="CS24" s="236">
        <v>9742.4835229010005</v>
      </c>
      <c r="CT24" s="236">
        <v>9830.6825019839998</v>
      </c>
      <c r="CU24" s="236">
        <v>9916.6373049449994</v>
      </c>
      <c r="CV24" s="236">
        <v>10000</v>
      </c>
      <c r="CW24" s="236"/>
      <c r="CX24" s="236"/>
      <c r="CY24" s="236"/>
      <c r="CZ24" s="236"/>
      <c r="DA24" s="236"/>
      <c r="DB24" s="236"/>
      <c r="DC24" s="236"/>
      <c r="DD24" s="236"/>
      <c r="DE24" s="236"/>
      <c r="DF24" s="236"/>
      <c r="DG24" s="236"/>
      <c r="DH24" s="236"/>
      <c r="DI24" s="236"/>
      <c r="DJ24" s="236"/>
      <c r="DK24" s="236"/>
      <c r="DL24" s="236"/>
      <c r="DM24" s="236"/>
      <c r="DN24" s="236"/>
      <c r="DO24" s="236"/>
      <c r="DP24" s="236"/>
      <c r="DQ24" s="236"/>
      <c r="DR24" s="236"/>
    </row>
    <row r="25" spans="1:122" x14ac:dyDescent="0.15">
      <c r="A25" s="1" t="s">
        <v>525</v>
      </c>
      <c r="B25" s="1" t="s">
        <v>502</v>
      </c>
      <c r="C25" s="1">
        <v>1</v>
      </c>
      <c r="D25" s="1">
        <v>1</v>
      </c>
      <c r="E25" s="1">
        <v>1</v>
      </c>
      <c r="F25" s="1">
        <v>23</v>
      </c>
      <c r="G25" s="1">
        <v>0</v>
      </c>
      <c r="H25" s="1">
        <v>0</v>
      </c>
      <c r="I25" s="1">
        <v>0</v>
      </c>
      <c r="J25" s="1">
        <v>0</v>
      </c>
      <c r="K25" s="236">
        <v>3567.263329074</v>
      </c>
      <c r="L25" s="236">
        <v>87</v>
      </c>
      <c r="M25" s="236">
        <v>3609.348987284</v>
      </c>
      <c r="N25" s="236">
        <v>3654.2902072970001</v>
      </c>
      <c r="O25" s="236">
        <v>3699.8132299170002</v>
      </c>
      <c r="P25" s="236">
        <v>3745.9298922570001</v>
      </c>
      <c r="Q25" s="236">
        <v>3792.6558852520002</v>
      </c>
      <c r="R25" s="236">
        <v>3840.002941144</v>
      </c>
      <c r="S25" s="236">
        <v>3887.9810015190001</v>
      </c>
      <c r="T25" s="236">
        <v>3936.5573431339999</v>
      </c>
      <c r="U25" s="236">
        <v>3985.7391212990001</v>
      </c>
      <c r="V25" s="236">
        <v>4035.5335013959998</v>
      </c>
      <c r="W25" s="236">
        <v>4085.9477699009999</v>
      </c>
      <c r="X25" s="236">
        <v>4136.9893378329998</v>
      </c>
      <c r="Y25" s="236">
        <v>4188.6657208289998</v>
      </c>
      <c r="Z25" s="236">
        <v>4240.9845413479998</v>
      </c>
      <c r="AA25" s="236">
        <v>4293.9534105439998</v>
      </c>
      <c r="AB25" s="236">
        <v>4347.5803131319999</v>
      </c>
      <c r="AC25" s="236">
        <v>4401.8735029190002</v>
      </c>
      <c r="AD25" s="236">
        <v>4456.8405900280004</v>
      </c>
      <c r="AE25" s="236">
        <v>4512.4896341690001</v>
      </c>
      <c r="AF25" s="236">
        <v>4568.8282206840004</v>
      </c>
      <c r="AG25" s="236">
        <v>4625.8639968759999</v>
      </c>
      <c r="AH25" s="236">
        <v>4683.6048558399998</v>
      </c>
      <c r="AI25" s="236">
        <v>4742.059027671</v>
      </c>
      <c r="AJ25" s="236">
        <v>4801.2347732259996</v>
      </c>
      <c r="AK25" s="236">
        <v>4861.1402723680003</v>
      </c>
      <c r="AL25" s="236">
        <v>4921.7836143189998</v>
      </c>
      <c r="AM25" s="236">
        <v>4983.1727317539999</v>
      </c>
      <c r="AN25" s="236">
        <v>5045.3170843629996</v>
      </c>
      <c r="AO25" s="236">
        <v>5108.225315527</v>
      </c>
      <c r="AP25" s="236">
        <v>5171.9058913380004</v>
      </c>
      <c r="AQ25" s="236">
        <v>5236.3682299530001</v>
      </c>
      <c r="AR25" s="236">
        <v>5301.6220430980002</v>
      </c>
      <c r="AS25" s="236">
        <v>5367.675933988</v>
      </c>
      <c r="AT25" s="236">
        <v>5434.5375659840001</v>
      </c>
      <c r="AU25" s="236">
        <v>5502.2125817180004</v>
      </c>
      <c r="AV25" s="236">
        <v>5570.7064738279996</v>
      </c>
      <c r="AW25" s="236">
        <v>5640.0227736670004</v>
      </c>
      <c r="AX25" s="236">
        <v>5710.1726638110003</v>
      </c>
      <c r="AY25" s="236">
        <v>5781.1711787479999</v>
      </c>
      <c r="AZ25" s="236">
        <v>5853.0225363919999</v>
      </c>
      <c r="BA25" s="236">
        <v>5925.7301179349997</v>
      </c>
      <c r="BB25" s="236">
        <v>5999.2977648799997</v>
      </c>
      <c r="BC25" s="236">
        <v>6073.7302891709996</v>
      </c>
      <c r="BD25" s="236">
        <v>6149.0349854579999</v>
      </c>
      <c r="BE25" s="236">
        <v>6225.2173195819996</v>
      </c>
      <c r="BF25" s="236">
        <v>6302.2790118160001</v>
      </c>
      <c r="BG25" s="236">
        <v>6380.2217777300002</v>
      </c>
      <c r="BH25" s="236">
        <v>6459.0489291029999</v>
      </c>
      <c r="BI25" s="236">
        <v>6538.7618140550003</v>
      </c>
      <c r="BJ25" s="236">
        <v>6619.3635980019999</v>
      </c>
      <c r="BK25" s="236">
        <v>6700.8547629029999</v>
      </c>
      <c r="BL25" s="236">
        <v>6783.2360662089995</v>
      </c>
      <c r="BM25" s="236">
        <v>6866.5062963390001</v>
      </c>
      <c r="BN25" s="236">
        <v>6950.6650449970002</v>
      </c>
      <c r="BO25" s="236">
        <v>7035.708785158</v>
      </c>
      <c r="BP25" s="236">
        <v>7121.6319296689999</v>
      </c>
      <c r="BQ25" s="236">
        <v>7208.4255100789997</v>
      </c>
      <c r="BR25" s="236">
        <v>7296.0784228020002</v>
      </c>
      <c r="BS25" s="236">
        <v>7384.577366988</v>
      </c>
      <c r="BT25" s="236">
        <v>7473.9101346429998</v>
      </c>
      <c r="BU25" s="236">
        <v>7564.0593498979997</v>
      </c>
      <c r="BV25" s="236">
        <v>7655.010685233</v>
      </c>
      <c r="BW25" s="236">
        <v>7746.7429673300003</v>
      </c>
      <c r="BX25" s="236">
        <v>7839.2308350880003</v>
      </c>
      <c r="BY25" s="236">
        <v>7932.4460049290001</v>
      </c>
      <c r="BZ25" s="236">
        <v>8026.3477069889996</v>
      </c>
      <c r="CA25" s="236">
        <v>8120.8847420920001</v>
      </c>
      <c r="CB25" s="236">
        <v>8215.9809624379996</v>
      </c>
      <c r="CC25" s="236">
        <v>8311.5425007449994</v>
      </c>
      <c r="CD25" s="236">
        <v>8407.5653388840001</v>
      </c>
      <c r="CE25" s="236">
        <v>8503.9806113510003</v>
      </c>
      <c r="CF25" s="236">
        <v>8600.711253681</v>
      </c>
      <c r="CG25" s="236">
        <v>8697.6710516349995</v>
      </c>
      <c r="CH25" s="236">
        <v>8794.7637030490005</v>
      </c>
      <c r="CI25" s="236">
        <v>8891.8820977819996</v>
      </c>
      <c r="CJ25" s="236">
        <v>8988.9069319699993</v>
      </c>
      <c r="CK25" s="236">
        <v>9085.7059341229997</v>
      </c>
      <c r="CL25" s="236">
        <v>9182.1323179390001</v>
      </c>
      <c r="CM25" s="236">
        <v>9278.0236581890003</v>
      </c>
      <c r="CN25" s="236">
        <v>9373.2004443490005</v>
      </c>
      <c r="CO25" s="236">
        <v>9467.4644581949997</v>
      </c>
      <c r="CP25" s="236">
        <v>9560.5972971589999</v>
      </c>
      <c r="CQ25" s="236">
        <v>9652.3584207950007</v>
      </c>
      <c r="CR25" s="236">
        <v>9742.4835229010005</v>
      </c>
      <c r="CS25" s="236">
        <v>9830.6825019839998</v>
      </c>
      <c r="CT25" s="236">
        <v>9916.6373049449994</v>
      </c>
      <c r="CU25" s="236">
        <v>10000</v>
      </c>
      <c r="CV25" s="236"/>
      <c r="CW25" s="236"/>
      <c r="CX25" s="236"/>
      <c r="CY25" s="236"/>
      <c r="CZ25" s="236"/>
      <c r="DA25" s="236"/>
      <c r="DB25" s="236"/>
      <c r="DC25" s="236"/>
      <c r="DD25" s="236"/>
      <c r="DE25" s="236"/>
      <c r="DF25" s="236"/>
      <c r="DG25" s="236"/>
      <c r="DH25" s="236"/>
      <c r="DI25" s="236"/>
      <c r="DJ25" s="236"/>
      <c r="DK25" s="236"/>
      <c r="DL25" s="236"/>
      <c r="DM25" s="236"/>
      <c r="DN25" s="236"/>
      <c r="DO25" s="236"/>
      <c r="DP25" s="236"/>
      <c r="DQ25" s="236"/>
      <c r="DR25" s="236"/>
    </row>
    <row r="26" spans="1:122" x14ac:dyDescent="0.15">
      <c r="A26" s="1" t="s">
        <v>526</v>
      </c>
      <c r="B26" s="1" t="s">
        <v>502</v>
      </c>
      <c r="C26" s="1">
        <v>1</v>
      </c>
      <c r="D26" s="1">
        <v>1</v>
      </c>
      <c r="E26" s="1">
        <v>1</v>
      </c>
      <c r="F26" s="1">
        <v>24</v>
      </c>
      <c r="G26" s="1">
        <v>0</v>
      </c>
      <c r="H26" s="1">
        <v>0</v>
      </c>
      <c r="I26" s="1">
        <v>0</v>
      </c>
      <c r="J26" s="1">
        <v>0</v>
      </c>
      <c r="K26" s="236">
        <v>3611.8631225899999</v>
      </c>
      <c r="L26" s="236">
        <v>86</v>
      </c>
      <c r="M26" s="236">
        <v>3654.4620143669999</v>
      </c>
      <c r="N26" s="236">
        <v>3699.9551254490002</v>
      </c>
      <c r="O26" s="236">
        <v>3746.0389770940001</v>
      </c>
      <c r="P26" s="236">
        <v>3792.7301179999999</v>
      </c>
      <c r="Q26" s="236">
        <v>3840.0403288709999</v>
      </c>
      <c r="R26" s="236">
        <v>3887.9810015190001</v>
      </c>
      <c r="S26" s="236">
        <v>3936.5573431339999</v>
      </c>
      <c r="T26" s="236">
        <v>3985.7391212990001</v>
      </c>
      <c r="U26" s="236">
        <v>4035.5335013959998</v>
      </c>
      <c r="V26" s="236">
        <v>4085.9477699009999</v>
      </c>
      <c r="W26" s="236">
        <v>4136.9893378329998</v>
      </c>
      <c r="X26" s="236">
        <v>4188.6657208289998</v>
      </c>
      <c r="Y26" s="236">
        <v>4240.9845413479998</v>
      </c>
      <c r="Z26" s="236">
        <v>4293.9534105439998</v>
      </c>
      <c r="AA26" s="236">
        <v>4347.5803131319999</v>
      </c>
      <c r="AB26" s="236">
        <v>4401.8735029190002</v>
      </c>
      <c r="AC26" s="236">
        <v>4456.8405900280004</v>
      </c>
      <c r="AD26" s="236">
        <v>4512.4896341690001</v>
      </c>
      <c r="AE26" s="236">
        <v>4568.8282206840004</v>
      </c>
      <c r="AF26" s="236">
        <v>4625.8639968759999</v>
      </c>
      <c r="AG26" s="236">
        <v>4683.6048558399998</v>
      </c>
      <c r="AH26" s="236">
        <v>4742.059027671</v>
      </c>
      <c r="AI26" s="236">
        <v>4801.2347732259996</v>
      </c>
      <c r="AJ26" s="236">
        <v>4861.1402723680003</v>
      </c>
      <c r="AK26" s="236">
        <v>4921.7836143189998</v>
      </c>
      <c r="AL26" s="236">
        <v>4983.1727317539999</v>
      </c>
      <c r="AM26" s="236">
        <v>5045.3170843629996</v>
      </c>
      <c r="AN26" s="236">
        <v>5108.225315527</v>
      </c>
      <c r="AO26" s="236">
        <v>5171.9058913380004</v>
      </c>
      <c r="AP26" s="236">
        <v>5236.3682299530001</v>
      </c>
      <c r="AQ26" s="236">
        <v>5301.6220430980002</v>
      </c>
      <c r="AR26" s="236">
        <v>5367.675933988</v>
      </c>
      <c r="AS26" s="236">
        <v>5434.5375659840001</v>
      </c>
      <c r="AT26" s="236">
        <v>5502.2125817180004</v>
      </c>
      <c r="AU26" s="236">
        <v>5570.7064738279996</v>
      </c>
      <c r="AV26" s="236">
        <v>5640.0227736670004</v>
      </c>
      <c r="AW26" s="236">
        <v>5710.1726638110003</v>
      </c>
      <c r="AX26" s="236">
        <v>5781.1711787479999</v>
      </c>
      <c r="AY26" s="236">
        <v>5853.0225363919999</v>
      </c>
      <c r="AZ26" s="236">
        <v>5925.7301179349997</v>
      </c>
      <c r="BA26" s="236">
        <v>5999.2977648799997</v>
      </c>
      <c r="BB26" s="236">
        <v>6073.7302891709996</v>
      </c>
      <c r="BC26" s="236">
        <v>6149.0349854579999</v>
      </c>
      <c r="BD26" s="236">
        <v>6225.2173195819996</v>
      </c>
      <c r="BE26" s="236">
        <v>6302.2790118160001</v>
      </c>
      <c r="BF26" s="236">
        <v>6380.2217777300002</v>
      </c>
      <c r="BG26" s="236">
        <v>6459.0489291029999</v>
      </c>
      <c r="BH26" s="236">
        <v>6538.7618140550003</v>
      </c>
      <c r="BI26" s="236">
        <v>6619.3635980019999</v>
      </c>
      <c r="BJ26" s="236">
        <v>6700.8547629029999</v>
      </c>
      <c r="BK26" s="236">
        <v>6783.2360662089995</v>
      </c>
      <c r="BL26" s="236">
        <v>6866.5062963390001</v>
      </c>
      <c r="BM26" s="236">
        <v>6950.6650449970002</v>
      </c>
      <c r="BN26" s="236">
        <v>7035.708785158</v>
      </c>
      <c r="BO26" s="236">
        <v>7121.6319296689999</v>
      </c>
      <c r="BP26" s="236">
        <v>7208.4255100789997</v>
      </c>
      <c r="BQ26" s="236">
        <v>7296.0784228020002</v>
      </c>
      <c r="BR26" s="236">
        <v>7384.577366988</v>
      </c>
      <c r="BS26" s="236">
        <v>7473.9101346429998</v>
      </c>
      <c r="BT26" s="236">
        <v>7564.0593498979997</v>
      </c>
      <c r="BU26" s="236">
        <v>7655.010685233</v>
      </c>
      <c r="BV26" s="236">
        <v>7746.7429673300003</v>
      </c>
      <c r="BW26" s="236">
        <v>7839.2308350880003</v>
      </c>
      <c r="BX26" s="236">
        <v>7932.4460049290001</v>
      </c>
      <c r="BY26" s="236">
        <v>8026.3477069889996</v>
      </c>
      <c r="BZ26" s="236">
        <v>8120.8847420920001</v>
      </c>
      <c r="CA26" s="236">
        <v>8215.9809624379996</v>
      </c>
      <c r="CB26" s="236">
        <v>8311.5425007449994</v>
      </c>
      <c r="CC26" s="236">
        <v>8407.5653388840001</v>
      </c>
      <c r="CD26" s="236">
        <v>8503.9806113510003</v>
      </c>
      <c r="CE26" s="236">
        <v>8600.711253681</v>
      </c>
      <c r="CF26" s="236">
        <v>8697.6710516349995</v>
      </c>
      <c r="CG26" s="236">
        <v>8794.7637030490005</v>
      </c>
      <c r="CH26" s="236">
        <v>8891.8820977819996</v>
      </c>
      <c r="CI26" s="236">
        <v>8988.9069319699993</v>
      </c>
      <c r="CJ26" s="236">
        <v>9085.7059341229997</v>
      </c>
      <c r="CK26" s="236">
        <v>9182.1323179390001</v>
      </c>
      <c r="CL26" s="236">
        <v>9278.0236581890003</v>
      </c>
      <c r="CM26" s="236">
        <v>9373.2004443490005</v>
      </c>
      <c r="CN26" s="236">
        <v>9467.4644581949997</v>
      </c>
      <c r="CO26" s="236">
        <v>9560.5972971589999</v>
      </c>
      <c r="CP26" s="236">
        <v>9652.3584207950007</v>
      </c>
      <c r="CQ26" s="236">
        <v>9742.4835229010005</v>
      </c>
      <c r="CR26" s="236">
        <v>9830.6825019839998</v>
      </c>
      <c r="CS26" s="236">
        <v>9916.6373049449994</v>
      </c>
      <c r="CT26" s="236">
        <v>10000</v>
      </c>
      <c r="CU26" s="236"/>
      <c r="CV26" s="236"/>
      <c r="CW26" s="236"/>
      <c r="CX26" s="236"/>
      <c r="CY26" s="236"/>
      <c r="CZ26" s="236"/>
      <c r="DA26" s="236"/>
      <c r="DB26" s="236"/>
      <c r="DC26" s="236"/>
      <c r="DD26" s="236"/>
      <c r="DE26" s="236"/>
      <c r="DF26" s="236"/>
      <c r="DG26" s="236"/>
      <c r="DH26" s="236"/>
      <c r="DI26" s="236"/>
      <c r="DJ26" s="236"/>
      <c r="DK26" s="236"/>
      <c r="DL26" s="236"/>
      <c r="DM26" s="236"/>
      <c r="DN26" s="236"/>
      <c r="DO26" s="236"/>
      <c r="DP26" s="236"/>
      <c r="DQ26" s="236"/>
      <c r="DR26" s="236"/>
    </row>
    <row r="27" spans="1:122" x14ac:dyDescent="0.15">
      <c r="A27" s="1" t="s">
        <v>527</v>
      </c>
      <c r="B27" s="1" t="s">
        <v>502</v>
      </c>
      <c r="C27" s="1">
        <v>1</v>
      </c>
      <c r="D27" s="1">
        <v>1</v>
      </c>
      <c r="E27" s="1">
        <v>1</v>
      </c>
      <c r="F27" s="1">
        <v>25</v>
      </c>
      <c r="G27" s="1">
        <v>0</v>
      </c>
      <c r="H27" s="1">
        <v>0</v>
      </c>
      <c r="I27" s="1">
        <v>0</v>
      </c>
      <c r="J27" s="1">
        <v>0</v>
      </c>
      <c r="K27" s="236">
        <v>3657.013208456</v>
      </c>
      <c r="L27" s="236">
        <v>85</v>
      </c>
      <c r="M27" s="236">
        <v>3700.131107014</v>
      </c>
      <c r="N27" s="236">
        <v>3746.1826015510001</v>
      </c>
      <c r="O27" s="236">
        <v>3792.8393512829998</v>
      </c>
      <c r="P27" s="236">
        <v>3840.113185445</v>
      </c>
      <c r="Q27" s="236">
        <v>3888.0153099290001</v>
      </c>
      <c r="R27" s="236">
        <v>3936.5573431339999</v>
      </c>
      <c r="S27" s="236">
        <v>3985.7391212990001</v>
      </c>
      <c r="T27" s="236">
        <v>4035.5335013959998</v>
      </c>
      <c r="U27" s="236">
        <v>4085.9477699009999</v>
      </c>
      <c r="V27" s="236">
        <v>4136.9893378329998</v>
      </c>
      <c r="W27" s="236">
        <v>4188.6657208289998</v>
      </c>
      <c r="X27" s="236">
        <v>4240.9845413479998</v>
      </c>
      <c r="Y27" s="236">
        <v>4293.9534105439998</v>
      </c>
      <c r="Z27" s="236">
        <v>4347.5803131319999</v>
      </c>
      <c r="AA27" s="236">
        <v>4401.8735029190002</v>
      </c>
      <c r="AB27" s="236">
        <v>4456.8405900280004</v>
      </c>
      <c r="AC27" s="236">
        <v>4512.4896341690001</v>
      </c>
      <c r="AD27" s="236">
        <v>4568.8282206840004</v>
      </c>
      <c r="AE27" s="236">
        <v>4625.8639968759999</v>
      </c>
      <c r="AF27" s="236">
        <v>4683.6048558399998</v>
      </c>
      <c r="AG27" s="236">
        <v>4742.059027671</v>
      </c>
      <c r="AH27" s="236">
        <v>4801.2347732259996</v>
      </c>
      <c r="AI27" s="236">
        <v>4861.1402723680003</v>
      </c>
      <c r="AJ27" s="236">
        <v>4921.7836143189998</v>
      </c>
      <c r="AK27" s="236">
        <v>4983.1727317539999</v>
      </c>
      <c r="AL27" s="236">
        <v>5045.3170843629996</v>
      </c>
      <c r="AM27" s="236">
        <v>5108.225315527</v>
      </c>
      <c r="AN27" s="236">
        <v>5171.9058913380004</v>
      </c>
      <c r="AO27" s="236">
        <v>5236.3682299530001</v>
      </c>
      <c r="AP27" s="236">
        <v>5301.6220430980002</v>
      </c>
      <c r="AQ27" s="236">
        <v>5367.675933988</v>
      </c>
      <c r="AR27" s="236">
        <v>5434.5375659840001</v>
      </c>
      <c r="AS27" s="236">
        <v>5502.2125817180004</v>
      </c>
      <c r="AT27" s="236">
        <v>5570.7064738279996</v>
      </c>
      <c r="AU27" s="236">
        <v>5640.0227736670004</v>
      </c>
      <c r="AV27" s="236">
        <v>5710.1726638110003</v>
      </c>
      <c r="AW27" s="236">
        <v>5781.1711787479999</v>
      </c>
      <c r="AX27" s="236">
        <v>5853.0225363919999</v>
      </c>
      <c r="AY27" s="236">
        <v>5925.7301179349997</v>
      </c>
      <c r="AZ27" s="236">
        <v>5999.2977648799997</v>
      </c>
      <c r="BA27" s="236">
        <v>6073.7302891709996</v>
      </c>
      <c r="BB27" s="236">
        <v>6149.0349854579999</v>
      </c>
      <c r="BC27" s="236">
        <v>6225.2173195819996</v>
      </c>
      <c r="BD27" s="236">
        <v>6302.2790118160001</v>
      </c>
      <c r="BE27" s="236">
        <v>6380.2217777300002</v>
      </c>
      <c r="BF27" s="236">
        <v>6459.0489291029999</v>
      </c>
      <c r="BG27" s="236">
        <v>6538.7618140550003</v>
      </c>
      <c r="BH27" s="236">
        <v>6619.3635980019999</v>
      </c>
      <c r="BI27" s="236">
        <v>6700.8547629029999</v>
      </c>
      <c r="BJ27" s="236">
        <v>6783.2360662089995</v>
      </c>
      <c r="BK27" s="236">
        <v>6866.5062963390001</v>
      </c>
      <c r="BL27" s="236">
        <v>6950.6650449970002</v>
      </c>
      <c r="BM27" s="236">
        <v>7035.708785158</v>
      </c>
      <c r="BN27" s="236">
        <v>7121.6319296689999</v>
      </c>
      <c r="BO27" s="236">
        <v>7208.4255100789997</v>
      </c>
      <c r="BP27" s="236">
        <v>7296.0784228020002</v>
      </c>
      <c r="BQ27" s="236">
        <v>7384.577366988</v>
      </c>
      <c r="BR27" s="236">
        <v>7473.9101346429998</v>
      </c>
      <c r="BS27" s="236">
        <v>7564.0593498979997</v>
      </c>
      <c r="BT27" s="236">
        <v>7655.010685233</v>
      </c>
      <c r="BU27" s="236">
        <v>7746.7429673300003</v>
      </c>
      <c r="BV27" s="236">
        <v>7839.2308350880003</v>
      </c>
      <c r="BW27" s="236">
        <v>7932.4460049290001</v>
      </c>
      <c r="BX27" s="236">
        <v>8026.3477069889996</v>
      </c>
      <c r="BY27" s="236">
        <v>8120.8847420920001</v>
      </c>
      <c r="BZ27" s="236">
        <v>8215.9809624379996</v>
      </c>
      <c r="CA27" s="236">
        <v>8311.5425007449994</v>
      </c>
      <c r="CB27" s="236">
        <v>8407.5653388840001</v>
      </c>
      <c r="CC27" s="236">
        <v>8503.9806113510003</v>
      </c>
      <c r="CD27" s="236">
        <v>8600.711253681</v>
      </c>
      <c r="CE27" s="236">
        <v>8697.6710516349995</v>
      </c>
      <c r="CF27" s="236">
        <v>8794.7637030490005</v>
      </c>
      <c r="CG27" s="236">
        <v>8891.8820977819996</v>
      </c>
      <c r="CH27" s="236">
        <v>8988.9069319699993</v>
      </c>
      <c r="CI27" s="236">
        <v>9085.7059341229997</v>
      </c>
      <c r="CJ27" s="236">
        <v>9182.1323179390001</v>
      </c>
      <c r="CK27" s="236">
        <v>9278.0236581890003</v>
      </c>
      <c r="CL27" s="236">
        <v>9373.2004443490005</v>
      </c>
      <c r="CM27" s="236">
        <v>9467.4644581949997</v>
      </c>
      <c r="CN27" s="236">
        <v>9560.5972971589999</v>
      </c>
      <c r="CO27" s="236">
        <v>9652.3584207950007</v>
      </c>
      <c r="CP27" s="236">
        <v>9742.4835229010005</v>
      </c>
      <c r="CQ27" s="236">
        <v>9830.6825019839998</v>
      </c>
      <c r="CR27" s="236">
        <v>9916.6373049449994</v>
      </c>
      <c r="CS27" s="236">
        <v>10000</v>
      </c>
      <c r="CT27" s="236"/>
      <c r="CU27" s="236"/>
      <c r="CV27" s="236"/>
      <c r="CW27" s="236"/>
      <c r="CX27" s="236"/>
      <c r="CY27" s="236"/>
      <c r="CZ27" s="236"/>
      <c r="DA27" s="236"/>
      <c r="DB27" s="236"/>
      <c r="DC27" s="236"/>
      <c r="DD27" s="236"/>
      <c r="DE27" s="236"/>
      <c r="DF27" s="236"/>
      <c r="DG27" s="236"/>
      <c r="DH27" s="236"/>
      <c r="DI27" s="236"/>
      <c r="DJ27" s="236"/>
      <c r="DK27" s="236"/>
      <c r="DL27" s="236"/>
      <c r="DM27" s="236"/>
      <c r="DN27" s="236"/>
      <c r="DO27" s="236"/>
      <c r="DP27" s="236"/>
      <c r="DQ27" s="236"/>
      <c r="DR27" s="236"/>
    </row>
    <row r="28" spans="1:122" x14ac:dyDescent="0.15">
      <c r="A28" s="1" t="s">
        <v>528</v>
      </c>
      <c r="B28" s="1" t="s">
        <v>502</v>
      </c>
      <c r="C28" s="1">
        <v>1</v>
      </c>
      <c r="D28" s="1">
        <v>1</v>
      </c>
      <c r="E28" s="1">
        <v>1</v>
      </c>
      <c r="F28" s="1">
        <v>26</v>
      </c>
      <c r="G28" s="1">
        <v>0</v>
      </c>
      <c r="H28" s="1">
        <v>0</v>
      </c>
      <c r="I28" s="1">
        <v>0</v>
      </c>
      <c r="J28" s="1">
        <v>0</v>
      </c>
      <c r="K28" s="236">
        <v>3702.723868133</v>
      </c>
      <c r="L28" s="236">
        <v>84</v>
      </c>
      <c r="M28" s="236">
        <v>3746.3661583600001</v>
      </c>
      <c r="N28" s="236">
        <v>3792.9881853249999</v>
      </c>
      <c r="O28" s="236">
        <v>3840.2252717289998</v>
      </c>
      <c r="P28" s="236">
        <v>3888.0884333969998</v>
      </c>
      <c r="Q28" s="236">
        <v>3936.5888547079999</v>
      </c>
      <c r="R28" s="236">
        <v>3985.7391212990001</v>
      </c>
      <c r="S28" s="236">
        <v>4035.5335013959998</v>
      </c>
      <c r="T28" s="236">
        <v>4085.9477699009999</v>
      </c>
      <c r="U28" s="236">
        <v>4136.9893378329998</v>
      </c>
      <c r="V28" s="236">
        <v>4188.6657208289998</v>
      </c>
      <c r="W28" s="236">
        <v>4240.9845413479998</v>
      </c>
      <c r="X28" s="236">
        <v>4293.9534105439998</v>
      </c>
      <c r="Y28" s="236">
        <v>4347.5803131319999</v>
      </c>
      <c r="Z28" s="236">
        <v>4401.8735029190002</v>
      </c>
      <c r="AA28" s="236">
        <v>4456.8405900280004</v>
      </c>
      <c r="AB28" s="236">
        <v>4512.4896341690001</v>
      </c>
      <c r="AC28" s="236">
        <v>4568.8282206840004</v>
      </c>
      <c r="AD28" s="236">
        <v>4625.8639968759999</v>
      </c>
      <c r="AE28" s="236">
        <v>4683.6048558399998</v>
      </c>
      <c r="AF28" s="236">
        <v>4742.059027671</v>
      </c>
      <c r="AG28" s="236">
        <v>4801.2347732259996</v>
      </c>
      <c r="AH28" s="236">
        <v>4861.1402723680003</v>
      </c>
      <c r="AI28" s="236">
        <v>4921.7836143189998</v>
      </c>
      <c r="AJ28" s="236">
        <v>4983.1727317539999</v>
      </c>
      <c r="AK28" s="236">
        <v>5045.3170843629996</v>
      </c>
      <c r="AL28" s="236">
        <v>5108.225315527</v>
      </c>
      <c r="AM28" s="236">
        <v>5171.9058913380004</v>
      </c>
      <c r="AN28" s="236">
        <v>5236.3682299530001</v>
      </c>
      <c r="AO28" s="236">
        <v>5301.6220430980002</v>
      </c>
      <c r="AP28" s="236">
        <v>5367.675933988</v>
      </c>
      <c r="AQ28" s="236">
        <v>5434.5375659840001</v>
      </c>
      <c r="AR28" s="236">
        <v>5502.2125817180004</v>
      </c>
      <c r="AS28" s="236">
        <v>5570.7064738279996</v>
      </c>
      <c r="AT28" s="236">
        <v>5640.0227736670004</v>
      </c>
      <c r="AU28" s="236">
        <v>5710.1726638110003</v>
      </c>
      <c r="AV28" s="236">
        <v>5781.1711787479999</v>
      </c>
      <c r="AW28" s="236">
        <v>5853.0225363919999</v>
      </c>
      <c r="AX28" s="236">
        <v>5925.7301179349997</v>
      </c>
      <c r="AY28" s="236">
        <v>5999.2977648799997</v>
      </c>
      <c r="AZ28" s="236">
        <v>6073.7302891709996</v>
      </c>
      <c r="BA28" s="236">
        <v>6149.0349854579999</v>
      </c>
      <c r="BB28" s="236">
        <v>6225.2173195819996</v>
      </c>
      <c r="BC28" s="236">
        <v>6302.2790118160001</v>
      </c>
      <c r="BD28" s="236">
        <v>6380.2217777300002</v>
      </c>
      <c r="BE28" s="236">
        <v>6459.0489291029999</v>
      </c>
      <c r="BF28" s="236">
        <v>6538.7618140550003</v>
      </c>
      <c r="BG28" s="236">
        <v>6619.3635980019999</v>
      </c>
      <c r="BH28" s="236">
        <v>6700.8547629029999</v>
      </c>
      <c r="BI28" s="236">
        <v>6783.2360662089995</v>
      </c>
      <c r="BJ28" s="236">
        <v>6866.5062963390001</v>
      </c>
      <c r="BK28" s="236">
        <v>6950.6650449970002</v>
      </c>
      <c r="BL28" s="236">
        <v>7035.708785158</v>
      </c>
      <c r="BM28" s="236">
        <v>7121.6319296689999</v>
      </c>
      <c r="BN28" s="236">
        <v>7208.4255100789997</v>
      </c>
      <c r="BO28" s="236">
        <v>7296.0784228020002</v>
      </c>
      <c r="BP28" s="236">
        <v>7384.577366988</v>
      </c>
      <c r="BQ28" s="236">
        <v>7473.9101346429998</v>
      </c>
      <c r="BR28" s="236">
        <v>7564.0593498979997</v>
      </c>
      <c r="BS28" s="236">
        <v>7655.010685233</v>
      </c>
      <c r="BT28" s="236">
        <v>7746.7429673300003</v>
      </c>
      <c r="BU28" s="236">
        <v>7839.2308350880003</v>
      </c>
      <c r="BV28" s="236">
        <v>7932.4460049290001</v>
      </c>
      <c r="BW28" s="236">
        <v>8026.3477069889996</v>
      </c>
      <c r="BX28" s="236">
        <v>8120.8847420920001</v>
      </c>
      <c r="BY28" s="236">
        <v>8215.9809624379996</v>
      </c>
      <c r="BZ28" s="236">
        <v>8311.5425007449994</v>
      </c>
      <c r="CA28" s="236">
        <v>8407.5653388840001</v>
      </c>
      <c r="CB28" s="236">
        <v>8503.9806113510003</v>
      </c>
      <c r="CC28" s="236">
        <v>8600.711253681</v>
      </c>
      <c r="CD28" s="236">
        <v>8697.6710516349995</v>
      </c>
      <c r="CE28" s="236">
        <v>8794.7637030490005</v>
      </c>
      <c r="CF28" s="236">
        <v>8891.8820977819996</v>
      </c>
      <c r="CG28" s="236">
        <v>8988.9069319699993</v>
      </c>
      <c r="CH28" s="236">
        <v>9085.7059341229997</v>
      </c>
      <c r="CI28" s="236">
        <v>9182.1323179390001</v>
      </c>
      <c r="CJ28" s="236">
        <v>9278.0236581890003</v>
      </c>
      <c r="CK28" s="236">
        <v>9373.2004443490005</v>
      </c>
      <c r="CL28" s="236">
        <v>9467.4644581949997</v>
      </c>
      <c r="CM28" s="236">
        <v>9560.5972971589999</v>
      </c>
      <c r="CN28" s="236">
        <v>9652.3584207950007</v>
      </c>
      <c r="CO28" s="236">
        <v>9742.4835229010005</v>
      </c>
      <c r="CP28" s="236">
        <v>9830.6825019839998</v>
      </c>
      <c r="CQ28" s="236">
        <v>9916.6373049449994</v>
      </c>
      <c r="CR28" s="236">
        <v>10000</v>
      </c>
      <c r="CS28" s="236"/>
      <c r="CT28" s="236"/>
      <c r="CU28" s="236"/>
      <c r="CV28" s="236"/>
      <c r="CW28" s="236"/>
      <c r="CX28" s="236"/>
      <c r="CY28" s="236"/>
      <c r="CZ28" s="236"/>
      <c r="DA28" s="236"/>
      <c r="DB28" s="236"/>
      <c r="DC28" s="236"/>
      <c r="DD28" s="236"/>
      <c r="DE28" s="236"/>
      <c r="DF28" s="236"/>
      <c r="DG28" s="236"/>
      <c r="DH28" s="236"/>
      <c r="DI28" s="236"/>
      <c r="DJ28" s="236"/>
      <c r="DK28" s="236"/>
      <c r="DL28" s="236"/>
      <c r="DM28" s="236"/>
      <c r="DN28" s="236"/>
      <c r="DO28" s="236"/>
      <c r="DP28" s="236"/>
      <c r="DQ28" s="236"/>
      <c r="DR28" s="236"/>
    </row>
    <row r="29" spans="1:122" x14ac:dyDescent="0.15">
      <c r="A29" s="1" t="s">
        <v>529</v>
      </c>
      <c r="B29" s="1" t="s">
        <v>502</v>
      </c>
      <c r="C29" s="1">
        <v>1</v>
      </c>
      <c r="D29" s="1">
        <v>1</v>
      </c>
      <c r="E29" s="1">
        <v>1</v>
      </c>
      <c r="F29" s="1">
        <v>27</v>
      </c>
      <c r="G29" s="1">
        <v>0</v>
      </c>
      <c r="H29" s="1">
        <v>0</v>
      </c>
      <c r="I29" s="1">
        <v>0</v>
      </c>
      <c r="J29" s="1">
        <v>0</v>
      </c>
      <c r="K29" s="236">
        <v>3749.0012645100001</v>
      </c>
      <c r="L29" s="236">
        <v>83</v>
      </c>
      <c r="M29" s="236">
        <v>3793.1808514180002</v>
      </c>
      <c r="N29" s="236">
        <v>3840.380875632</v>
      </c>
      <c r="O29" s="236">
        <v>3888.2047173719998</v>
      </c>
      <c r="P29" s="236">
        <v>3936.6631174419999</v>
      </c>
      <c r="Q29" s="236">
        <v>3985.7680872129999</v>
      </c>
      <c r="R29" s="236">
        <v>4035.5335013959998</v>
      </c>
      <c r="S29" s="236">
        <v>4085.9477699009999</v>
      </c>
      <c r="T29" s="236">
        <v>4136.9893378329998</v>
      </c>
      <c r="U29" s="236">
        <v>4188.6657208289998</v>
      </c>
      <c r="V29" s="236">
        <v>4240.9845413479998</v>
      </c>
      <c r="W29" s="236">
        <v>4293.9534105439998</v>
      </c>
      <c r="X29" s="236">
        <v>4347.5803131319999</v>
      </c>
      <c r="Y29" s="236">
        <v>4401.8735029190002</v>
      </c>
      <c r="Z29" s="236">
        <v>4456.8405900280004</v>
      </c>
      <c r="AA29" s="236">
        <v>4512.4896341690001</v>
      </c>
      <c r="AB29" s="236">
        <v>4568.8282206840004</v>
      </c>
      <c r="AC29" s="236">
        <v>4625.8639968759999</v>
      </c>
      <c r="AD29" s="236">
        <v>4683.6048558399998</v>
      </c>
      <c r="AE29" s="236">
        <v>4742.059027671</v>
      </c>
      <c r="AF29" s="236">
        <v>4801.2347732259996</v>
      </c>
      <c r="AG29" s="236">
        <v>4861.1402723680003</v>
      </c>
      <c r="AH29" s="236">
        <v>4921.7836143189998</v>
      </c>
      <c r="AI29" s="236">
        <v>4983.1727317539999</v>
      </c>
      <c r="AJ29" s="236">
        <v>5045.3170843629996</v>
      </c>
      <c r="AK29" s="236">
        <v>5108.225315527</v>
      </c>
      <c r="AL29" s="236">
        <v>5171.9058913380004</v>
      </c>
      <c r="AM29" s="236">
        <v>5236.3682299530001</v>
      </c>
      <c r="AN29" s="236">
        <v>5301.6220430980002</v>
      </c>
      <c r="AO29" s="236">
        <v>5367.675933988</v>
      </c>
      <c r="AP29" s="236">
        <v>5434.5375659840001</v>
      </c>
      <c r="AQ29" s="236">
        <v>5502.2125817180004</v>
      </c>
      <c r="AR29" s="236">
        <v>5570.7064738279996</v>
      </c>
      <c r="AS29" s="236">
        <v>5640.0227736670004</v>
      </c>
      <c r="AT29" s="236">
        <v>5710.1726638110003</v>
      </c>
      <c r="AU29" s="236">
        <v>5781.1711787479999</v>
      </c>
      <c r="AV29" s="236">
        <v>5853.0225363919999</v>
      </c>
      <c r="AW29" s="236">
        <v>5925.7301179349997</v>
      </c>
      <c r="AX29" s="236">
        <v>5999.2977648799997</v>
      </c>
      <c r="AY29" s="236">
        <v>6073.7302891709996</v>
      </c>
      <c r="AZ29" s="236">
        <v>6149.0349854579999</v>
      </c>
      <c r="BA29" s="236">
        <v>6225.2173195819996</v>
      </c>
      <c r="BB29" s="236">
        <v>6302.2790118160001</v>
      </c>
      <c r="BC29" s="236">
        <v>6380.2217777300002</v>
      </c>
      <c r="BD29" s="236">
        <v>6459.0489291029999</v>
      </c>
      <c r="BE29" s="236">
        <v>6538.7618140550003</v>
      </c>
      <c r="BF29" s="236">
        <v>6619.3635980019999</v>
      </c>
      <c r="BG29" s="236">
        <v>6700.8547629029999</v>
      </c>
      <c r="BH29" s="236">
        <v>6783.2360662089995</v>
      </c>
      <c r="BI29" s="236">
        <v>6866.5062963390001</v>
      </c>
      <c r="BJ29" s="236">
        <v>6950.6650449970002</v>
      </c>
      <c r="BK29" s="236">
        <v>7035.708785158</v>
      </c>
      <c r="BL29" s="236">
        <v>7121.6319296689999</v>
      </c>
      <c r="BM29" s="236">
        <v>7208.4255100789997</v>
      </c>
      <c r="BN29" s="236">
        <v>7296.0784228020002</v>
      </c>
      <c r="BO29" s="236">
        <v>7384.577366988</v>
      </c>
      <c r="BP29" s="236">
        <v>7473.9101346429998</v>
      </c>
      <c r="BQ29" s="236">
        <v>7564.0593498979997</v>
      </c>
      <c r="BR29" s="236">
        <v>7655.010685233</v>
      </c>
      <c r="BS29" s="236">
        <v>7746.7429673300003</v>
      </c>
      <c r="BT29" s="236">
        <v>7839.2308350880003</v>
      </c>
      <c r="BU29" s="236">
        <v>7932.4460049290001</v>
      </c>
      <c r="BV29" s="236">
        <v>8026.3477069889996</v>
      </c>
      <c r="BW29" s="236">
        <v>8120.8847420920001</v>
      </c>
      <c r="BX29" s="236">
        <v>8215.9809624379996</v>
      </c>
      <c r="BY29" s="236">
        <v>8311.5425007449994</v>
      </c>
      <c r="BZ29" s="236">
        <v>8407.5653388840001</v>
      </c>
      <c r="CA29" s="236">
        <v>8503.9806113510003</v>
      </c>
      <c r="CB29" s="236">
        <v>8600.711253681</v>
      </c>
      <c r="CC29" s="236">
        <v>8697.6710516349995</v>
      </c>
      <c r="CD29" s="236">
        <v>8794.7637030490005</v>
      </c>
      <c r="CE29" s="236">
        <v>8891.8820977819996</v>
      </c>
      <c r="CF29" s="236">
        <v>8988.9069319699993</v>
      </c>
      <c r="CG29" s="236">
        <v>9085.7059341229997</v>
      </c>
      <c r="CH29" s="236">
        <v>9182.1323179390001</v>
      </c>
      <c r="CI29" s="236">
        <v>9278.0236581890003</v>
      </c>
      <c r="CJ29" s="236">
        <v>9373.2004443490005</v>
      </c>
      <c r="CK29" s="236">
        <v>9467.4644581949997</v>
      </c>
      <c r="CL29" s="236">
        <v>9560.5972971589999</v>
      </c>
      <c r="CM29" s="236">
        <v>9652.3584207950007</v>
      </c>
      <c r="CN29" s="236">
        <v>9742.4835229010005</v>
      </c>
      <c r="CO29" s="236">
        <v>9830.6825019839998</v>
      </c>
      <c r="CP29" s="236">
        <v>9916.6373049449994</v>
      </c>
      <c r="CQ29" s="236">
        <v>10000</v>
      </c>
      <c r="CR29" s="236"/>
      <c r="CS29" s="236"/>
      <c r="CT29" s="236"/>
      <c r="CU29" s="236"/>
      <c r="CV29" s="236"/>
      <c r="CW29" s="236"/>
      <c r="CX29" s="236"/>
      <c r="CY29" s="236"/>
      <c r="CZ29" s="236"/>
      <c r="DA29" s="236"/>
      <c r="DB29" s="236"/>
      <c r="DC29" s="236"/>
      <c r="DD29" s="236"/>
      <c r="DE29" s="236"/>
      <c r="DF29" s="236"/>
      <c r="DG29" s="236"/>
      <c r="DH29" s="236"/>
      <c r="DI29" s="236"/>
      <c r="DJ29" s="236"/>
      <c r="DK29" s="236"/>
      <c r="DL29" s="236"/>
      <c r="DM29" s="236"/>
      <c r="DN29" s="236"/>
      <c r="DO29" s="236"/>
      <c r="DP29" s="236"/>
      <c r="DQ29" s="236"/>
      <c r="DR29" s="236"/>
    </row>
    <row r="30" spans="1:122" x14ac:dyDescent="0.15">
      <c r="A30" s="1" t="s">
        <v>530</v>
      </c>
      <c r="B30" s="1" t="s">
        <v>502</v>
      </c>
      <c r="C30" s="1">
        <v>1</v>
      </c>
      <c r="D30" s="1">
        <v>1</v>
      </c>
      <c r="E30" s="1">
        <v>1</v>
      </c>
      <c r="F30" s="1">
        <v>28</v>
      </c>
      <c r="G30" s="1">
        <v>0</v>
      </c>
      <c r="H30" s="1">
        <v>0</v>
      </c>
      <c r="I30" s="1">
        <v>0</v>
      </c>
      <c r="J30" s="1">
        <v>0</v>
      </c>
      <c r="K30" s="236">
        <v>3795.8481915060001</v>
      </c>
      <c r="L30" s="236">
        <v>82</v>
      </c>
      <c r="M30" s="236">
        <v>3840.5746158830002</v>
      </c>
      <c r="N30" s="236">
        <v>3888.3605905509999</v>
      </c>
      <c r="O30" s="236">
        <v>3936.7784931800002</v>
      </c>
      <c r="P30" s="236">
        <v>3985.8397746139999</v>
      </c>
      <c r="Q30" s="236">
        <v>4035.5576189190001</v>
      </c>
      <c r="R30" s="236">
        <v>4085.9477699009999</v>
      </c>
      <c r="S30" s="236">
        <v>4136.9893378329998</v>
      </c>
      <c r="T30" s="236">
        <v>4188.6657208289998</v>
      </c>
      <c r="U30" s="236">
        <v>4240.9845413479998</v>
      </c>
      <c r="V30" s="236">
        <v>4293.9534105439998</v>
      </c>
      <c r="W30" s="236">
        <v>4347.5803131319999</v>
      </c>
      <c r="X30" s="236">
        <v>4401.8735029190002</v>
      </c>
      <c r="Y30" s="236">
        <v>4456.8405900280004</v>
      </c>
      <c r="Z30" s="236">
        <v>4512.4896341690001</v>
      </c>
      <c r="AA30" s="236">
        <v>4568.8282206840004</v>
      </c>
      <c r="AB30" s="236">
        <v>4625.8639968759999</v>
      </c>
      <c r="AC30" s="236">
        <v>4683.6048558399998</v>
      </c>
      <c r="AD30" s="236">
        <v>4742.059027671</v>
      </c>
      <c r="AE30" s="236">
        <v>4801.2347732259996</v>
      </c>
      <c r="AF30" s="236">
        <v>4861.1402723680003</v>
      </c>
      <c r="AG30" s="236">
        <v>4921.7836143189998</v>
      </c>
      <c r="AH30" s="236">
        <v>4983.1727317539999</v>
      </c>
      <c r="AI30" s="236">
        <v>5045.3170843629996</v>
      </c>
      <c r="AJ30" s="236">
        <v>5108.225315527</v>
      </c>
      <c r="AK30" s="236">
        <v>5171.9058913380004</v>
      </c>
      <c r="AL30" s="236">
        <v>5236.3682299530001</v>
      </c>
      <c r="AM30" s="236">
        <v>5301.6220430980002</v>
      </c>
      <c r="AN30" s="236">
        <v>5367.675933988</v>
      </c>
      <c r="AO30" s="236">
        <v>5434.5375659840001</v>
      </c>
      <c r="AP30" s="236">
        <v>5502.2125817180004</v>
      </c>
      <c r="AQ30" s="236">
        <v>5570.7064738279996</v>
      </c>
      <c r="AR30" s="236">
        <v>5640.0227736670004</v>
      </c>
      <c r="AS30" s="236">
        <v>5710.1726638110003</v>
      </c>
      <c r="AT30" s="236">
        <v>5781.1711787479999</v>
      </c>
      <c r="AU30" s="236">
        <v>5853.0225363919999</v>
      </c>
      <c r="AV30" s="236">
        <v>5925.7301179349997</v>
      </c>
      <c r="AW30" s="236">
        <v>5999.2977648799997</v>
      </c>
      <c r="AX30" s="236">
        <v>6073.7302891709996</v>
      </c>
      <c r="AY30" s="236">
        <v>6149.0349854579999</v>
      </c>
      <c r="AZ30" s="236">
        <v>6225.2173195819996</v>
      </c>
      <c r="BA30" s="236">
        <v>6302.2790118160001</v>
      </c>
      <c r="BB30" s="236">
        <v>6380.2217777300002</v>
      </c>
      <c r="BC30" s="236">
        <v>6459.0489291029999</v>
      </c>
      <c r="BD30" s="236">
        <v>6538.7618140550003</v>
      </c>
      <c r="BE30" s="236">
        <v>6619.3635980019999</v>
      </c>
      <c r="BF30" s="236">
        <v>6700.8547629029999</v>
      </c>
      <c r="BG30" s="236">
        <v>6783.2360662089995</v>
      </c>
      <c r="BH30" s="236">
        <v>6866.5062963390001</v>
      </c>
      <c r="BI30" s="236">
        <v>6950.6650449970002</v>
      </c>
      <c r="BJ30" s="236">
        <v>7035.708785158</v>
      </c>
      <c r="BK30" s="236">
        <v>7121.6319296689999</v>
      </c>
      <c r="BL30" s="236">
        <v>7208.4255100789997</v>
      </c>
      <c r="BM30" s="236">
        <v>7296.0784228020002</v>
      </c>
      <c r="BN30" s="236">
        <v>7384.577366988</v>
      </c>
      <c r="BO30" s="236">
        <v>7473.9101346429998</v>
      </c>
      <c r="BP30" s="236">
        <v>7564.0593498979997</v>
      </c>
      <c r="BQ30" s="236">
        <v>7655.010685233</v>
      </c>
      <c r="BR30" s="236">
        <v>7746.7429673300003</v>
      </c>
      <c r="BS30" s="236">
        <v>7839.2308350880003</v>
      </c>
      <c r="BT30" s="236">
        <v>7932.4460049290001</v>
      </c>
      <c r="BU30" s="236">
        <v>8026.3477069889996</v>
      </c>
      <c r="BV30" s="236">
        <v>8120.8847420920001</v>
      </c>
      <c r="BW30" s="236">
        <v>8215.9809624379996</v>
      </c>
      <c r="BX30" s="236">
        <v>8311.5425007449994</v>
      </c>
      <c r="BY30" s="236">
        <v>8407.5653388840001</v>
      </c>
      <c r="BZ30" s="236">
        <v>8503.9806113510003</v>
      </c>
      <c r="CA30" s="236">
        <v>8600.711253681</v>
      </c>
      <c r="CB30" s="236">
        <v>8697.6710516349995</v>
      </c>
      <c r="CC30" s="236">
        <v>8794.7637030490005</v>
      </c>
      <c r="CD30" s="236">
        <v>8891.8820977819996</v>
      </c>
      <c r="CE30" s="236">
        <v>8988.9069319699993</v>
      </c>
      <c r="CF30" s="236">
        <v>9085.7059341229997</v>
      </c>
      <c r="CG30" s="236">
        <v>9182.1323179390001</v>
      </c>
      <c r="CH30" s="236">
        <v>9278.0236581890003</v>
      </c>
      <c r="CI30" s="236">
        <v>9373.2004443490005</v>
      </c>
      <c r="CJ30" s="236">
        <v>9467.4644581949997</v>
      </c>
      <c r="CK30" s="236">
        <v>9560.5972971589999</v>
      </c>
      <c r="CL30" s="236">
        <v>9652.3584207950007</v>
      </c>
      <c r="CM30" s="236">
        <v>9742.4835229010005</v>
      </c>
      <c r="CN30" s="236">
        <v>9830.6825019839998</v>
      </c>
      <c r="CO30" s="236">
        <v>9916.6373049449994</v>
      </c>
      <c r="CP30" s="236">
        <v>10000</v>
      </c>
      <c r="CQ30" s="236"/>
      <c r="CR30" s="236"/>
      <c r="CS30" s="236"/>
      <c r="CT30" s="236"/>
      <c r="CU30" s="236"/>
      <c r="CV30" s="236"/>
      <c r="CW30" s="236"/>
      <c r="CX30" s="236"/>
      <c r="CY30" s="236"/>
      <c r="CZ30" s="236"/>
      <c r="DA30" s="236"/>
      <c r="DB30" s="236"/>
      <c r="DC30" s="236"/>
      <c r="DD30" s="236"/>
      <c r="DE30" s="236"/>
      <c r="DF30" s="236"/>
      <c r="DG30" s="236"/>
      <c r="DH30" s="236"/>
      <c r="DI30" s="236"/>
      <c r="DJ30" s="236"/>
      <c r="DK30" s="236"/>
      <c r="DL30" s="236"/>
      <c r="DM30" s="236"/>
      <c r="DN30" s="236"/>
      <c r="DO30" s="236"/>
      <c r="DP30" s="236"/>
      <c r="DQ30" s="236"/>
      <c r="DR30" s="236"/>
    </row>
    <row r="31" spans="1:122" x14ac:dyDescent="0.15">
      <c r="A31" s="1" t="s">
        <v>531</v>
      </c>
      <c r="B31" s="1" t="s">
        <v>502</v>
      </c>
      <c r="C31" s="1">
        <v>1</v>
      </c>
      <c r="D31" s="1">
        <v>1</v>
      </c>
      <c r="E31" s="1">
        <v>1</v>
      </c>
      <c r="F31" s="1">
        <v>29</v>
      </c>
      <c r="G31" s="1">
        <v>0</v>
      </c>
      <c r="H31" s="1">
        <v>0</v>
      </c>
      <c r="I31" s="1">
        <v>0</v>
      </c>
      <c r="J31" s="1">
        <v>0</v>
      </c>
      <c r="K31" s="236">
        <v>3843.2938069860002</v>
      </c>
      <c r="L31" s="236">
        <v>81</v>
      </c>
      <c r="M31" s="236">
        <v>3888.5705591820001</v>
      </c>
      <c r="N31" s="236">
        <v>3936.9467116730002</v>
      </c>
      <c r="O31" s="236">
        <v>3985.9629150169999</v>
      </c>
      <c r="P31" s="236">
        <v>4035.631631444</v>
      </c>
      <c r="Q31" s="236">
        <v>4085.9679540329998</v>
      </c>
      <c r="R31" s="236">
        <v>4136.9893378329998</v>
      </c>
      <c r="S31" s="236">
        <v>4188.6657208289998</v>
      </c>
      <c r="T31" s="236">
        <v>4240.9845413479998</v>
      </c>
      <c r="U31" s="236">
        <v>4293.9534105439998</v>
      </c>
      <c r="V31" s="236">
        <v>4347.5803131319999</v>
      </c>
      <c r="W31" s="236">
        <v>4401.8735029190002</v>
      </c>
      <c r="X31" s="236">
        <v>4456.8405900280004</v>
      </c>
      <c r="Y31" s="236">
        <v>4512.4896341690001</v>
      </c>
      <c r="Z31" s="236">
        <v>4568.8282206840004</v>
      </c>
      <c r="AA31" s="236">
        <v>4625.8639968759999</v>
      </c>
      <c r="AB31" s="236">
        <v>4683.6048558399998</v>
      </c>
      <c r="AC31" s="236">
        <v>4742.059027671</v>
      </c>
      <c r="AD31" s="236">
        <v>4801.2347732259996</v>
      </c>
      <c r="AE31" s="236">
        <v>4861.1402723680003</v>
      </c>
      <c r="AF31" s="236">
        <v>4921.7836143189998</v>
      </c>
      <c r="AG31" s="236">
        <v>4983.1727317539999</v>
      </c>
      <c r="AH31" s="236">
        <v>5045.3170843629996</v>
      </c>
      <c r="AI31" s="236">
        <v>5108.225315527</v>
      </c>
      <c r="AJ31" s="236">
        <v>5171.9058913380004</v>
      </c>
      <c r="AK31" s="236">
        <v>5236.3682299530001</v>
      </c>
      <c r="AL31" s="236">
        <v>5301.6220430980002</v>
      </c>
      <c r="AM31" s="236">
        <v>5367.675933988</v>
      </c>
      <c r="AN31" s="236">
        <v>5434.5375659840001</v>
      </c>
      <c r="AO31" s="236">
        <v>5502.2125817180004</v>
      </c>
      <c r="AP31" s="236">
        <v>5570.7064738279996</v>
      </c>
      <c r="AQ31" s="236">
        <v>5640.0227736670004</v>
      </c>
      <c r="AR31" s="236">
        <v>5710.1726638110003</v>
      </c>
      <c r="AS31" s="236">
        <v>5781.1711787479999</v>
      </c>
      <c r="AT31" s="236">
        <v>5853.0225363919999</v>
      </c>
      <c r="AU31" s="236">
        <v>5925.7301179349997</v>
      </c>
      <c r="AV31" s="236">
        <v>5999.2977648799997</v>
      </c>
      <c r="AW31" s="236">
        <v>6073.7302891709996</v>
      </c>
      <c r="AX31" s="236">
        <v>6149.0349854579999</v>
      </c>
      <c r="AY31" s="236">
        <v>6225.2173195819996</v>
      </c>
      <c r="AZ31" s="236">
        <v>6302.2790118160001</v>
      </c>
      <c r="BA31" s="236">
        <v>6380.2217777300002</v>
      </c>
      <c r="BB31" s="236">
        <v>6459.0489291029999</v>
      </c>
      <c r="BC31" s="236">
        <v>6538.7618140550003</v>
      </c>
      <c r="BD31" s="236">
        <v>6619.3635980019999</v>
      </c>
      <c r="BE31" s="236">
        <v>6700.8547629029999</v>
      </c>
      <c r="BF31" s="236">
        <v>6783.2360662089995</v>
      </c>
      <c r="BG31" s="236">
        <v>6866.5062963390001</v>
      </c>
      <c r="BH31" s="236">
        <v>6950.6650449970002</v>
      </c>
      <c r="BI31" s="236">
        <v>7035.708785158</v>
      </c>
      <c r="BJ31" s="236">
        <v>7121.6319296689999</v>
      </c>
      <c r="BK31" s="236">
        <v>7208.4255100789997</v>
      </c>
      <c r="BL31" s="236">
        <v>7296.0784228020002</v>
      </c>
      <c r="BM31" s="236">
        <v>7384.577366988</v>
      </c>
      <c r="BN31" s="236">
        <v>7473.9101346429998</v>
      </c>
      <c r="BO31" s="236">
        <v>7564.0593498979997</v>
      </c>
      <c r="BP31" s="236">
        <v>7655.010685233</v>
      </c>
      <c r="BQ31" s="236">
        <v>7746.7429673300003</v>
      </c>
      <c r="BR31" s="236">
        <v>7839.2308350880003</v>
      </c>
      <c r="BS31" s="236">
        <v>7932.4460049290001</v>
      </c>
      <c r="BT31" s="236">
        <v>8026.3477069889996</v>
      </c>
      <c r="BU31" s="236">
        <v>8120.8847420920001</v>
      </c>
      <c r="BV31" s="236">
        <v>8215.9809624379996</v>
      </c>
      <c r="BW31" s="236">
        <v>8311.5425007449994</v>
      </c>
      <c r="BX31" s="236">
        <v>8407.5653388840001</v>
      </c>
      <c r="BY31" s="236">
        <v>8503.9806113510003</v>
      </c>
      <c r="BZ31" s="236">
        <v>8600.711253681</v>
      </c>
      <c r="CA31" s="236">
        <v>8697.6710516349995</v>
      </c>
      <c r="CB31" s="236">
        <v>8794.7637030490005</v>
      </c>
      <c r="CC31" s="236">
        <v>8891.8820977819996</v>
      </c>
      <c r="CD31" s="236">
        <v>8988.9069319699993</v>
      </c>
      <c r="CE31" s="236">
        <v>9085.7059341229997</v>
      </c>
      <c r="CF31" s="236">
        <v>9182.1323179390001</v>
      </c>
      <c r="CG31" s="236">
        <v>9278.0236581890003</v>
      </c>
      <c r="CH31" s="236">
        <v>9373.2004443490005</v>
      </c>
      <c r="CI31" s="236">
        <v>9467.4644581949997</v>
      </c>
      <c r="CJ31" s="236">
        <v>9560.5972971589999</v>
      </c>
      <c r="CK31" s="236">
        <v>9652.3584207950007</v>
      </c>
      <c r="CL31" s="236">
        <v>9742.4835229010005</v>
      </c>
      <c r="CM31" s="236">
        <v>9830.6825019839998</v>
      </c>
      <c r="CN31" s="236">
        <v>9916.6373049449994</v>
      </c>
      <c r="CO31" s="236">
        <v>10000</v>
      </c>
      <c r="CP31" s="236"/>
      <c r="CQ31" s="236"/>
      <c r="CR31" s="236"/>
      <c r="CS31" s="236"/>
      <c r="CT31" s="236"/>
      <c r="CU31" s="236"/>
      <c r="CV31" s="236"/>
      <c r="CW31" s="236"/>
      <c r="CX31" s="236"/>
      <c r="CY31" s="236"/>
      <c r="CZ31" s="236"/>
      <c r="DA31" s="236"/>
      <c r="DB31" s="236"/>
      <c r="DC31" s="236"/>
      <c r="DD31" s="236"/>
      <c r="DE31" s="236"/>
      <c r="DF31" s="236"/>
      <c r="DG31" s="236"/>
      <c r="DH31" s="236"/>
      <c r="DI31" s="236"/>
      <c r="DJ31" s="236"/>
      <c r="DK31" s="236"/>
      <c r="DL31" s="236"/>
      <c r="DM31" s="236"/>
      <c r="DN31" s="236"/>
      <c r="DO31" s="236"/>
      <c r="DP31" s="236"/>
      <c r="DQ31" s="236"/>
      <c r="DR31" s="236"/>
    </row>
    <row r="32" spans="1:122" x14ac:dyDescent="0.15">
      <c r="A32" s="1" t="s">
        <v>532</v>
      </c>
      <c r="B32" s="1" t="s">
        <v>502</v>
      </c>
      <c r="C32" s="1">
        <v>1</v>
      </c>
      <c r="D32" s="1">
        <v>1</v>
      </c>
      <c r="E32" s="1">
        <v>1</v>
      </c>
      <c r="F32" s="1">
        <v>30</v>
      </c>
      <c r="G32" s="1">
        <v>0</v>
      </c>
      <c r="H32" s="1">
        <v>0</v>
      </c>
      <c r="I32" s="1">
        <v>0</v>
      </c>
      <c r="J32" s="1">
        <v>0</v>
      </c>
      <c r="K32" s="236">
        <v>3891.22732223</v>
      </c>
      <c r="L32" s="236">
        <v>80</v>
      </c>
      <c r="M32" s="236">
        <v>3937.0834363899999</v>
      </c>
      <c r="N32" s="236">
        <v>3986.0699201799998</v>
      </c>
      <c r="O32" s="236">
        <v>4035.7062235590001</v>
      </c>
      <c r="P32" s="236">
        <v>4086.007006245</v>
      </c>
      <c r="Q32" s="236">
        <v>4136.9893378329998</v>
      </c>
      <c r="R32" s="236">
        <v>4188.6657208289998</v>
      </c>
      <c r="S32" s="236">
        <v>4240.9845413479998</v>
      </c>
      <c r="T32" s="236">
        <v>4293.9534105439998</v>
      </c>
      <c r="U32" s="236">
        <v>4347.5803131319999</v>
      </c>
      <c r="V32" s="236">
        <v>4401.8735029190002</v>
      </c>
      <c r="W32" s="236">
        <v>4456.8405900280004</v>
      </c>
      <c r="X32" s="236">
        <v>4512.4896341690001</v>
      </c>
      <c r="Y32" s="236">
        <v>4568.8282206840004</v>
      </c>
      <c r="Z32" s="236">
        <v>4625.8639968759999</v>
      </c>
      <c r="AA32" s="236">
        <v>4683.6048558399998</v>
      </c>
      <c r="AB32" s="236">
        <v>4742.059027671</v>
      </c>
      <c r="AC32" s="236">
        <v>4801.2347732259996</v>
      </c>
      <c r="AD32" s="236">
        <v>4861.1402723680003</v>
      </c>
      <c r="AE32" s="236">
        <v>4921.7836143189998</v>
      </c>
      <c r="AF32" s="236">
        <v>4983.1727317539999</v>
      </c>
      <c r="AG32" s="236">
        <v>5045.3170843629996</v>
      </c>
      <c r="AH32" s="236">
        <v>5108.225315527</v>
      </c>
      <c r="AI32" s="236">
        <v>5171.9058913380004</v>
      </c>
      <c r="AJ32" s="236">
        <v>5236.3682299530001</v>
      </c>
      <c r="AK32" s="236">
        <v>5301.6220430980002</v>
      </c>
      <c r="AL32" s="236">
        <v>5367.675933988</v>
      </c>
      <c r="AM32" s="236">
        <v>5434.5375659840001</v>
      </c>
      <c r="AN32" s="236">
        <v>5502.2125817180004</v>
      </c>
      <c r="AO32" s="236">
        <v>5570.7064738279996</v>
      </c>
      <c r="AP32" s="236">
        <v>5640.0227736670004</v>
      </c>
      <c r="AQ32" s="236">
        <v>5710.1726638110003</v>
      </c>
      <c r="AR32" s="236">
        <v>5781.1711787479999</v>
      </c>
      <c r="AS32" s="236">
        <v>5853.0225363919999</v>
      </c>
      <c r="AT32" s="236">
        <v>5925.7301179349997</v>
      </c>
      <c r="AU32" s="236">
        <v>5999.2977648799997</v>
      </c>
      <c r="AV32" s="236">
        <v>6073.7302891709996</v>
      </c>
      <c r="AW32" s="236">
        <v>6149.0349854579999</v>
      </c>
      <c r="AX32" s="236">
        <v>6225.2173195819996</v>
      </c>
      <c r="AY32" s="236">
        <v>6302.2790118160001</v>
      </c>
      <c r="AZ32" s="236">
        <v>6380.2217777300002</v>
      </c>
      <c r="BA32" s="236">
        <v>6459.0489291029999</v>
      </c>
      <c r="BB32" s="236">
        <v>6538.7618140550003</v>
      </c>
      <c r="BC32" s="236">
        <v>6619.3635980019999</v>
      </c>
      <c r="BD32" s="236">
        <v>6700.8547629029999</v>
      </c>
      <c r="BE32" s="236">
        <v>6783.2360662089995</v>
      </c>
      <c r="BF32" s="236">
        <v>6866.5062963390001</v>
      </c>
      <c r="BG32" s="236">
        <v>6950.6650449970002</v>
      </c>
      <c r="BH32" s="236">
        <v>7035.708785158</v>
      </c>
      <c r="BI32" s="236">
        <v>7121.6319296689999</v>
      </c>
      <c r="BJ32" s="236">
        <v>7208.4255100789997</v>
      </c>
      <c r="BK32" s="236">
        <v>7296.0784228020002</v>
      </c>
      <c r="BL32" s="236">
        <v>7384.577366988</v>
      </c>
      <c r="BM32" s="236">
        <v>7473.9101346429998</v>
      </c>
      <c r="BN32" s="236">
        <v>7564.0593498979997</v>
      </c>
      <c r="BO32" s="236">
        <v>7655.010685233</v>
      </c>
      <c r="BP32" s="236">
        <v>7746.7429673300003</v>
      </c>
      <c r="BQ32" s="236">
        <v>7839.2308350880003</v>
      </c>
      <c r="BR32" s="236">
        <v>7932.4460049290001</v>
      </c>
      <c r="BS32" s="236">
        <v>8026.3477069889996</v>
      </c>
      <c r="BT32" s="236">
        <v>8120.8847420920001</v>
      </c>
      <c r="BU32" s="236">
        <v>8215.9809624379996</v>
      </c>
      <c r="BV32" s="236">
        <v>8311.5425007449994</v>
      </c>
      <c r="BW32" s="236">
        <v>8407.5653388840001</v>
      </c>
      <c r="BX32" s="236">
        <v>8503.9806113510003</v>
      </c>
      <c r="BY32" s="236">
        <v>8600.711253681</v>
      </c>
      <c r="BZ32" s="236">
        <v>8697.6710516349995</v>
      </c>
      <c r="CA32" s="236">
        <v>8794.7637030490005</v>
      </c>
      <c r="CB32" s="236">
        <v>8891.8820977819996</v>
      </c>
      <c r="CC32" s="236">
        <v>8988.9069319699993</v>
      </c>
      <c r="CD32" s="236">
        <v>9085.7059341229997</v>
      </c>
      <c r="CE32" s="236">
        <v>9182.1323179390001</v>
      </c>
      <c r="CF32" s="236">
        <v>9278.0236581890003</v>
      </c>
      <c r="CG32" s="236">
        <v>9373.2004443490005</v>
      </c>
      <c r="CH32" s="236">
        <v>9467.4644581949997</v>
      </c>
      <c r="CI32" s="236">
        <v>9560.5972971589999</v>
      </c>
      <c r="CJ32" s="236">
        <v>9652.3584207950007</v>
      </c>
      <c r="CK32" s="236">
        <v>9742.4835229010005</v>
      </c>
      <c r="CL32" s="236">
        <v>9830.6825019839998</v>
      </c>
      <c r="CM32" s="236">
        <v>9916.6373049449994</v>
      </c>
      <c r="CN32" s="236">
        <v>10000</v>
      </c>
      <c r="CO32" s="236"/>
      <c r="CP32" s="236"/>
      <c r="CQ32" s="236"/>
      <c r="CR32" s="236"/>
      <c r="CS32" s="236"/>
      <c r="CT32" s="236"/>
      <c r="CU32" s="236"/>
      <c r="CV32" s="236"/>
      <c r="CW32" s="236"/>
      <c r="CX32" s="236"/>
      <c r="CY32" s="236"/>
      <c r="CZ32" s="236"/>
      <c r="DA32" s="236"/>
      <c r="DB32" s="236"/>
      <c r="DC32" s="236"/>
      <c r="DD32" s="236"/>
      <c r="DE32" s="236"/>
      <c r="DF32" s="236"/>
      <c r="DG32" s="236"/>
      <c r="DH32" s="236"/>
      <c r="DI32" s="236"/>
      <c r="DJ32" s="236"/>
      <c r="DK32" s="236"/>
      <c r="DL32" s="236"/>
      <c r="DM32" s="236"/>
      <c r="DN32" s="236"/>
      <c r="DO32" s="236"/>
      <c r="DP32" s="236"/>
      <c r="DQ32" s="236"/>
      <c r="DR32" s="236"/>
    </row>
    <row r="33" spans="1:122" x14ac:dyDescent="0.15">
      <c r="A33" s="1" t="s">
        <v>533</v>
      </c>
      <c r="B33" s="1" t="s">
        <v>502</v>
      </c>
      <c r="C33" s="1">
        <v>1</v>
      </c>
      <c r="D33" s="1">
        <v>1</v>
      </c>
      <c r="E33" s="1">
        <v>1</v>
      </c>
      <c r="F33" s="1">
        <v>31</v>
      </c>
      <c r="G33" s="1">
        <v>0</v>
      </c>
      <c r="H33" s="1">
        <v>0</v>
      </c>
      <c r="I33" s="1">
        <v>0</v>
      </c>
      <c r="J33" s="1">
        <v>0</v>
      </c>
      <c r="K33" s="236">
        <v>3939.907824766</v>
      </c>
      <c r="L33" s="236">
        <v>79</v>
      </c>
      <c r="M33" s="236">
        <v>3986.314609086</v>
      </c>
      <c r="N33" s="236">
        <v>4035.8966642740002</v>
      </c>
      <c r="O33" s="236">
        <v>4086.137900314</v>
      </c>
      <c r="P33" s="236">
        <v>4137.0547326209999</v>
      </c>
      <c r="Q33" s="236">
        <v>4188.6657208289998</v>
      </c>
      <c r="R33" s="236">
        <v>4240.9845413479998</v>
      </c>
      <c r="S33" s="236">
        <v>4293.9534105439998</v>
      </c>
      <c r="T33" s="236">
        <v>4347.5803131319999</v>
      </c>
      <c r="U33" s="236">
        <v>4401.8735029190002</v>
      </c>
      <c r="V33" s="236">
        <v>4456.8405900280004</v>
      </c>
      <c r="W33" s="236">
        <v>4512.4896341690001</v>
      </c>
      <c r="X33" s="236">
        <v>4568.8282206840004</v>
      </c>
      <c r="Y33" s="236">
        <v>4625.8639968759999</v>
      </c>
      <c r="Z33" s="236">
        <v>4683.6048558399998</v>
      </c>
      <c r="AA33" s="236">
        <v>4742.059027671</v>
      </c>
      <c r="AB33" s="236">
        <v>4801.2347732259996</v>
      </c>
      <c r="AC33" s="236">
        <v>4861.1402723680003</v>
      </c>
      <c r="AD33" s="236">
        <v>4921.7836143189998</v>
      </c>
      <c r="AE33" s="236">
        <v>4983.1727317539999</v>
      </c>
      <c r="AF33" s="236">
        <v>5045.3170843629996</v>
      </c>
      <c r="AG33" s="236">
        <v>5108.225315527</v>
      </c>
      <c r="AH33" s="236">
        <v>5171.9058913380004</v>
      </c>
      <c r="AI33" s="236">
        <v>5236.3682299530001</v>
      </c>
      <c r="AJ33" s="236">
        <v>5301.6220430980002</v>
      </c>
      <c r="AK33" s="236">
        <v>5367.675933988</v>
      </c>
      <c r="AL33" s="236">
        <v>5434.5375659840001</v>
      </c>
      <c r="AM33" s="236">
        <v>5502.2125817180004</v>
      </c>
      <c r="AN33" s="236">
        <v>5570.7064738279996</v>
      </c>
      <c r="AO33" s="236">
        <v>5640.0227736670004</v>
      </c>
      <c r="AP33" s="236">
        <v>5710.1726638110003</v>
      </c>
      <c r="AQ33" s="236">
        <v>5781.1711787479999</v>
      </c>
      <c r="AR33" s="236">
        <v>5853.0225363919999</v>
      </c>
      <c r="AS33" s="236">
        <v>5925.7301179349997</v>
      </c>
      <c r="AT33" s="236">
        <v>5999.2977648799997</v>
      </c>
      <c r="AU33" s="236">
        <v>6073.7302891709996</v>
      </c>
      <c r="AV33" s="236">
        <v>6149.0349854579999</v>
      </c>
      <c r="AW33" s="236">
        <v>6225.2173195819996</v>
      </c>
      <c r="AX33" s="236">
        <v>6302.2790118160001</v>
      </c>
      <c r="AY33" s="236">
        <v>6380.2217777300002</v>
      </c>
      <c r="AZ33" s="236">
        <v>6459.0489291029999</v>
      </c>
      <c r="BA33" s="236">
        <v>6538.7618140550003</v>
      </c>
      <c r="BB33" s="236">
        <v>6619.3635980019999</v>
      </c>
      <c r="BC33" s="236">
        <v>6700.8547629029999</v>
      </c>
      <c r="BD33" s="236">
        <v>6783.2360662089995</v>
      </c>
      <c r="BE33" s="236">
        <v>6866.5062963390001</v>
      </c>
      <c r="BF33" s="236">
        <v>6950.6650449970002</v>
      </c>
      <c r="BG33" s="236">
        <v>7035.708785158</v>
      </c>
      <c r="BH33" s="236">
        <v>7121.6319296689999</v>
      </c>
      <c r="BI33" s="236">
        <v>7208.4255100789997</v>
      </c>
      <c r="BJ33" s="236">
        <v>7296.0784228020002</v>
      </c>
      <c r="BK33" s="236">
        <v>7384.577366988</v>
      </c>
      <c r="BL33" s="236">
        <v>7473.9101346429998</v>
      </c>
      <c r="BM33" s="236">
        <v>7564.0593498979997</v>
      </c>
      <c r="BN33" s="236">
        <v>7655.010685233</v>
      </c>
      <c r="BO33" s="236">
        <v>7746.7429673300003</v>
      </c>
      <c r="BP33" s="236">
        <v>7839.2308350880003</v>
      </c>
      <c r="BQ33" s="236">
        <v>7932.4460049290001</v>
      </c>
      <c r="BR33" s="236">
        <v>8026.3477069889996</v>
      </c>
      <c r="BS33" s="236">
        <v>8120.8847420920001</v>
      </c>
      <c r="BT33" s="236">
        <v>8215.9809624379996</v>
      </c>
      <c r="BU33" s="236">
        <v>8311.5425007449994</v>
      </c>
      <c r="BV33" s="236">
        <v>8407.5653388840001</v>
      </c>
      <c r="BW33" s="236">
        <v>8503.9806113510003</v>
      </c>
      <c r="BX33" s="236">
        <v>8600.711253681</v>
      </c>
      <c r="BY33" s="236">
        <v>8697.6710516349995</v>
      </c>
      <c r="BZ33" s="236">
        <v>8794.7637030490005</v>
      </c>
      <c r="CA33" s="236">
        <v>8891.8820977819996</v>
      </c>
      <c r="CB33" s="236">
        <v>8988.9069319699993</v>
      </c>
      <c r="CC33" s="236">
        <v>9085.7059341229997</v>
      </c>
      <c r="CD33" s="236">
        <v>9182.1323179390001</v>
      </c>
      <c r="CE33" s="236">
        <v>9278.0236581890003</v>
      </c>
      <c r="CF33" s="236">
        <v>9373.2004443490005</v>
      </c>
      <c r="CG33" s="236">
        <v>9467.4644581949997</v>
      </c>
      <c r="CH33" s="236">
        <v>9560.5972971589999</v>
      </c>
      <c r="CI33" s="236">
        <v>9652.3584207950007</v>
      </c>
      <c r="CJ33" s="236">
        <v>9742.4835229010005</v>
      </c>
      <c r="CK33" s="236">
        <v>9830.6825019839998</v>
      </c>
      <c r="CL33" s="236">
        <v>9916.6373049449994</v>
      </c>
      <c r="CM33" s="236">
        <v>10000</v>
      </c>
      <c r="CN33" s="236"/>
      <c r="CO33" s="236"/>
      <c r="CP33" s="236"/>
      <c r="CQ33" s="236"/>
      <c r="CR33" s="236"/>
      <c r="CS33" s="236"/>
      <c r="CT33" s="236"/>
      <c r="CU33" s="236"/>
      <c r="CV33" s="236"/>
      <c r="CW33" s="236"/>
      <c r="CX33" s="236"/>
      <c r="CY33" s="236"/>
      <c r="CZ33" s="236"/>
      <c r="DA33" s="236"/>
      <c r="DB33" s="236"/>
      <c r="DC33" s="236"/>
      <c r="DD33" s="236"/>
      <c r="DE33" s="236"/>
      <c r="DF33" s="236"/>
      <c r="DG33" s="236"/>
      <c r="DH33" s="236"/>
      <c r="DI33" s="236"/>
      <c r="DJ33" s="236"/>
      <c r="DK33" s="236"/>
      <c r="DL33" s="236"/>
      <c r="DM33" s="236"/>
      <c r="DN33" s="236"/>
      <c r="DO33" s="236"/>
      <c r="DP33" s="236"/>
      <c r="DQ33" s="236"/>
      <c r="DR33" s="236"/>
    </row>
    <row r="34" spans="1:122" x14ac:dyDescent="0.15">
      <c r="A34" s="1" t="s">
        <v>534</v>
      </c>
      <c r="B34" s="1" t="s">
        <v>502</v>
      </c>
      <c r="C34" s="1">
        <v>1</v>
      </c>
      <c r="D34" s="1">
        <v>1</v>
      </c>
      <c r="E34" s="1">
        <v>1</v>
      </c>
      <c r="F34" s="1">
        <v>32</v>
      </c>
      <c r="G34" s="1">
        <v>0</v>
      </c>
      <c r="H34" s="1">
        <v>0</v>
      </c>
      <c r="I34" s="1">
        <v>0</v>
      </c>
      <c r="J34" s="1">
        <v>0</v>
      </c>
      <c r="K34" s="236">
        <v>3989.2087480549999</v>
      </c>
      <c r="L34" s="236">
        <v>78</v>
      </c>
      <c r="M34" s="236">
        <v>4036.1671889139998</v>
      </c>
      <c r="N34" s="236">
        <v>4086.3487559989999</v>
      </c>
      <c r="O34" s="236">
        <v>4137.1998719450003</v>
      </c>
      <c r="P34" s="236">
        <v>4188.7384660480002</v>
      </c>
      <c r="Q34" s="236">
        <v>4240.9845413479998</v>
      </c>
      <c r="R34" s="236">
        <v>4293.9534105439998</v>
      </c>
      <c r="S34" s="236">
        <v>4347.5803131319999</v>
      </c>
      <c r="T34" s="236">
        <v>4401.8735029190002</v>
      </c>
      <c r="U34" s="236">
        <v>4456.8405900280004</v>
      </c>
      <c r="V34" s="236">
        <v>4512.4896341690001</v>
      </c>
      <c r="W34" s="236">
        <v>4568.8282206840004</v>
      </c>
      <c r="X34" s="236">
        <v>4625.8639968759999</v>
      </c>
      <c r="Y34" s="236">
        <v>4683.6048558399998</v>
      </c>
      <c r="Z34" s="236">
        <v>4742.059027671</v>
      </c>
      <c r="AA34" s="236">
        <v>4801.2347732259996</v>
      </c>
      <c r="AB34" s="236">
        <v>4861.1402723680003</v>
      </c>
      <c r="AC34" s="236">
        <v>4921.7836143189998</v>
      </c>
      <c r="AD34" s="236">
        <v>4983.1727317539999</v>
      </c>
      <c r="AE34" s="236">
        <v>5045.3170843629996</v>
      </c>
      <c r="AF34" s="236">
        <v>5108.225315527</v>
      </c>
      <c r="AG34" s="236">
        <v>5171.9058913380004</v>
      </c>
      <c r="AH34" s="236">
        <v>5236.3682299530001</v>
      </c>
      <c r="AI34" s="236">
        <v>5301.6220430980002</v>
      </c>
      <c r="AJ34" s="236">
        <v>5367.675933988</v>
      </c>
      <c r="AK34" s="236">
        <v>5434.5375659840001</v>
      </c>
      <c r="AL34" s="236">
        <v>5502.2125817180004</v>
      </c>
      <c r="AM34" s="236">
        <v>5570.7064738279996</v>
      </c>
      <c r="AN34" s="236">
        <v>5640.0227736670004</v>
      </c>
      <c r="AO34" s="236">
        <v>5710.1726638110003</v>
      </c>
      <c r="AP34" s="236">
        <v>5781.1711787479999</v>
      </c>
      <c r="AQ34" s="236">
        <v>5853.0225363919999</v>
      </c>
      <c r="AR34" s="236">
        <v>5925.7301179349997</v>
      </c>
      <c r="AS34" s="236">
        <v>5999.2977648799997</v>
      </c>
      <c r="AT34" s="236">
        <v>6073.7302891709996</v>
      </c>
      <c r="AU34" s="236">
        <v>6149.0349854579999</v>
      </c>
      <c r="AV34" s="236">
        <v>6225.2173195819996</v>
      </c>
      <c r="AW34" s="236">
        <v>6302.2790118160001</v>
      </c>
      <c r="AX34" s="236">
        <v>6380.2217777300002</v>
      </c>
      <c r="AY34" s="236">
        <v>6459.0489291029999</v>
      </c>
      <c r="AZ34" s="236">
        <v>6538.7618140550003</v>
      </c>
      <c r="BA34" s="236">
        <v>6619.3635980019999</v>
      </c>
      <c r="BB34" s="236">
        <v>6700.8547629029999</v>
      </c>
      <c r="BC34" s="236">
        <v>6783.2360662089995</v>
      </c>
      <c r="BD34" s="236">
        <v>6866.5062963390001</v>
      </c>
      <c r="BE34" s="236">
        <v>6950.6650449970002</v>
      </c>
      <c r="BF34" s="236">
        <v>7035.708785158</v>
      </c>
      <c r="BG34" s="236">
        <v>7121.6319296689999</v>
      </c>
      <c r="BH34" s="236">
        <v>7208.4255100789997</v>
      </c>
      <c r="BI34" s="236">
        <v>7296.0784228020002</v>
      </c>
      <c r="BJ34" s="236">
        <v>7384.577366988</v>
      </c>
      <c r="BK34" s="236">
        <v>7473.9101346429998</v>
      </c>
      <c r="BL34" s="236">
        <v>7564.0593498979997</v>
      </c>
      <c r="BM34" s="236">
        <v>7655.010685233</v>
      </c>
      <c r="BN34" s="236">
        <v>7746.7429673300003</v>
      </c>
      <c r="BO34" s="236">
        <v>7839.2308350880003</v>
      </c>
      <c r="BP34" s="236">
        <v>7932.4460049290001</v>
      </c>
      <c r="BQ34" s="236">
        <v>8026.3477069889996</v>
      </c>
      <c r="BR34" s="236">
        <v>8120.8847420920001</v>
      </c>
      <c r="BS34" s="236">
        <v>8215.9809624379996</v>
      </c>
      <c r="BT34" s="236">
        <v>8311.5425007449994</v>
      </c>
      <c r="BU34" s="236">
        <v>8407.5653388840001</v>
      </c>
      <c r="BV34" s="236">
        <v>8503.9806113510003</v>
      </c>
      <c r="BW34" s="236">
        <v>8600.711253681</v>
      </c>
      <c r="BX34" s="236">
        <v>8697.6710516349995</v>
      </c>
      <c r="BY34" s="236">
        <v>8794.7637030490005</v>
      </c>
      <c r="BZ34" s="236">
        <v>8891.8820977819996</v>
      </c>
      <c r="CA34" s="236">
        <v>8988.9069319699993</v>
      </c>
      <c r="CB34" s="236">
        <v>9085.7059341229997</v>
      </c>
      <c r="CC34" s="236">
        <v>9182.1323179390001</v>
      </c>
      <c r="CD34" s="236">
        <v>9278.0236581890003</v>
      </c>
      <c r="CE34" s="236">
        <v>9373.2004443490005</v>
      </c>
      <c r="CF34" s="236">
        <v>9467.4644581949997</v>
      </c>
      <c r="CG34" s="236">
        <v>9560.5972971589999</v>
      </c>
      <c r="CH34" s="236">
        <v>9652.3584207950007</v>
      </c>
      <c r="CI34" s="236">
        <v>9742.4835229010005</v>
      </c>
      <c r="CJ34" s="236">
        <v>9830.6825019839998</v>
      </c>
      <c r="CK34" s="236">
        <v>9916.6373049449994</v>
      </c>
      <c r="CL34" s="236">
        <v>10000</v>
      </c>
      <c r="CM34" s="236"/>
      <c r="CN34" s="236"/>
      <c r="CO34" s="236"/>
      <c r="CP34" s="236"/>
      <c r="CQ34" s="236"/>
      <c r="CR34" s="236"/>
      <c r="CS34" s="236"/>
      <c r="CT34" s="236"/>
      <c r="CU34" s="236"/>
      <c r="CV34" s="236"/>
      <c r="CW34" s="236"/>
      <c r="CX34" s="236"/>
      <c r="CY34" s="236"/>
      <c r="CZ34" s="236"/>
      <c r="DA34" s="236"/>
      <c r="DB34" s="236"/>
      <c r="DC34" s="236"/>
      <c r="DD34" s="236"/>
      <c r="DE34" s="236"/>
      <c r="DF34" s="236"/>
      <c r="DG34" s="236"/>
      <c r="DH34" s="236"/>
      <c r="DI34" s="236"/>
      <c r="DJ34" s="236"/>
      <c r="DK34" s="236"/>
      <c r="DL34" s="236"/>
      <c r="DM34" s="236"/>
      <c r="DN34" s="236"/>
      <c r="DO34" s="236"/>
      <c r="DP34" s="236"/>
      <c r="DQ34" s="236"/>
      <c r="DR34" s="236"/>
    </row>
    <row r="35" spans="1:122" x14ac:dyDescent="0.15">
      <c r="A35" s="1" t="s">
        <v>535</v>
      </c>
      <c r="B35" s="1" t="s">
        <v>502</v>
      </c>
      <c r="C35" s="1">
        <v>1</v>
      </c>
      <c r="D35" s="1">
        <v>1</v>
      </c>
      <c r="E35" s="1">
        <v>1</v>
      </c>
      <c r="F35" s="1">
        <v>33</v>
      </c>
      <c r="G35" s="1">
        <v>0</v>
      </c>
      <c r="H35" s="1">
        <v>0</v>
      </c>
      <c r="I35" s="1">
        <v>0</v>
      </c>
      <c r="J35" s="1">
        <v>0</v>
      </c>
      <c r="K35" s="236">
        <v>4039.1296621000001</v>
      </c>
      <c r="L35" s="236">
        <v>77</v>
      </c>
      <c r="M35" s="236">
        <v>4086.6429702219998</v>
      </c>
      <c r="N35" s="236">
        <v>4137.4295192569998</v>
      </c>
      <c r="O35" s="236">
        <v>4188.896893743</v>
      </c>
      <c r="P35" s="236">
        <v>4241.0645032169996</v>
      </c>
      <c r="Q35" s="236">
        <v>4293.9534105439998</v>
      </c>
      <c r="R35" s="236">
        <v>4347.5803131319999</v>
      </c>
      <c r="S35" s="236">
        <v>4401.8735029190002</v>
      </c>
      <c r="T35" s="236">
        <v>4456.8405900280004</v>
      </c>
      <c r="U35" s="236">
        <v>4512.4896341690001</v>
      </c>
      <c r="V35" s="236">
        <v>4568.8282206840004</v>
      </c>
      <c r="W35" s="236">
        <v>4625.8639968759999</v>
      </c>
      <c r="X35" s="236">
        <v>4683.6048558399998</v>
      </c>
      <c r="Y35" s="236">
        <v>4742.059027671</v>
      </c>
      <c r="Z35" s="236">
        <v>4801.2347732259996</v>
      </c>
      <c r="AA35" s="236">
        <v>4861.1402723680003</v>
      </c>
      <c r="AB35" s="236">
        <v>4921.7836143189998</v>
      </c>
      <c r="AC35" s="236">
        <v>4983.1727317539999</v>
      </c>
      <c r="AD35" s="236">
        <v>5045.3170843629996</v>
      </c>
      <c r="AE35" s="236">
        <v>5108.225315527</v>
      </c>
      <c r="AF35" s="236">
        <v>5171.9058913380004</v>
      </c>
      <c r="AG35" s="236">
        <v>5236.3682299530001</v>
      </c>
      <c r="AH35" s="236">
        <v>5301.6220430980002</v>
      </c>
      <c r="AI35" s="236">
        <v>5367.675933988</v>
      </c>
      <c r="AJ35" s="236">
        <v>5434.5375659840001</v>
      </c>
      <c r="AK35" s="236">
        <v>5502.2125817180004</v>
      </c>
      <c r="AL35" s="236">
        <v>5570.7064738279996</v>
      </c>
      <c r="AM35" s="236">
        <v>5640.0227736670004</v>
      </c>
      <c r="AN35" s="236">
        <v>5710.1726638110003</v>
      </c>
      <c r="AO35" s="236">
        <v>5781.1711787479999</v>
      </c>
      <c r="AP35" s="236">
        <v>5853.0225363919999</v>
      </c>
      <c r="AQ35" s="236">
        <v>5925.7301179349997</v>
      </c>
      <c r="AR35" s="236">
        <v>5999.2977648799997</v>
      </c>
      <c r="AS35" s="236">
        <v>6073.7302891709996</v>
      </c>
      <c r="AT35" s="236">
        <v>6149.0349854579999</v>
      </c>
      <c r="AU35" s="236">
        <v>6225.2173195819996</v>
      </c>
      <c r="AV35" s="236">
        <v>6302.2790118160001</v>
      </c>
      <c r="AW35" s="236">
        <v>6380.2217777300002</v>
      </c>
      <c r="AX35" s="236">
        <v>6459.0489291029999</v>
      </c>
      <c r="AY35" s="236">
        <v>6538.7618140550003</v>
      </c>
      <c r="AZ35" s="236">
        <v>6619.3635980019999</v>
      </c>
      <c r="BA35" s="236">
        <v>6700.8547629029999</v>
      </c>
      <c r="BB35" s="236">
        <v>6783.2360662089995</v>
      </c>
      <c r="BC35" s="236">
        <v>6866.5062963390001</v>
      </c>
      <c r="BD35" s="236">
        <v>6950.6650449970002</v>
      </c>
      <c r="BE35" s="236">
        <v>7035.708785158</v>
      </c>
      <c r="BF35" s="236">
        <v>7121.6319296689999</v>
      </c>
      <c r="BG35" s="236">
        <v>7208.4255100789997</v>
      </c>
      <c r="BH35" s="236">
        <v>7296.0784228020002</v>
      </c>
      <c r="BI35" s="236">
        <v>7384.577366988</v>
      </c>
      <c r="BJ35" s="236">
        <v>7473.9101346429998</v>
      </c>
      <c r="BK35" s="236">
        <v>7564.0593498979997</v>
      </c>
      <c r="BL35" s="236">
        <v>7655.010685233</v>
      </c>
      <c r="BM35" s="236">
        <v>7746.7429673300003</v>
      </c>
      <c r="BN35" s="236">
        <v>7839.2308350880003</v>
      </c>
      <c r="BO35" s="236">
        <v>7932.4460049290001</v>
      </c>
      <c r="BP35" s="236">
        <v>8026.3477069889996</v>
      </c>
      <c r="BQ35" s="236">
        <v>8120.8847420920001</v>
      </c>
      <c r="BR35" s="236">
        <v>8215.9809624379996</v>
      </c>
      <c r="BS35" s="236">
        <v>8311.5425007449994</v>
      </c>
      <c r="BT35" s="236">
        <v>8407.5653388840001</v>
      </c>
      <c r="BU35" s="236">
        <v>8503.9806113510003</v>
      </c>
      <c r="BV35" s="236">
        <v>8600.711253681</v>
      </c>
      <c r="BW35" s="236">
        <v>8697.6710516349995</v>
      </c>
      <c r="BX35" s="236">
        <v>8794.7637030490005</v>
      </c>
      <c r="BY35" s="236">
        <v>8891.8820977819996</v>
      </c>
      <c r="BZ35" s="236">
        <v>8988.9069319699993</v>
      </c>
      <c r="CA35" s="236">
        <v>9085.7059341229997</v>
      </c>
      <c r="CB35" s="236">
        <v>9182.1323179390001</v>
      </c>
      <c r="CC35" s="236">
        <v>9278.0236581890003</v>
      </c>
      <c r="CD35" s="236">
        <v>9373.2004443490005</v>
      </c>
      <c r="CE35" s="236">
        <v>9467.4644581949997</v>
      </c>
      <c r="CF35" s="236">
        <v>9560.5972971589999</v>
      </c>
      <c r="CG35" s="236">
        <v>9652.3584207950007</v>
      </c>
      <c r="CH35" s="236">
        <v>9742.4835229010005</v>
      </c>
      <c r="CI35" s="236">
        <v>9830.6825019839998</v>
      </c>
      <c r="CJ35" s="236">
        <v>9916.6373049449994</v>
      </c>
      <c r="CK35" s="236">
        <v>10000</v>
      </c>
      <c r="CL35" s="236"/>
      <c r="CM35" s="236"/>
      <c r="CN35" s="236"/>
      <c r="CO35" s="236"/>
      <c r="CP35" s="236"/>
      <c r="CQ35" s="236"/>
      <c r="CR35" s="236"/>
      <c r="CS35" s="236"/>
      <c r="CT35" s="236"/>
      <c r="CU35" s="236"/>
      <c r="CV35" s="236"/>
      <c r="CW35" s="236"/>
      <c r="CX35" s="236"/>
      <c r="CY35" s="236"/>
      <c r="CZ35" s="236"/>
      <c r="DA35" s="236"/>
      <c r="DB35" s="236"/>
      <c r="DC35" s="236"/>
      <c r="DD35" s="236"/>
      <c r="DE35" s="236"/>
      <c r="DF35" s="236"/>
      <c r="DG35" s="236"/>
      <c r="DH35" s="236"/>
      <c r="DI35" s="236"/>
      <c r="DJ35" s="236"/>
      <c r="DK35" s="236"/>
      <c r="DL35" s="236"/>
      <c r="DM35" s="236"/>
      <c r="DN35" s="236"/>
      <c r="DO35" s="236"/>
      <c r="DP35" s="236"/>
      <c r="DQ35" s="236"/>
      <c r="DR35" s="236"/>
    </row>
    <row r="36" spans="1:122" x14ac:dyDescent="0.15">
      <c r="A36" s="1" t="s">
        <v>536</v>
      </c>
      <c r="B36" s="1" t="s">
        <v>502</v>
      </c>
      <c r="C36" s="1">
        <v>1</v>
      </c>
      <c r="D36" s="1">
        <v>1</v>
      </c>
      <c r="E36" s="1">
        <v>1</v>
      </c>
      <c r="F36" s="1">
        <v>34</v>
      </c>
      <c r="G36" s="1">
        <v>0</v>
      </c>
      <c r="H36" s="1">
        <v>0</v>
      </c>
      <c r="I36" s="1">
        <v>0</v>
      </c>
      <c r="J36" s="1">
        <v>0</v>
      </c>
      <c r="K36" s="236">
        <v>4089.6759988069998</v>
      </c>
      <c r="L36" s="236">
        <v>76</v>
      </c>
      <c r="M36" s="236">
        <v>4137.7481927560002</v>
      </c>
      <c r="N36" s="236">
        <v>4189.1455849080003</v>
      </c>
      <c r="O36" s="236">
        <v>4241.2359936749999</v>
      </c>
      <c r="P36" s="236">
        <v>4294.0396828760004</v>
      </c>
      <c r="Q36" s="236">
        <v>4347.5803131319999</v>
      </c>
      <c r="R36" s="236">
        <v>4401.8735029190002</v>
      </c>
      <c r="S36" s="236">
        <v>4456.8405900280004</v>
      </c>
      <c r="T36" s="236">
        <v>4512.4896341690001</v>
      </c>
      <c r="U36" s="236">
        <v>4568.8282206840004</v>
      </c>
      <c r="V36" s="236">
        <v>4625.8639968759999</v>
      </c>
      <c r="W36" s="236">
        <v>4683.6048558399998</v>
      </c>
      <c r="X36" s="236">
        <v>4742.059027671</v>
      </c>
      <c r="Y36" s="236">
        <v>4801.2347732259996</v>
      </c>
      <c r="Z36" s="236">
        <v>4861.1402723680003</v>
      </c>
      <c r="AA36" s="236">
        <v>4921.7836143189998</v>
      </c>
      <c r="AB36" s="236">
        <v>4983.1727317539999</v>
      </c>
      <c r="AC36" s="236">
        <v>5045.3170843629996</v>
      </c>
      <c r="AD36" s="236">
        <v>5108.225315527</v>
      </c>
      <c r="AE36" s="236">
        <v>5171.9058913380004</v>
      </c>
      <c r="AF36" s="236">
        <v>5236.3682299530001</v>
      </c>
      <c r="AG36" s="236">
        <v>5301.6220430980002</v>
      </c>
      <c r="AH36" s="236">
        <v>5367.675933988</v>
      </c>
      <c r="AI36" s="236">
        <v>5434.5375659840001</v>
      </c>
      <c r="AJ36" s="236">
        <v>5502.2125817180004</v>
      </c>
      <c r="AK36" s="236">
        <v>5570.7064738279996</v>
      </c>
      <c r="AL36" s="236">
        <v>5640.0227736670004</v>
      </c>
      <c r="AM36" s="236">
        <v>5710.1726638110003</v>
      </c>
      <c r="AN36" s="236">
        <v>5781.1711787479999</v>
      </c>
      <c r="AO36" s="236">
        <v>5853.0225363919999</v>
      </c>
      <c r="AP36" s="236">
        <v>5925.7301179349997</v>
      </c>
      <c r="AQ36" s="236">
        <v>5999.2977648799997</v>
      </c>
      <c r="AR36" s="236">
        <v>6073.7302891709996</v>
      </c>
      <c r="AS36" s="236">
        <v>6149.0349854579999</v>
      </c>
      <c r="AT36" s="236">
        <v>6225.2173195819996</v>
      </c>
      <c r="AU36" s="236">
        <v>6302.2790118160001</v>
      </c>
      <c r="AV36" s="236">
        <v>6380.2217777300002</v>
      </c>
      <c r="AW36" s="236">
        <v>6459.0489291029999</v>
      </c>
      <c r="AX36" s="236">
        <v>6538.7618140550003</v>
      </c>
      <c r="AY36" s="236">
        <v>6619.3635980019999</v>
      </c>
      <c r="AZ36" s="236">
        <v>6700.8547629029999</v>
      </c>
      <c r="BA36" s="236">
        <v>6783.2360662089995</v>
      </c>
      <c r="BB36" s="236">
        <v>6866.5062963390001</v>
      </c>
      <c r="BC36" s="236">
        <v>6950.6650449970002</v>
      </c>
      <c r="BD36" s="236">
        <v>7035.708785158</v>
      </c>
      <c r="BE36" s="236">
        <v>7121.6319296689999</v>
      </c>
      <c r="BF36" s="236">
        <v>7208.4255100789997</v>
      </c>
      <c r="BG36" s="236">
        <v>7296.0784228020002</v>
      </c>
      <c r="BH36" s="236">
        <v>7384.577366988</v>
      </c>
      <c r="BI36" s="236">
        <v>7473.9101346429998</v>
      </c>
      <c r="BJ36" s="236">
        <v>7564.0593498979997</v>
      </c>
      <c r="BK36" s="236">
        <v>7655.010685233</v>
      </c>
      <c r="BL36" s="236">
        <v>7746.7429673300003</v>
      </c>
      <c r="BM36" s="236">
        <v>7839.2308350880003</v>
      </c>
      <c r="BN36" s="236">
        <v>7932.4460049290001</v>
      </c>
      <c r="BO36" s="236">
        <v>8026.3477069889996</v>
      </c>
      <c r="BP36" s="236">
        <v>8120.8847420920001</v>
      </c>
      <c r="BQ36" s="236">
        <v>8215.9809624379996</v>
      </c>
      <c r="BR36" s="236">
        <v>8311.5425007449994</v>
      </c>
      <c r="BS36" s="236">
        <v>8407.5653388840001</v>
      </c>
      <c r="BT36" s="236">
        <v>8503.9806113510003</v>
      </c>
      <c r="BU36" s="236">
        <v>8600.711253681</v>
      </c>
      <c r="BV36" s="236">
        <v>8697.6710516349995</v>
      </c>
      <c r="BW36" s="236">
        <v>8794.7637030490005</v>
      </c>
      <c r="BX36" s="236">
        <v>8891.8820977819996</v>
      </c>
      <c r="BY36" s="236">
        <v>8988.9069319699993</v>
      </c>
      <c r="BZ36" s="236">
        <v>9085.7059341229997</v>
      </c>
      <c r="CA36" s="236">
        <v>9182.1323179390001</v>
      </c>
      <c r="CB36" s="236">
        <v>9278.0236581890003</v>
      </c>
      <c r="CC36" s="236">
        <v>9373.2004443490005</v>
      </c>
      <c r="CD36" s="236">
        <v>9467.4644581949997</v>
      </c>
      <c r="CE36" s="236">
        <v>9560.5972971589999</v>
      </c>
      <c r="CF36" s="236">
        <v>9652.3584207950007</v>
      </c>
      <c r="CG36" s="236">
        <v>9742.4835229010005</v>
      </c>
      <c r="CH36" s="236">
        <v>9830.6825019839998</v>
      </c>
      <c r="CI36" s="236">
        <v>9916.6373049449994</v>
      </c>
      <c r="CJ36" s="236">
        <v>10000</v>
      </c>
      <c r="CK36" s="236"/>
      <c r="CL36" s="236"/>
      <c r="CM36" s="236"/>
      <c r="CN36" s="236"/>
      <c r="CO36" s="236"/>
      <c r="CP36" s="236"/>
      <c r="CQ36" s="236"/>
      <c r="CR36" s="236"/>
      <c r="CS36" s="236"/>
      <c r="CT36" s="236"/>
      <c r="CU36" s="236"/>
      <c r="CV36" s="236"/>
      <c r="CW36" s="236"/>
      <c r="CX36" s="236"/>
      <c r="CY36" s="236"/>
      <c r="CZ36" s="236"/>
      <c r="DA36" s="236"/>
      <c r="DB36" s="236"/>
      <c r="DC36" s="236"/>
      <c r="DD36" s="236"/>
      <c r="DE36" s="236"/>
      <c r="DF36" s="236"/>
      <c r="DG36" s="236"/>
      <c r="DH36" s="236"/>
      <c r="DI36" s="236"/>
      <c r="DJ36" s="236"/>
      <c r="DK36" s="236"/>
      <c r="DL36" s="236"/>
      <c r="DM36" s="236"/>
      <c r="DN36" s="236"/>
      <c r="DO36" s="236"/>
      <c r="DP36" s="236"/>
      <c r="DQ36" s="236"/>
      <c r="DR36" s="236"/>
    </row>
    <row r="37" spans="1:122" x14ac:dyDescent="0.15">
      <c r="A37" s="1" t="s">
        <v>537</v>
      </c>
      <c r="B37" s="1" t="s">
        <v>502</v>
      </c>
      <c r="C37" s="1">
        <v>1</v>
      </c>
      <c r="D37" s="1">
        <v>1</v>
      </c>
      <c r="E37" s="1">
        <v>1</v>
      </c>
      <c r="F37" s="1">
        <v>35</v>
      </c>
      <c r="G37" s="1">
        <v>0</v>
      </c>
      <c r="H37" s="1">
        <v>0</v>
      </c>
      <c r="I37" s="1">
        <v>0</v>
      </c>
      <c r="J37" s="1">
        <v>0</v>
      </c>
      <c r="K37" s="236">
        <v>4140.8707013659996</v>
      </c>
      <c r="L37" s="236">
        <v>75</v>
      </c>
      <c r="M37" s="236">
        <v>4189.5020364749998</v>
      </c>
      <c r="N37" s="236">
        <v>4241.5136515690001</v>
      </c>
      <c r="O37" s="236">
        <v>4294.230253621</v>
      </c>
      <c r="P37" s="236">
        <v>4347.6752616430003</v>
      </c>
      <c r="Q37" s="236">
        <v>4401.8735029190002</v>
      </c>
      <c r="R37" s="236">
        <v>4456.8405900280004</v>
      </c>
      <c r="S37" s="236">
        <v>4512.4896341690001</v>
      </c>
      <c r="T37" s="236">
        <v>4568.8282206840004</v>
      </c>
      <c r="U37" s="236">
        <v>4625.8639968759999</v>
      </c>
      <c r="V37" s="236">
        <v>4683.6048558399998</v>
      </c>
      <c r="W37" s="236">
        <v>4742.059027671</v>
      </c>
      <c r="X37" s="236">
        <v>4801.2347732259996</v>
      </c>
      <c r="Y37" s="236">
        <v>4861.1402723680003</v>
      </c>
      <c r="Z37" s="236">
        <v>4921.7836143189998</v>
      </c>
      <c r="AA37" s="236">
        <v>4983.1727317539999</v>
      </c>
      <c r="AB37" s="236">
        <v>5045.3170843629996</v>
      </c>
      <c r="AC37" s="236">
        <v>5108.225315527</v>
      </c>
      <c r="AD37" s="236">
        <v>5171.9058913380004</v>
      </c>
      <c r="AE37" s="236">
        <v>5236.3682299530001</v>
      </c>
      <c r="AF37" s="236">
        <v>5301.6220430980002</v>
      </c>
      <c r="AG37" s="236">
        <v>5367.675933988</v>
      </c>
      <c r="AH37" s="236">
        <v>5434.5375659840001</v>
      </c>
      <c r="AI37" s="236">
        <v>5502.2125817180004</v>
      </c>
      <c r="AJ37" s="236">
        <v>5570.7064738279996</v>
      </c>
      <c r="AK37" s="236">
        <v>5640.0227736670004</v>
      </c>
      <c r="AL37" s="236">
        <v>5710.1726638110003</v>
      </c>
      <c r="AM37" s="236">
        <v>5781.1711787479999</v>
      </c>
      <c r="AN37" s="236">
        <v>5853.0225363919999</v>
      </c>
      <c r="AO37" s="236">
        <v>5925.7301179349997</v>
      </c>
      <c r="AP37" s="236">
        <v>5999.2977648799997</v>
      </c>
      <c r="AQ37" s="236">
        <v>6073.7302891709996</v>
      </c>
      <c r="AR37" s="236">
        <v>6149.0349854579999</v>
      </c>
      <c r="AS37" s="236">
        <v>6225.2173195819996</v>
      </c>
      <c r="AT37" s="236">
        <v>6302.2790118160001</v>
      </c>
      <c r="AU37" s="236">
        <v>6380.2217777300002</v>
      </c>
      <c r="AV37" s="236">
        <v>6459.0489291029999</v>
      </c>
      <c r="AW37" s="236">
        <v>6538.7618140550003</v>
      </c>
      <c r="AX37" s="236">
        <v>6619.3635980019999</v>
      </c>
      <c r="AY37" s="236">
        <v>6700.8547629029999</v>
      </c>
      <c r="AZ37" s="236">
        <v>6783.2360662089995</v>
      </c>
      <c r="BA37" s="236">
        <v>6866.5062963390001</v>
      </c>
      <c r="BB37" s="236">
        <v>6950.6650449970002</v>
      </c>
      <c r="BC37" s="236">
        <v>7035.708785158</v>
      </c>
      <c r="BD37" s="236">
        <v>7121.6319296689999</v>
      </c>
      <c r="BE37" s="236">
        <v>7208.4255100789997</v>
      </c>
      <c r="BF37" s="236">
        <v>7296.0784228020002</v>
      </c>
      <c r="BG37" s="236">
        <v>7384.577366988</v>
      </c>
      <c r="BH37" s="236">
        <v>7473.9101346429998</v>
      </c>
      <c r="BI37" s="236">
        <v>7564.0593498979997</v>
      </c>
      <c r="BJ37" s="236">
        <v>7655.010685233</v>
      </c>
      <c r="BK37" s="236">
        <v>7746.7429673300003</v>
      </c>
      <c r="BL37" s="236">
        <v>7839.2308350880003</v>
      </c>
      <c r="BM37" s="236">
        <v>7932.4460049290001</v>
      </c>
      <c r="BN37" s="236">
        <v>8026.3477069889996</v>
      </c>
      <c r="BO37" s="236">
        <v>8120.8847420920001</v>
      </c>
      <c r="BP37" s="236">
        <v>8215.9809624379996</v>
      </c>
      <c r="BQ37" s="236">
        <v>8311.5425007449994</v>
      </c>
      <c r="BR37" s="236">
        <v>8407.5653388840001</v>
      </c>
      <c r="BS37" s="236">
        <v>8503.9806113510003</v>
      </c>
      <c r="BT37" s="236">
        <v>8600.711253681</v>
      </c>
      <c r="BU37" s="236">
        <v>8697.6710516349995</v>
      </c>
      <c r="BV37" s="236">
        <v>8794.7637030490005</v>
      </c>
      <c r="BW37" s="236">
        <v>8891.8820977819996</v>
      </c>
      <c r="BX37" s="236">
        <v>8988.9069319699993</v>
      </c>
      <c r="BY37" s="236">
        <v>9085.7059341229997</v>
      </c>
      <c r="BZ37" s="236">
        <v>9182.1323179390001</v>
      </c>
      <c r="CA37" s="236">
        <v>9278.0236581890003</v>
      </c>
      <c r="CB37" s="236">
        <v>9373.2004443490005</v>
      </c>
      <c r="CC37" s="236">
        <v>9467.4644581949997</v>
      </c>
      <c r="CD37" s="236">
        <v>9560.5972971589999</v>
      </c>
      <c r="CE37" s="236">
        <v>9652.3584207950007</v>
      </c>
      <c r="CF37" s="236">
        <v>9742.4835229010005</v>
      </c>
      <c r="CG37" s="236">
        <v>9830.6825019839998</v>
      </c>
      <c r="CH37" s="236">
        <v>9916.6373049449994</v>
      </c>
      <c r="CI37" s="236">
        <v>10000</v>
      </c>
      <c r="CJ37" s="236"/>
      <c r="CK37" s="236"/>
      <c r="CL37" s="236"/>
      <c r="CM37" s="236"/>
      <c r="CN37" s="236"/>
      <c r="CO37" s="236"/>
      <c r="CP37" s="236"/>
      <c r="CQ37" s="236"/>
      <c r="CR37" s="236"/>
      <c r="CS37" s="236"/>
      <c r="CT37" s="236"/>
      <c r="CU37" s="236"/>
      <c r="CV37" s="236"/>
      <c r="CW37" s="236"/>
      <c r="CX37" s="236"/>
      <c r="CY37" s="236"/>
      <c r="CZ37" s="236"/>
      <c r="DA37" s="236"/>
      <c r="DB37" s="236"/>
      <c r="DC37" s="236"/>
      <c r="DD37" s="236"/>
      <c r="DE37" s="236"/>
      <c r="DF37" s="236"/>
      <c r="DG37" s="236"/>
      <c r="DH37" s="236"/>
      <c r="DI37" s="236"/>
      <c r="DJ37" s="236"/>
      <c r="DK37" s="236"/>
      <c r="DL37" s="236"/>
      <c r="DM37" s="236"/>
      <c r="DN37" s="236"/>
      <c r="DO37" s="236"/>
      <c r="DP37" s="236"/>
      <c r="DQ37" s="236"/>
      <c r="DR37" s="236"/>
    </row>
    <row r="38" spans="1:122" x14ac:dyDescent="0.15">
      <c r="A38" s="1" t="s">
        <v>538</v>
      </c>
      <c r="B38" s="1" t="s">
        <v>502</v>
      </c>
      <c r="C38" s="1">
        <v>1</v>
      </c>
      <c r="D38" s="1">
        <v>1</v>
      </c>
      <c r="E38" s="1">
        <v>1</v>
      </c>
      <c r="F38" s="1">
        <v>36</v>
      </c>
      <c r="G38" s="1">
        <v>0</v>
      </c>
      <c r="H38" s="1">
        <v>0</v>
      </c>
      <c r="I38" s="1">
        <v>0</v>
      </c>
      <c r="J38" s="1">
        <v>0</v>
      </c>
      <c r="K38" s="236">
        <v>4192.6946980459998</v>
      </c>
      <c r="L38" s="236">
        <v>74</v>
      </c>
      <c r="M38" s="236">
        <v>4241.8921851340001</v>
      </c>
      <c r="N38" s="236">
        <v>4294.5248125460002</v>
      </c>
      <c r="O38" s="236">
        <v>4347.8775043710002</v>
      </c>
      <c r="P38" s="236">
        <v>4401.9751907310001</v>
      </c>
      <c r="Q38" s="236">
        <v>4456.8405900280004</v>
      </c>
      <c r="R38" s="236">
        <v>4512.4896341690001</v>
      </c>
      <c r="S38" s="236">
        <v>4568.8282206840004</v>
      </c>
      <c r="T38" s="236">
        <v>4625.8639968759999</v>
      </c>
      <c r="U38" s="236">
        <v>4683.6048558399998</v>
      </c>
      <c r="V38" s="236">
        <v>4742.059027671</v>
      </c>
      <c r="W38" s="236">
        <v>4801.2347732259996</v>
      </c>
      <c r="X38" s="236">
        <v>4861.1402723680003</v>
      </c>
      <c r="Y38" s="236">
        <v>4921.7836143189998</v>
      </c>
      <c r="Z38" s="236">
        <v>4983.1727317539999</v>
      </c>
      <c r="AA38" s="236">
        <v>5045.3170843629996</v>
      </c>
      <c r="AB38" s="236">
        <v>5108.225315527</v>
      </c>
      <c r="AC38" s="236">
        <v>5171.9058913380004</v>
      </c>
      <c r="AD38" s="236">
        <v>5236.3682299530001</v>
      </c>
      <c r="AE38" s="236">
        <v>5301.6220430980002</v>
      </c>
      <c r="AF38" s="236">
        <v>5367.675933988</v>
      </c>
      <c r="AG38" s="236">
        <v>5434.5375659840001</v>
      </c>
      <c r="AH38" s="236">
        <v>5502.2125817180004</v>
      </c>
      <c r="AI38" s="236">
        <v>5570.7064738279996</v>
      </c>
      <c r="AJ38" s="236">
        <v>5640.0227736670004</v>
      </c>
      <c r="AK38" s="236">
        <v>5710.1726638110003</v>
      </c>
      <c r="AL38" s="236">
        <v>5781.1711787479999</v>
      </c>
      <c r="AM38" s="236">
        <v>5853.0225363919999</v>
      </c>
      <c r="AN38" s="236">
        <v>5925.7301179349997</v>
      </c>
      <c r="AO38" s="236">
        <v>5999.2977648799997</v>
      </c>
      <c r="AP38" s="236">
        <v>6073.7302891709996</v>
      </c>
      <c r="AQ38" s="236">
        <v>6149.0349854579999</v>
      </c>
      <c r="AR38" s="236">
        <v>6225.2173195819996</v>
      </c>
      <c r="AS38" s="236">
        <v>6302.2790118160001</v>
      </c>
      <c r="AT38" s="236">
        <v>6380.2217777300002</v>
      </c>
      <c r="AU38" s="236">
        <v>6459.0489291029999</v>
      </c>
      <c r="AV38" s="236">
        <v>6538.7618140550003</v>
      </c>
      <c r="AW38" s="236">
        <v>6619.3635980019999</v>
      </c>
      <c r="AX38" s="236">
        <v>6700.8547629029999</v>
      </c>
      <c r="AY38" s="236">
        <v>6783.2360662089995</v>
      </c>
      <c r="AZ38" s="236">
        <v>6866.5062963390001</v>
      </c>
      <c r="BA38" s="236">
        <v>6950.6650449970002</v>
      </c>
      <c r="BB38" s="236">
        <v>7035.708785158</v>
      </c>
      <c r="BC38" s="236">
        <v>7121.6319296689999</v>
      </c>
      <c r="BD38" s="236">
        <v>7208.4255100789997</v>
      </c>
      <c r="BE38" s="236">
        <v>7296.0784228020002</v>
      </c>
      <c r="BF38" s="236">
        <v>7384.577366988</v>
      </c>
      <c r="BG38" s="236">
        <v>7473.9101346429998</v>
      </c>
      <c r="BH38" s="236">
        <v>7564.0593498979997</v>
      </c>
      <c r="BI38" s="236">
        <v>7655.010685233</v>
      </c>
      <c r="BJ38" s="236">
        <v>7746.7429673300003</v>
      </c>
      <c r="BK38" s="236">
        <v>7839.2308350880003</v>
      </c>
      <c r="BL38" s="236">
        <v>7932.4460049290001</v>
      </c>
      <c r="BM38" s="236">
        <v>8026.3477069889996</v>
      </c>
      <c r="BN38" s="236">
        <v>8120.8847420920001</v>
      </c>
      <c r="BO38" s="236">
        <v>8215.9809624379996</v>
      </c>
      <c r="BP38" s="236">
        <v>8311.5425007449994</v>
      </c>
      <c r="BQ38" s="236">
        <v>8407.5653388840001</v>
      </c>
      <c r="BR38" s="236">
        <v>8503.9806113510003</v>
      </c>
      <c r="BS38" s="236">
        <v>8600.711253681</v>
      </c>
      <c r="BT38" s="236">
        <v>8697.6710516349995</v>
      </c>
      <c r="BU38" s="236">
        <v>8794.7637030490005</v>
      </c>
      <c r="BV38" s="236">
        <v>8891.8820977819996</v>
      </c>
      <c r="BW38" s="236">
        <v>8988.9069319699993</v>
      </c>
      <c r="BX38" s="236">
        <v>9085.7059341229997</v>
      </c>
      <c r="BY38" s="236">
        <v>9182.1323179390001</v>
      </c>
      <c r="BZ38" s="236">
        <v>9278.0236581890003</v>
      </c>
      <c r="CA38" s="236">
        <v>9373.2004443490005</v>
      </c>
      <c r="CB38" s="236">
        <v>9467.4644581949997</v>
      </c>
      <c r="CC38" s="236">
        <v>9560.5972971589999</v>
      </c>
      <c r="CD38" s="236">
        <v>9652.3584207950007</v>
      </c>
      <c r="CE38" s="236">
        <v>9742.4835229010005</v>
      </c>
      <c r="CF38" s="236">
        <v>9830.6825019839998</v>
      </c>
      <c r="CG38" s="236">
        <v>9916.6373049449994</v>
      </c>
      <c r="CH38" s="236">
        <v>10000</v>
      </c>
      <c r="CI38" s="236"/>
      <c r="CJ38" s="236"/>
      <c r="CK38" s="236"/>
      <c r="CL38" s="236"/>
      <c r="CM38" s="236"/>
      <c r="CN38" s="236"/>
      <c r="CO38" s="236"/>
      <c r="CP38" s="236"/>
      <c r="CQ38" s="236"/>
      <c r="CR38" s="236"/>
      <c r="CS38" s="236"/>
      <c r="CT38" s="236"/>
      <c r="CU38" s="236"/>
      <c r="CV38" s="236"/>
      <c r="CW38" s="236"/>
      <c r="CX38" s="236"/>
      <c r="CY38" s="236"/>
      <c r="CZ38" s="236"/>
      <c r="DA38" s="236"/>
      <c r="DB38" s="236"/>
      <c r="DC38" s="236"/>
      <c r="DD38" s="236"/>
      <c r="DE38" s="236"/>
      <c r="DF38" s="236"/>
      <c r="DG38" s="236"/>
      <c r="DH38" s="236"/>
      <c r="DI38" s="236"/>
      <c r="DJ38" s="236"/>
      <c r="DK38" s="236"/>
      <c r="DL38" s="236"/>
      <c r="DM38" s="236"/>
      <c r="DN38" s="236"/>
      <c r="DO38" s="236"/>
      <c r="DP38" s="236"/>
      <c r="DQ38" s="236"/>
      <c r="DR38" s="236"/>
    </row>
    <row r="39" spans="1:122" x14ac:dyDescent="0.15">
      <c r="A39" s="1" t="s">
        <v>539</v>
      </c>
      <c r="B39" s="1" t="s">
        <v>502</v>
      </c>
      <c r="C39" s="1">
        <v>1</v>
      </c>
      <c r="D39" s="1">
        <v>1</v>
      </c>
      <c r="E39" s="1">
        <v>1</v>
      </c>
      <c r="F39" s="1">
        <v>37</v>
      </c>
      <c r="G39" s="1">
        <v>0</v>
      </c>
      <c r="H39" s="1">
        <v>0</v>
      </c>
      <c r="I39" s="1">
        <v>0</v>
      </c>
      <c r="J39" s="1">
        <v>0</v>
      </c>
      <c r="K39" s="236">
        <v>4245.1832373890002</v>
      </c>
      <c r="L39" s="236">
        <v>73</v>
      </c>
      <c r="M39" s="236">
        <v>4294.9459872099997</v>
      </c>
      <c r="N39" s="236">
        <v>4348.2045284550004</v>
      </c>
      <c r="O39" s="236">
        <v>4402.199553169</v>
      </c>
      <c r="P39" s="236">
        <v>4456.9523474970001</v>
      </c>
      <c r="Q39" s="236">
        <v>4512.4896341690001</v>
      </c>
      <c r="R39" s="236">
        <v>4568.8282206840004</v>
      </c>
      <c r="S39" s="236">
        <v>4625.8639968759999</v>
      </c>
      <c r="T39" s="236">
        <v>4683.6048558399998</v>
      </c>
      <c r="U39" s="236">
        <v>4742.059027671</v>
      </c>
      <c r="V39" s="236">
        <v>4801.2347732259996</v>
      </c>
      <c r="W39" s="236">
        <v>4861.1402723680003</v>
      </c>
      <c r="X39" s="236">
        <v>4921.7836143189998</v>
      </c>
      <c r="Y39" s="236">
        <v>4983.1727317539999</v>
      </c>
      <c r="Z39" s="236">
        <v>5045.3170843629996</v>
      </c>
      <c r="AA39" s="236">
        <v>5108.225315527</v>
      </c>
      <c r="AB39" s="236">
        <v>5171.9058913380004</v>
      </c>
      <c r="AC39" s="236">
        <v>5236.3682299530001</v>
      </c>
      <c r="AD39" s="236">
        <v>5301.6220430980002</v>
      </c>
      <c r="AE39" s="236">
        <v>5367.675933988</v>
      </c>
      <c r="AF39" s="236">
        <v>5434.5375659840001</v>
      </c>
      <c r="AG39" s="236">
        <v>5502.2125817180004</v>
      </c>
      <c r="AH39" s="236">
        <v>5570.7064738279996</v>
      </c>
      <c r="AI39" s="236">
        <v>5640.0227736670004</v>
      </c>
      <c r="AJ39" s="236">
        <v>5710.1726638110003</v>
      </c>
      <c r="AK39" s="236">
        <v>5781.1711787479999</v>
      </c>
      <c r="AL39" s="236">
        <v>5853.0225363919999</v>
      </c>
      <c r="AM39" s="236">
        <v>5925.7301179349997</v>
      </c>
      <c r="AN39" s="236">
        <v>5999.2977648799997</v>
      </c>
      <c r="AO39" s="236">
        <v>6073.7302891709996</v>
      </c>
      <c r="AP39" s="236">
        <v>6149.0349854579999</v>
      </c>
      <c r="AQ39" s="236">
        <v>6225.2173195819996</v>
      </c>
      <c r="AR39" s="236">
        <v>6302.2790118160001</v>
      </c>
      <c r="AS39" s="236">
        <v>6380.2217777300002</v>
      </c>
      <c r="AT39" s="236">
        <v>6459.0489291029999</v>
      </c>
      <c r="AU39" s="236">
        <v>6538.7618140550003</v>
      </c>
      <c r="AV39" s="236">
        <v>6619.3635980019999</v>
      </c>
      <c r="AW39" s="236">
        <v>6700.8547629029999</v>
      </c>
      <c r="AX39" s="236">
        <v>6783.2360662089995</v>
      </c>
      <c r="AY39" s="236">
        <v>6866.5062963390001</v>
      </c>
      <c r="AZ39" s="236">
        <v>6950.6650449970002</v>
      </c>
      <c r="BA39" s="236">
        <v>7035.708785158</v>
      </c>
      <c r="BB39" s="236">
        <v>7121.6319296689999</v>
      </c>
      <c r="BC39" s="236">
        <v>7208.4255100789997</v>
      </c>
      <c r="BD39" s="236">
        <v>7296.0784228020002</v>
      </c>
      <c r="BE39" s="236">
        <v>7384.577366988</v>
      </c>
      <c r="BF39" s="236">
        <v>7473.9101346429998</v>
      </c>
      <c r="BG39" s="236">
        <v>7564.0593498979997</v>
      </c>
      <c r="BH39" s="236">
        <v>7655.010685233</v>
      </c>
      <c r="BI39" s="236">
        <v>7746.7429673300003</v>
      </c>
      <c r="BJ39" s="236">
        <v>7839.2308350880003</v>
      </c>
      <c r="BK39" s="236">
        <v>7932.4460049290001</v>
      </c>
      <c r="BL39" s="236">
        <v>8026.3477069889996</v>
      </c>
      <c r="BM39" s="236">
        <v>8120.8847420920001</v>
      </c>
      <c r="BN39" s="236">
        <v>8215.9809624379996</v>
      </c>
      <c r="BO39" s="236">
        <v>8311.5425007449994</v>
      </c>
      <c r="BP39" s="236">
        <v>8407.5653388840001</v>
      </c>
      <c r="BQ39" s="236">
        <v>8503.9806113510003</v>
      </c>
      <c r="BR39" s="236">
        <v>8600.711253681</v>
      </c>
      <c r="BS39" s="236">
        <v>8697.6710516349995</v>
      </c>
      <c r="BT39" s="236">
        <v>8794.7637030490005</v>
      </c>
      <c r="BU39" s="236">
        <v>8891.8820977819996</v>
      </c>
      <c r="BV39" s="236">
        <v>8988.9069319699993</v>
      </c>
      <c r="BW39" s="236">
        <v>9085.7059341229997</v>
      </c>
      <c r="BX39" s="236">
        <v>9182.1323179390001</v>
      </c>
      <c r="BY39" s="236">
        <v>9278.0236581890003</v>
      </c>
      <c r="BZ39" s="236">
        <v>9373.2004443490005</v>
      </c>
      <c r="CA39" s="236">
        <v>9467.4644581949997</v>
      </c>
      <c r="CB39" s="236">
        <v>9560.5972971589999</v>
      </c>
      <c r="CC39" s="236">
        <v>9652.3584207950007</v>
      </c>
      <c r="CD39" s="236">
        <v>9742.4835229010005</v>
      </c>
      <c r="CE39" s="236">
        <v>9830.6825019839998</v>
      </c>
      <c r="CF39" s="236">
        <v>9916.6373049449994</v>
      </c>
      <c r="CG39" s="236">
        <v>10000</v>
      </c>
      <c r="CH39" s="236"/>
      <c r="CI39" s="236"/>
      <c r="CJ39" s="236"/>
      <c r="CK39" s="236"/>
      <c r="CL39" s="236"/>
      <c r="CM39" s="236"/>
      <c r="CN39" s="236"/>
      <c r="CO39" s="236"/>
      <c r="CP39" s="236"/>
      <c r="CQ39" s="236"/>
      <c r="CR39" s="236"/>
      <c r="CS39" s="236"/>
      <c r="CT39" s="236"/>
      <c r="CU39" s="236"/>
      <c r="CV39" s="236"/>
      <c r="CW39" s="236"/>
      <c r="CX39" s="236"/>
      <c r="CY39" s="236"/>
      <c r="CZ39" s="236"/>
      <c r="DA39" s="236"/>
      <c r="DB39" s="236"/>
      <c r="DC39" s="236"/>
      <c r="DD39" s="236"/>
      <c r="DE39" s="236"/>
      <c r="DF39" s="236"/>
      <c r="DG39" s="236"/>
      <c r="DH39" s="236"/>
      <c r="DI39" s="236"/>
      <c r="DJ39" s="236"/>
      <c r="DK39" s="236"/>
      <c r="DL39" s="236"/>
      <c r="DM39" s="236"/>
      <c r="DN39" s="236"/>
      <c r="DO39" s="236"/>
      <c r="DP39" s="236"/>
      <c r="DQ39" s="236"/>
      <c r="DR39" s="236"/>
    </row>
    <row r="40" spans="1:122" x14ac:dyDescent="0.15">
      <c r="A40" s="1" t="s">
        <v>540</v>
      </c>
      <c r="B40" s="1" t="s">
        <v>502</v>
      </c>
      <c r="C40" s="1">
        <v>1</v>
      </c>
      <c r="D40" s="1">
        <v>1</v>
      </c>
      <c r="E40" s="1">
        <v>1</v>
      </c>
      <c r="F40" s="1">
        <v>38</v>
      </c>
      <c r="G40" s="1">
        <v>0</v>
      </c>
      <c r="H40" s="1">
        <v>0</v>
      </c>
      <c r="I40" s="1">
        <v>0</v>
      </c>
      <c r="J40" s="1">
        <v>0</v>
      </c>
      <c r="K40" s="236">
        <v>4298.3242238809999</v>
      </c>
      <c r="L40" s="236">
        <v>72</v>
      </c>
      <c r="M40" s="236">
        <v>4348.6593870979996</v>
      </c>
      <c r="N40" s="236">
        <v>4402.5535919029999</v>
      </c>
      <c r="O40" s="236">
        <v>4457.195669107</v>
      </c>
      <c r="P40" s="236">
        <v>4512.6116498609999</v>
      </c>
      <c r="Q40" s="236">
        <v>4568.8282206840004</v>
      </c>
      <c r="R40" s="236">
        <v>4625.8639968759999</v>
      </c>
      <c r="S40" s="236">
        <v>4683.6048558399998</v>
      </c>
      <c r="T40" s="236">
        <v>4742.059027671</v>
      </c>
      <c r="U40" s="236">
        <v>4801.2347732259996</v>
      </c>
      <c r="V40" s="236">
        <v>4861.1402723680003</v>
      </c>
      <c r="W40" s="236">
        <v>4921.7836143189998</v>
      </c>
      <c r="X40" s="236">
        <v>4983.1727317539999</v>
      </c>
      <c r="Y40" s="236">
        <v>5045.3170843629996</v>
      </c>
      <c r="Z40" s="236">
        <v>5108.225315527</v>
      </c>
      <c r="AA40" s="236">
        <v>5171.9058913380004</v>
      </c>
      <c r="AB40" s="236">
        <v>5236.3682299530001</v>
      </c>
      <c r="AC40" s="236">
        <v>5301.6220430980002</v>
      </c>
      <c r="AD40" s="236">
        <v>5367.675933988</v>
      </c>
      <c r="AE40" s="236">
        <v>5434.5375659840001</v>
      </c>
      <c r="AF40" s="236">
        <v>5502.2125817180004</v>
      </c>
      <c r="AG40" s="236">
        <v>5570.7064738279996</v>
      </c>
      <c r="AH40" s="236">
        <v>5640.0227736670004</v>
      </c>
      <c r="AI40" s="236">
        <v>5710.1726638110003</v>
      </c>
      <c r="AJ40" s="236">
        <v>5781.1711787479999</v>
      </c>
      <c r="AK40" s="236">
        <v>5853.0225363919999</v>
      </c>
      <c r="AL40" s="236">
        <v>5925.7301179349997</v>
      </c>
      <c r="AM40" s="236">
        <v>5999.2977648799997</v>
      </c>
      <c r="AN40" s="236">
        <v>6073.7302891709996</v>
      </c>
      <c r="AO40" s="236">
        <v>6149.0349854579999</v>
      </c>
      <c r="AP40" s="236">
        <v>6225.2173195819996</v>
      </c>
      <c r="AQ40" s="236">
        <v>6302.2790118160001</v>
      </c>
      <c r="AR40" s="236">
        <v>6380.2217777300002</v>
      </c>
      <c r="AS40" s="236">
        <v>6459.0489291029999</v>
      </c>
      <c r="AT40" s="236">
        <v>6538.7618140550003</v>
      </c>
      <c r="AU40" s="236">
        <v>6619.3635980019999</v>
      </c>
      <c r="AV40" s="236">
        <v>6700.8547629029999</v>
      </c>
      <c r="AW40" s="236">
        <v>6783.2360662089995</v>
      </c>
      <c r="AX40" s="236">
        <v>6866.5062963390001</v>
      </c>
      <c r="AY40" s="236">
        <v>6950.6650449970002</v>
      </c>
      <c r="AZ40" s="236">
        <v>7035.708785158</v>
      </c>
      <c r="BA40" s="236">
        <v>7121.6319296689999</v>
      </c>
      <c r="BB40" s="236">
        <v>7208.4255100789997</v>
      </c>
      <c r="BC40" s="236">
        <v>7296.0784228020002</v>
      </c>
      <c r="BD40" s="236">
        <v>7384.577366988</v>
      </c>
      <c r="BE40" s="236">
        <v>7473.9101346429998</v>
      </c>
      <c r="BF40" s="236">
        <v>7564.0593498979997</v>
      </c>
      <c r="BG40" s="236">
        <v>7655.010685233</v>
      </c>
      <c r="BH40" s="236">
        <v>7746.7429673300003</v>
      </c>
      <c r="BI40" s="236">
        <v>7839.2308350880003</v>
      </c>
      <c r="BJ40" s="236">
        <v>7932.4460049290001</v>
      </c>
      <c r="BK40" s="236">
        <v>8026.3477069889996</v>
      </c>
      <c r="BL40" s="236">
        <v>8120.8847420920001</v>
      </c>
      <c r="BM40" s="236">
        <v>8215.9809624379996</v>
      </c>
      <c r="BN40" s="236">
        <v>8311.5425007449994</v>
      </c>
      <c r="BO40" s="236">
        <v>8407.5653388840001</v>
      </c>
      <c r="BP40" s="236">
        <v>8503.9806113510003</v>
      </c>
      <c r="BQ40" s="236">
        <v>8600.711253681</v>
      </c>
      <c r="BR40" s="236">
        <v>8697.6710516349995</v>
      </c>
      <c r="BS40" s="236">
        <v>8794.7637030490005</v>
      </c>
      <c r="BT40" s="236">
        <v>8891.8820977819996</v>
      </c>
      <c r="BU40" s="236">
        <v>8988.9069319699993</v>
      </c>
      <c r="BV40" s="236">
        <v>9085.7059341229997</v>
      </c>
      <c r="BW40" s="236">
        <v>9182.1323179390001</v>
      </c>
      <c r="BX40" s="236">
        <v>9278.0236581890003</v>
      </c>
      <c r="BY40" s="236">
        <v>9373.2004443490005</v>
      </c>
      <c r="BZ40" s="236">
        <v>9467.4644581949997</v>
      </c>
      <c r="CA40" s="236">
        <v>9560.5972971589999</v>
      </c>
      <c r="CB40" s="236">
        <v>9652.3584207950007</v>
      </c>
      <c r="CC40" s="236">
        <v>9742.4835229010005</v>
      </c>
      <c r="CD40" s="236">
        <v>9830.6825019839998</v>
      </c>
      <c r="CE40" s="236">
        <v>9916.6373049449994</v>
      </c>
      <c r="CF40" s="236">
        <v>10000</v>
      </c>
      <c r="CG40" s="236"/>
      <c r="CH40" s="236"/>
      <c r="CI40" s="236"/>
      <c r="CJ40" s="236"/>
      <c r="CK40" s="236"/>
      <c r="CL40" s="236"/>
      <c r="CM40" s="236"/>
      <c r="CN40" s="236"/>
      <c r="CO40" s="236"/>
      <c r="CP40" s="236"/>
      <c r="CQ40" s="236"/>
      <c r="CR40" s="236"/>
      <c r="CS40" s="236"/>
      <c r="CT40" s="236"/>
      <c r="CU40" s="236"/>
      <c r="CV40" s="236"/>
      <c r="CW40" s="236"/>
      <c r="CX40" s="236"/>
      <c r="CY40" s="236"/>
      <c r="CZ40" s="236"/>
      <c r="DA40" s="236"/>
      <c r="DB40" s="236"/>
      <c r="DC40" s="236"/>
      <c r="DD40" s="236"/>
      <c r="DE40" s="236"/>
      <c r="DF40" s="236"/>
      <c r="DG40" s="236"/>
      <c r="DH40" s="236"/>
      <c r="DI40" s="236"/>
      <c r="DJ40" s="236"/>
      <c r="DK40" s="236"/>
      <c r="DL40" s="236"/>
      <c r="DM40" s="236"/>
      <c r="DN40" s="236"/>
      <c r="DO40" s="236"/>
      <c r="DP40" s="236"/>
      <c r="DQ40" s="236"/>
      <c r="DR40" s="236"/>
    </row>
    <row r="41" spans="1:122" x14ac:dyDescent="0.15">
      <c r="A41" s="1" t="s">
        <v>541</v>
      </c>
      <c r="B41" s="1" t="s">
        <v>502</v>
      </c>
      <c r="C41" s="1">
        <v>1</v>
      </c>
      <c r="D41" s="1">
        <v>1</v>
      </c>
      <c r="E41" s="1">
        <v>1</v>
      </c>
      <c r="F41" s="1">
        <v>39</v>
      </c>
      <c r="G41" s="1">
        <v>0</v>
      </c>
      <c r="H41" s="1">
        <v>0</v>
      </c>
      <c r="I41" s="1">
        <v>0</v>
      </c>
      <c r="J41" s="1">
        <v>0</v>
      </c>
      <c r="K41" s="236">
        <v>4352.1407045100004</v>
      </c>
      <c r="L41" s="236">
        <v>71</v>
      </c>
      <c r="M41" s="236">
        <v>4403.0544425950002</v>
      </c>
      <c r="N41" s="236">
        <v>4457.5858332320004</v>
      </c>
      <c r="O41" s="236">
        <v>4512.8803986599996</v>
      </c>
      <c r="P41" s="236">
        <v>4568.9629558630004</v>
      </c>
      <c r="Q41" s="236">
        <v>4625.8639968759999</v>
      </c>
      <c r="R41" s="236">
        <v>4683.6048558399998</v>
      </c>
      <c r="S41" s="236">
        <v>4742.059027671</v>
      </c>
      <c r="T41" s="236">
        <v>4801.2347732259996</v>
      </c>
      <c r="U41" s="236">
        <v>4861.1402723680003</v>
      </c>
      <c r="V41" s="236">
        <v>4921.7836143189998</v>
      </c>
      <c r="W41" s="236">
        <v>4983.1727317539999</v>
      </c>
      <c r="X41" s="236">
        <v>5045.3170843629996</v>
      </c>
      <c r="Y41" s="236">
        <v>5108.225315527</v>
      </c>
      <c r="Z41" s="236">
        <v>5171.9058913380004</v>
      </c>
      <c r="AA41" s="236">
        <v>5236.3682299530001</v>
      </c>
      <c r="AB41" s="236">
        <v>5301.6220430980002</v>
      </c>
      <c r="AC41" s="236">
        <v>5367.675933988</v>
      </c>
      <c r="AD41" s="236">
        <v>5434.5375659840001</v>
      </c>
      <c r="AE41" s="236">
        <v>5502.2125817180004</v>
      </c>
      <c r="AF41" s="236">
        <v>5570.7064738279996</v>
      </c>
      <c r="AG41" s="236">
        <v>5640.0227736670004</v>
      </c>
      <c r="AH41" s="236">
        <v>5710.1726638110003</v>
      </c>
      <c r="AI41" s="236">
        <v>5781.1711787479999</v>
      </c>
      <c r="AJ41" s="236">
        <v>5853.0225363919999</v>
      </c>
      <c r="AK41" s="236">
        <v>5925.7301179349997</v>
      </c>
      <c r="AL41" s="236">
        <v>5999.2977648799997</v>
      </c>
      <c r="AM41" s="236">
        <v>6073.7302891709996</v>
      </c>
      <c r="AN41" s="236">
        <v>6149.0349854579999</v>
      </c>
      <c r="AO41" s="236">
        <v>6225.2173195819996</v>
      </c>
      <c r="AP41" s="236">
        <v>6302.2790118160001</v>
      </c>
      <c r="AQ41" s="236">
        <v>6380.2217777300002</v>
      </c>
      <c r="AR41" s="236">
        <v>6459.0489291029999</v>
      </c>
      <c r="AS41" s="236">
        <v>6538.7618140550003</v>
      </c>
      <c r="AT41" s="236">
        <v>6619.3635980019999</v>
      </c>
      <c r="AU41" s="236">
        <v>6700.8547629029999</v>
      </c>
      <c r="AV41" s="236">
        <v>6783.2360662089995</v>
      </c>
      <c r="AW41" s="236">
        <v>6866.5062963390001</v>
      </c>
      <c r="AX41" s="236">
        <v>6950.6650449970002</v>
      </c>
      <c r="AY41" s="236">
        <v>7035.708785158</v>
      </c>
      <c r="AZ41" s="236">
        <v>7121.6319296689999</v>
      </c>
      <c r="BA41" s="236">
        <v>7208.4255100789997</v>
      </c>
      <c r="BB41" s="236">
        <v>7296.0784228020002</v>
      </c>
      <c r="BC41" s="236">
        <v>7384.577366988</v>
      </c>
      <c r="BD41" s="236">
        <v>7473.9101346429998</v>
      </c>
      <c r="BE41" s="236">
        <v>7564.0593498979997</v>
      </c>
      <c r="BF41" s="236">
        <v>7655.010685233</v>
      </c>
      <c r="BG41" s="236">
        <v>7746.7429673300003</v>
      </c>
      <c r="BH41" s="236">
        <v>7839.2308350880003</v>
      </c>
      <c r="BI41" s="236">
        <v>7932.4460049290001</v>
      </c>
      <c r="BJ41" s="236">
        <v>8026.3477069889996</v>
      </c>
      <c r="BK41" s="236">
        <v>8120.8847420920001</v>
      </c>
      <c r="BL41" s="236">
        <v>8215.9809624379996</v>
      </c>
      <c r="BM41" s="236">
        <v>8311.5425007449994</v>
      </c>
      <c r="BN41" s="236">
        <v>8407.5653388840001</v>
      </c>
      <c r="BO41" s="236">
        <v>8503.9806113510003</v>
      </c>
      <c r="BP41" s="236">
        <v>8600.711253681</v>
      </c>
      <c r="BQ41" s="236">
        <v>8697.6710516349995</v>
      </c>
      <c r="BR41" s="236">
        <v>8794.7637030490005</v>
      </c>
      <c r="BS41" s="236">
        <v>8891.8820977819996</v>
      </c>
      <c r="BT41" s="236">
        <v>8988.9069319699993</v>
      </c>
      <c r="BU41" s="236">
        <v>9085.7059341229997</v>
      </c>
      <c r="BV41" s="236">
        <v>9182.1323179390001</v>
      </c>
      <c r="BW41" s="236">
        <v>9278.0236581890003</v>
      </c>
      <c r="BX41" s="236">
        <v>9373.2004443490005</v>
      </c>
      <c r="BY41" s="236">
        <v>9467.4644581949997</v>
      </c>
      <c r="BZ41" s="236">
        <v>9560.5972971589999</v>
      </c>
      <c r="CA41" s="236">
        <v>9652.3584207950007</v>
      </c>
      <c r="CB41" s="236">
        <v>9742.4835229010005</v>
      </c>
      <c r="CC41" s="236">
        <v>9830.6825019839998</v>
      </c>
      <c r="CD41" s="236">
        <v>9916.6373049449994</v>
      </c>
      <c r="CE41" s="236">
        <v>10000</v>
      </c>
      <c r="CF41" s="236"/>
      <c r="CG41" s="236"/>
      <c r="CH41" s="236"/>
      <c r="CI41" s="236"/>
      <c r="CJ41" s="236"/>
      <c r="CK41" s="236"/>
      <c r="CL41" s="236"/>
      <c r="CM41" s="236"/>
      <c r="CN41" s="236"/>
      <c r="CO41" s="236"/>
      <c r="CP41" s="236"/>
      <c r="CQ41" s="236"/>
      <c r="CR41" s="236"/>
      <c r="CS41" s="236"/>
      <c r="CT41" s="236"/>
      <c r="CU41" s="236"/>
      <c r="CV41" s="236"/>
      <c r="CW41" s="236"/>
      <c r="CX41" s="236"/>
      <c r="CY41" s="236"/>
      <c r="CZ41" s="236"/>
      <c r="DA41" s="236"/>
      <c r="DB41" s="236"/>
      <c r="DC41" s="236"/>
      <c r="DD41" s="236"/>
      <c r="DE41" s="236"/>
      <c r="DF41" s="236"/>
      <c r="DG41" s="236"/>
      <c r="DH41" s="236"/>
      <c r="DI41" s="236"/>
      <c r="DJ41" s="236"/>
      <c r="DK41" s="236"/>
      <c r="DL41" s="236"/>
      <c r="DM41" s="236"/>
      <c r="DN41" s="236"/>
      <c r="DO41" s="236"/>
      <c r="DP41" s="236"/>
      <c r="DQ41" s="236"/>
      <c r="DR41" s="236"/>
    </row>
    <row r="42" spans="1:122" x14ac:dyDescent="0.15">
      <c r="A42" s="1" t="s">
        <v>542</v>
      </c>
      <c r="B42" s="1" t="s">
        <v>502</v>
      </c>
      <c r="C42" s="1">
        <v>1</v>
      </c>
      <c r="D42" s="1">
        <v>1</v>
      </c>
      <c r="E42" s="1">
        <v>1</v>
      </c>
      <c r="F42" s="1">
        <v>40</v>
      </c>
      <c r="G42" s="1">
        <v>0</v>
      </c>
      <c r="H42" s="1">
        <v>0</v>
      </c>
      <c r="I42" s="1">
        <v>0</v>
      </c>
      <c r="J42" s="1">
        <v>0</v>
      </c>
      <c r="K42" s="236">
        <v>4406.6503625550004</v>
      </c>
      <c r="L42" s="236">
        <v>70</v>
      </c>
      <c r="M42" s="236">
        <v>4458.139712405</v>
      </c>
      <c r="N42" s="236">
        <v>4513.313001433</v>
      </c>
      <c r="O42" s="236">
        <v>4569.2615230689998</v>
      </c>
      <c r="P42" s="236">
        <v>4626.0138252260003</v>
      </c>
      <c r="Q42" s="236">
        <v>4683.6048558399998</v>
      </c>
      <c r="R42" s="236">
        <v>4742.059027671</v>
      </c>
      <c r="S42" s="236">
        <v>4801.2347732259996</v>
      </c>
      <c r="T42" s="236">
        <v>4861.1402723680003</v>
      </c>
      <c r="U42" s="236">
        <v>4921.7836143189998</v>
      </c>
      <c r="V42" s="236">
        <v>4983.1727317539999</v>
      </c>
      <c r="W42" s="236">
        <v>5045.3170843629996</v>
      </c>
      <c r="X42" s="236">
        <v>5108.225315527</v>
      </c>
      <c r="Y42" s="236">
        <v>5171.9058913380004</v>
      </c>
      <c r="Z42" s="236">
        <v>5236.3682299530001</v>
      </c>
      <c r="AA42" s="236">
        <v>5301.6220430980002</v>
      </c>
      <c r="AB42" s="236">
        <v>5367.675933988</v>
      </c>
      <c r="AC42" s="236">
        <v>5434.5375659840001</v>
      </c>
      <c r="AD42" s="236">
        <v>5502.2125817180004</v>
      </c>
      <c r="AE42" s="236">
        <v>5570.7064738279996</v>
      </c>
      <c r="AF42" s="236">
        <v>5640.0227736670004</v>
      </c>
      <c r="AG42" s="236">
        <v>5710.1726638110003</v>
      </c>
      <c r="AH42" s="236">
        <v>5781.1711787479999</v>
      </c>
      <c r="AI42" s="236">
        <v>5853.0225363919999</v>
      </c>
      <c r="AJ42" s="236">
        <v>5925.7301179349997</v>
      </c>
      <c r="AK42" s="236">
        <v>5999.2977648799997</v>
      </c>
      <c r="AL42" s="236">
        <v>6073.7302891709996</v>
      </c>
      <c r="AM42" s="236">
        <v>6149.0349854579999</v>
      </c>
      <c r="AN42" s="236">
        <v>6225.2173195819996</v>
      </c>
      <c r="AO42" s="236">
        <v>6302.2790118160001</v>
      </c>
      <c r="AP42" s="236">
        <v>6380.2217777300002</v>
      </c>
      <c r="AQ42" s="236">
        <v>6459.0489291029999</v>
      </c>
      <c r="AR42" s="236">
        <v>6538.7618140550003</v>
      </c>
      <c r="AS42" s="236">
        <v>6619.3635980019999</v>
      </c>
      <c r="AT42" s="236">
        <v>6700.8547629029999</v>
      </c>
      <c r="AU42" s="236">
        <v>6783.2360662089995</v>
      </c>
      <c r="AV42" s="236">
        <v>6866.5062963390001</v>
      </c>
      <c r="AW42" s="236">
        <v>6950.6650449970002</v>
      </c>
      <c r="AX42" s="236">
        <v>7035.708785158</v>
      </c>
      <c r="AY42" s="236">
        <v>7121.6319296689999</v>
      </c>
      <c r="AZ42" s="236">
        <v>7208.4255100789997</v>
      </c>
      <c r="BA42" s="236">
        <v>7296.0784228020002</v>
      </c>
      <c r="BB42" s="236">
        <v>7384.577366988</v>
      </c>
      <c r="BC42" s="236">
        <v>7473.9101346429998</v>
      </c>
      <c r="BD42" s="236">
        <v>7564.0593498979997</v>
      </c>
      <c r="BE42" s="236">
        <v>7655.010685233</v>
      </c>
      <c r="BF42" s="236">
        <v>7746.7429673300003</v>
      </c>
      <c r="BG42" s="236">
        <v>7839.2308350880003</v>
      </c>
      <c r="BH42" s="236">
        <v>7932.4460049290001</v>
      </c>
      <c r="BI42" s="236">
        <v>8026.3477069889996</v>
      </c>
      <c r="BJ42" s="236">
        <v>8120.8847420920001</v>
      </c>
      <c r="BK42" s="236">
        <v>8215.9809624379996</v>
      </c>
      <c r="BL42" s="236">
        <v>8311.5425007449994</v>
      </c>
      <c r="BM42" s="236">
        <v>8407.5653388840001</v>
      </c>
      <c r="BN42" s="236">
        <v>8503.9806113510003</v>
      </c>
      <c r="BO42" s="236">
        <v>8600.711253681</v>
      </c>
      <c r="BP42" s="236">
        <v>8697.6710516349995</v>
      </c>
      <c r="BQ42" s="236">
        <v>8794.7637030490005</v>
      </c>
      <c r="BR42" s="236">
        <v>8891.8820977819996</v>
      </c>
      <c r="BS42" s="236">
        <v>8988.9069319699993</v>
      </c>
      <c r="BT42" s="236">
        <v>9085.7059341229997</v>
      </c>
      <c r="BU42" s="236">
        <v>9182.1323179390001</v>
      </c>
      <c r="BV42" s="236">
        <v>9278.0236581890003</v>
      </c>
      <c r="BW42" s="236">
        <v>9373.2004443490005</v>
      </c>
      <c r="BX42" s="236">
        <v>9467.4644581949997</v>
      </c>
      <c r="BY42" s="236">
        <v>9560.5972971589999</v>
      </c>
      <c r="BZ42" s="236">
        <v>9652.3584207950007</v>
      </c>
      <c r="CA42" s="236">
        <v>9742.4835229010005</v>
      </c>
      <c r="CB42" s="236">
        <v>9830.6825019839998</v>
      </c>
      <c r="CC42" s="236">
        <v>9916.6373049449994</v>
      </c>
      <c r="CD42" s="236">
        <v>10000</v>
      </c>
      <c r="CE42" s="236"/>
      <c r="CF42" s="236"/>
      <c r="CG42" s="236"/>
      <c r="CH42" s="236"/>
      <c r="CI42" s="236"/>
      <c r="CJ42" s="236"/>
      <c r="CK42" s="236"/>
      <c r="CL42" s="236"/>
      <c r="CM42" s="236"/>
      <c r="CN42" s="236"/>
      <c r="CO42" s="236"/>
      <c r="CP42" s="236"/>
      <c r="CQ42" s="236"/>
      <c r="CR42" s="236"/>
      <c r="CS42" s="236"/>
      <c r="CT42" s="236"/>
      <c r="CU42" s="236"/>
      <c r="CV42" s="236"/>
      <c r="CW42" s="236"/>
      <c r="CX42" s="236"/>
      <c r="CY42" s="236"/>
      <c r="CZ42" s="236"/>
      <c r="DA42" s="236"/>
      <c r="DB42" s="236"/>
      <c r="DC42" s="236"/>
      <c r="DD42" s="236"/>
      <c r="DE42" s="236"/>
      <c r="DF42" s="236"/>
      <c r="DG42" s="236"/>
      <c r="DH42" s="236"/>
      <c r="DI42" s="236"/>
      <c r="DJ42" s="236"/>
      <c r="DK42" s="236"/>
      <c r="DL42" s="236"/>
      <c r="DM42" s="236"/>
      <c r="DN42" s="236"/>
      <c r="DO42" s="236"/>
      <c r="DP42" s="236"/>
      <c r="DQ42" s="236"/>
      <c r="DR42" s="236"/>
    </row>
    <row r="43" spans="1:122" x14ac:dyDescent="0.15">
      <c r="A43" s="1" t="s">
        <v>543</v>
      </c>
      <c r="B43" s="1" t="s">
        <v>502</v>
      </c>
      <c r="C43" s="1">
        <v>1</v>
      </c>
      <c r="D43" s="1">
        <v>1</v>
      </c>
      <c r="E43" s="1">
        <v>1</v>
      </c>
      <c r="F43" s="1">
        <v>41</v>
      </c>
      <c r="G43" s="1">
        <v>0</v>
      </c>
      <c r="H43" s="1">
        <v>0</v>
      </c>
      <c r="I43" s="1">
        <v>0</v>
      </c>
      <c r="J43" s="1">
        <v>0</v>
      </c>
      <c r="K43" s="236">
        <v>4461.8475438650003</v>
      </c>
      <c r="L43" s="236">
        <v>69</v>
      </c>
      <c r="M43" s="236">
        <v>4513.9168741289996</v>
      </c>
      <c r="N43" s="236">
        <v>4569.7339134490003</v>
      </c>
      <c r="O43" s="236">
        <v>4626.3401061109998</v>
      </c>
      <c r="P43" s="236">
        <v>4683.7687833099999</v>
      </c>
      <c r="Q43" s="236">
        <v>4742.059027671</v>
      </c>
      <c r="R43" s="236">
        <v>4801.2347732259996</v>
      </c>
      <c r="S43" s="236">
        <v>4861.1402723680003</v>
      </c>
      <c r="T43" s="236">
        <v>4921.7836143189998</v>
      </c>
      <c r="U43" s="236">
        <v>4983.1727317539999</v>
      </c>
      <c r="V43" s="236">
        <v>5045.3170843629996</v>
      </c>
      <c r="W43" s="236">
        <v>5108.225315527</v>
      </c>
      <c r="X43" s="236">
        <v>5171.9058913380004</v>
      </c>
      <c r="Y43" s="236">
        <v>5236.3682299530001</v>
      </c>
      <c r="Z43" s="236">
        <v>5301.6220430980002</v>
      </c>
      <c r="AA43" s="236">
        <v>5367.675933988</v>
      </c>
      <c r="AB43" s="236">
        <v>5434.5375659840001</v>
      </c>
      <c r="AC43" s="236">
        <v>5502.2125817180004</v>
      </c>
      <c r="AD43" s="236">
        <v>5570.7064738279996</v>
      </c>
      <c r="AE43" s="236">
        <v>5640.0227736670004</v>
      </c>
      <c r="AF43" s="236">
        <v>5710.1726638110003</v>
      </c>
      <c r="AG43" s="236">
        <v>5781.1711787479999</v>
      </c>
      <c r="AH43" s="236">
        <v>5853.0225363919999</v>
      </c>
      <c r="AI43" s="236">
        <v>5925.7301179349997</v>
      </c>
      <c r="AJ43" s="236">
        <v>5999.2977648799997</v>
      </c>
      <c r="AK43" s="236">
        <v>6073.7302891709996</v>
      </c>
      <c r="AL43" s="236">
        <v>6149.0349854579999</v>
      </c>
      <c r="AM43" s="236">
        <v>6225.2173195819996</v>
      </c>
      <c r="AN43" s="236">
        <v>6302.2790118160001</v>
      </c>
      <c r="AO43" s="236">
        <v>6380.2217777300002</v>
      </c>
      <c r="AP43" s="236">
        <v>6459.0489291029999</v>
      </c>
      <c r="AQ43" s="236">
        <v>6538.7618140550003</v>
      </c>
      <c r="AR43" s="236">
        <v>6619.3635980019999</v>
      </c>
      <c r="AS43" s="236">
        <v>6700.8547629029999</v>
      </c>
      <c r="AT43" s="236">
        <v>6783.2360662089995</v>
      </c>
      <c r="AU43" s="236">
        <v>6866.5062963390001</v>
      </c>
      <c r="AV43" s="236">
        <v>6950.6650449970002</v>
      </c>
      <c r="AW43" s="236">
        <v>7035.708785158</v>
      </c>
      <c r="AX43" s="236">
        <v>7121.6319296689999</v>
      </c>
      <c r="AY43" s="236">
        <v>7208.4255100789997</v>
      </c>
      <c r="AZ43" s="236">
        <v>7296.0784228020002</v>
      </c>
      <c r="BA43" s="236">
        <v>7384.577366988</v>
      </c>
      <c r="BB43" s="236">
        <v>7473.9101346429998</v>
      </c>
      <c r="BC43" s="236">
        <v>7564.0593498979997</v>
      </c>
      <c r="BD43" s="236">
        <v>7655.010685233</v>
      </c>
      <c r="BE43" s="236">
        <v>7746.7429673300003</v>
      </c>
      <c r="BF43" s="236">
        <v>7839.2308350880003</v>
      </c>
      <c r="BG43" s="236">
        <v>7932.4460049290001</v>
      </c>
      <c r="BH43" s="236">
        <v>8026.3477069889996</v>
      </c>
      <c r="BI43" s="236">
        <v>8120.8847420920001</v>
      </c>
      <c r="BJ43" s="236">
        <v>8215.9809624379996</v>
      </c>
      <c r="BK43" s="236">
        <v>8311.5425007449994</v>
      </c>
      <c r="BL43" s="236">
        <v>8407.5653388840001</v>
      </c>
      <c r="BM43" s="236">
        <v>8503.9806113510003</v>
      </c>
      <c r="BN43" s="236">
        <v>8600.711253681</v>
      </c>
      <c r="BO43" s="236">
        <v>8697.6710516349995</v>
      </c>
      <c r="BP43" s="236">
        <v>8794.7637030490005</v>
      </c>
      <c r="BQ43" s="236">
        <v>8891.8820977819996</v>
      </c>
      <c r="BR43" s="236">
        <v>8988.9069319699993</v>
      </c>
      <c r="BS43" s="236">
        <v>9085.7059341229997</v>
      </c>
      <c r="BT43" s="236">
        <v>9182.1323179390001</v>
      </c>
      <c r="BU43" s="236">
        <v>9278.0236581890003</v>
      </c>
      <c r="BV43" s="236">
        <v>9373.2004443490005</v>
      </c>
      <c r="BW43" s="236">
        <v>9467.4644581949997</v>
      </c>
      <c r="BX43" s="236">
        <v>9560.5972971589999</v>
      </c>
      <c r="BY43" s="236">
        <v>9652.3584207950007</v>
      </c>
      <c r="BZ43" s="236">
        <v>9742.4835229010005</v>
      </c>
      <c r="CA43" s="236">
        <v>9830.6825019839998</v>
      </c>
      <c r="CB43" s="236">
        <v>9916.6373049449994</v>
      </c>
      <c r="CC43" s="236">
        <v>10000</v>
      </c>
      <c r="CD43" s="236"/>
      <c r="CE43" s="236"/>
      <c r="CF43" s="236"/>
      <c r="CG43" s="236"/>
      <c r="CH43" s="236"/>
      <c r="CI43" s="236"/>
      <c r="CJ43" s="236"/>
      <c r="CK43" s="236"/>
      <c r="CL43" s="236"/>
      <c r="CM43" s="236"/>
      <c r="CN43" s="236"/>
      <c r="CO43" s="236"/>
      <c r="CP43" s="236"/>
      <c r="CQ43" s="236"/>
      <c r="CR43" s="236"/>
      <c r="CS43" s="236"/>
      <c r="CT43" s="236"/>
      <c r="CU43" s="236"/>
      <c r="CV43" s="236"/>
      <c r="CW43" s="236"/>
      <c r="CX43" s="236"/>
      <c r="CY43" s="236"/>
      <c r="CZ43" s="236"/>
      <c r="DA43" s="236"/>
      <c r="DB43" s="236"/>
      <c r="DC43" s="236"/>
      <c r="DD43" s="236"/>
      <c r="DE43" s="236"/>
      <c r="DF43" s="236"/>
      <c r="DG43" s="236"/>
      <c r="DH43" s="236"/>
      <c r="DI43" s="236"/>
      <c r="DJ43" s="236"/>
      <c r="DK43" s="236"/>
      <c r="DL43" s="236"/>
      <c r="DM43" s="236"/>
      <c r="DN43" s="236"/>
      <c r="DO43" s="236"/>
      <c r="DP43" s="236"/>
      <c r="DQ43" s="236"/>
      <c r="DR43" s="236"/>
    </row>
    <row r="44" spans="1:122" x14ac:dyDescent="0.15">
      <c r="A44" s="1" t="s">
        <v>544</v>
      </c>
      <c r="B44" s="1" t="s">
        <v>502</v>
      </c>
      <c r="C44" s="1">
        <v>1</v>
      </c>
      <c r="D44" s="1">
        <v>1</v>
      </c>
      <c r="E44" s="1">
        <v>1</v>
      </c>
      <c r="F44" s="1">
        <v>42</v>
      </c>
      <c r="G44" s="1">
        <v>0</v>
      </c>
      <c r="H44" s="1">
        <v>0</v>
      </c>
      <c r="I44" s="1">
        <v>0</v>
      </c>
      <c r="J44" s="1">
        <v>0</v>
      </c>
      <c r="K44" s="236">
        <v>4517.7737221589996</v>
      </c>
      <c r="L44" s="236">
        <v>68</v>
      </c>
      <c r="M44" s="236">
        <v>4570.4137166580003</v>
      </c>
      <c r="N44" s="236">
        <v>4626.8715599090001</v>
      </c>
      <c r="O44" s="236">
        <v>4684.1351643409998</v>
      </c>
      <c r="P44" s="236">
        <v>4742.2424472760003</v>
      </c>
      <c r="Q44" s="236">
        <v>4801.2347732259996</v>
      </c>
      <c r="R44" s="236">
        <v>4861.1402723680003</v>
      </c>
      <c r="S44" s="236">
        <v>4921.7836143189998</v>
      </c>
      <c r="T44" s="236">
        <v>4983.1727317539999</v>
      </c>
      <c r="U44" s="236">
        <v>5045.3170843629996</v>
      </c>
      <c r="V44" s="236">
        <v>5108.225315527</v>
      </c>
      <c r="W44" s="236">
        <v>5171.9058913380004</v>
      </c>
      <c r="X44" s="236">
        <v>5236.3682299530001</v>
      </c>
      <c r="Y44" s="236">
        <v>5301.6220430980002</v>
      </c>
      <c r="Z44" s="236">
        <v>5367.675933988</v>
      </c>
      <c r="AA44" s="236">
        <v>5434.5375659840001</v>
      </c>
      <c r="AB44" s="236">
        <v>5502.2125817180004</v>
      </c>
      <c r="AC44" s="236">
        <v>5570.7064738279996</v>
      </c>
      <c r="AD44" s="236">
        <v>5640.0227736670004</v>
      </c>
      <c r="AE44" s="236">
        <v>5710.1726638110003</v>
      </c>
      <c r="AF44" s="236">
        <v>5781.1711787479999</v>
      </c>
      <c r="AG44" s="236">
        <v>5853.0225363919999</v>
      </c>
      <c r="AH44" s="236">
        <v>5925.7301179349997</v>
      </c>
      <c r="AI44" s="236">
        <v>5999.2977648799997</v>
      </c>
      <c r="AJ44" s="236">
        <v>6073.7302891709996</v>
      </c>
      <c r="AK44" s="236">
        <v>6149.0349854579999</v>
      </c>
      <c r="AL44" s="236">
        <v>6225.2173195819996</v>
      </c>
      <c r="AM44" s="236">
        <v>6302.2790118160001</v>
      </c>
      <c r="AN44" s="236">
        <v>6380.2217777300002</v>
      </c>
      <c r="AO44" s="236">
        <v>6459.0489291029999</v>
      </c>
      <c r="AP44" s="236">
        <v>6538.7618140550003</v>
      </c>
      <c r="AQ44" s="236">
        <v>6619.3635980019999</v>
      </c>
      <c r="AR44" s="236">
        <v>6700.8547629029999</v>
      </c>
      <c r="AS44" s="236">
        <v>6783.2360662089995</v>
      </c>
      <c r="AT44" s="236">
        <v>6866.5062963390001</v>
      </c>
      <c r="AU44" s="236">
        <v>6950.6650449970002</v>
      </c>
      <c r="AV44" s="236">
        <v>7035.708785158</v>
      </c>
      <c r="AW44" s="236">
        <v>7121.6319296689999</v>
      </c>
      <c r="AX44" s="236">
        <v>7208.4255100789997</v>
      </c>
      <c r="AY44" s="236">
        <v>7296.0784228020002</v>
      </c>
      <c r="AZ44" s="236">
        <v>7384.577366988</v>
      </c>
      <c r="BA44" s="236">
        <v>7473.9101346429998</v>
      </c>
      <c r="BB44" s="236">
        <v>7564.0593498979997</v>
      </c>
      <c r="BC44" s="236">
        <v>7655.010685233</v>
      </c>
      <c r="BD44" s="236">
        <v>7746.7429673300003</v>
      </c>
      <c r="BE44" s="236">
        <v>7839.2308350880003</v>
      </c>
      <c r="BF44" s="236">
        <v>7932.4460049290001</v>
      </c>
      <c r="BG44" s="236">
        <v>8026.3477069889996</v>
      </c>
      <c r="BH44" s="236">
        <v>8120.8847420920001</v>
      </c>
      <c r="BI44" s="236">
        <v>8215.9809624379996</v>
      </c>
      <c r="BJ44" s="236">
        <v>8311.5425007449994</v>
      </c>
      <c r="BK44" s="236">
        <v>8407.5653388840001</v>
      </c>
      <c r="BL44" s="236">
        <v>8503.9806113510003</v>
      </c>
      <c r="BM44" s="236">
        <v>8600.711253681</v>
      </c>
      <c r="BN44" s="236">
        <v>8697.6710516349995</v>
      </c>
      <c r="BO44" s="236">
        <v>8794.7637030490005</v>
      </c>
      <c r="BP44" s="236">
        <v>8891.8820977819996</v>
      </c>
      <c r="BQ44" s="236">
        <v>8988.9069319699993</v>
      </c>
      <c r="BR44" s="236">
        <v>9085.7059341229997</v>
      </c>
      <c r="BS44" s="236">
        <v>9182.1323179390001</v>
      </c>
      <c r="BT44" s="236">
        <v>9278.0236581890003</v>
      </c>
      <c r="BU44" s="236">
        <v>9373.2004443490005</v>
      </c>
      <c r="BV44" s="236">
        <v>9467.4644581949997</v>
      </c>
      <c r="BW44" s="236">
        <v>9560.5972971589999</v>
      </c>
      <c r="BX44" s="236">
        <v>9652.3584207950007</v>
      </c>
      <c r="BY44" s="236">
        <v>9742.4835229010005</v>
      </c>
      <c r="BZ44" s="236">
        <v>9830.6825019839998</v>
      </c>
      <c r="CA44" s="236">
        <v>9916.6373049449994</v>
      </c>
      <c r="CB44" s="236">
        <v>10000</v>
      </c>
      <c r="CC44" s="236"/>
      <c r="CD44" s="236"/>
      <c r="CE44" s="236"/>
      <c r="CF44" s="236"/>
      <c r="CG44" s="236"/>
      <c r="CH44" s="236"/>
      <c r="CI44" s="236"/>
      <c r="CJ44" s="236"/>
      <c r="CK44" s="236"/>
      <c r="CL44" s="236"/>
      <c r="CM44" s="236"/>
      <c r="CN44" s="236"/>
      <c r="CO44" s="236"/>
      <c r="CP44" s="236"/>
      <c r="CQ44" s="236"/>
      <c r="CR44" s="236"/>
      <c r="CS44" s="236"/>
      <c r="CT44" s="236"/>
      <c r="CU44" s="236"/>
      <c r="CV44" s="236"/>
      <c r="CW44" s="236"/>
      <c r="CX44" s="236"/>
      <c r="CY44" s="236"/>
      <c r="CZ44" s="236"/>
      <c r="DA44" s="236"/>
      <c r="DB44" s="236"/>
      <c r="DC44" s="236"/>
      <c r="DD44" s="236"/>
      <c r="DE44" s="236"/>
      <c r="DF44" s="236"/>
      <c r="DG44" s="236"/>
      <c r="DH44" s="236"/>
      <c r="DI44" s="236"/>
      <c r="DJ44" s="236"/>
      <c r="DK44" s="236"/>
      <c r="DL44" s="236"/>
      <c r="DM44" s="236"/>
      <c r="DN44" s="236"/>
      <c r="DO44" s="236"/>
      <c r="DP44" s="236"/>
      <c r="DQ44" s="236"/>
      <c r="DR44" s="236"/>
    </row>
    <row r="45" spans="1:122" x14ac:dyDescent="0.15">
      <c r="A45" s="1" t="s">
        <v>545</v>
      </c>
      <c r="B45" s="1" t="s">
        <v>502</v>
      </c>
      <c r="C45" s="1">
        <v>1</v>
      </c>
      <c r="D45" s="1">
        <v>1</v>
      </c>
      <c r="E45" s="1">
        <v>1</v>
      </c>
      <c r="F45" s="1">
        <v>43</v>
      </c>
      <c r="G45" s="1">
        <v>0</v>
      </c>
      <c r="H45" s="1">
        <v>0</v>
      </c>
      <c r="I45" s="1">
        <v>0</v>
      </c>
      <c r="J45" s="1">
        <v>0</v>
      </c>
      <c r="K45" s="236">
        <v>4574.3886812270002</v>
      </c>
      <c r="L45" s="236">
        <v>67</v>
      </c>
      <c r="M45" s="236">
        <v>4627.6011457180002</v>
      </c>
      <c r="N45" s="236">
        <v>4684.7056586560002</v>
      </c>
      <c r="O45" s="236">
        <v>4742.63636735</v>
      </c>
      <c r="P45" s="236">
        <v>4801.4333499730001</v>
      </c>
      <c r="Q45" s="236">
        <v>4861.1402723680003</v>
      </c>
      <c r="R45" s="236">
        <v>4921.7836143189998</v>
      </c>
      <c r="S45" s="236">
        <v>4983.1727317539999</v>
      </c>
      <c r="T45" s="236">
        <v>5045.3170843629996</v>
      </c>
      <c r="U45" s="236">
        <v>5108.225315527</v>
      </c>
      <c r="V45" s="236">
        <v>5171.9058913380004</v>
      </c>
      <c r="W45" s="236">
        <v>5236.3682299530001</v>
      </c>
      <c r="X45" s="236">
        <v>5301.6220430980002</v>
      </c>
      <c r="Y45" s="236">
        <v>5367.675933988</v>
      </c>
      <c r="Z45" s="236">
        <v>5434.5375659840001</v>
      </c>
      <c r="AA45" s="236">
        <v>5502.2125817180004</v>
      </c>
      <c r="AB45" s="236">
        <v>5570.7064738279996</v>
      </c>
      <c r="AC45" s="236">
        <v>5640.0227736670004</v>
      </c>
      <c r="AD45" s="236">
        <v>5710.1726638110003</v>
      </c>
      <c r="AE45" s="236">
        <v>5781.1711787479999</v>
      </c>
      <c r="AF45" s="236">
        <v>5853.0225363919999</v>
      </c>
      <c r="AG45" s="236">
        <v>5925.7301179349997</v>
      </c>
      <c r="AH45" s="236">
        <v>5999.2977648799997</v>
      </c>
      <c r="AI45" s="236">
        <v>6073.7302891709996</v>
      </c>
      <c r="AJ45" s="236">
        <v>6149.0349854579999</v>
      </c>
      <c r="AK45" s="236">
        <v>6225.2173195819996</v>
      </c>
      <c r="AL45" s="236">
        <v>6302.2790118160001</v>
      </c>
      <c r="AM45" s="236">
        <v>6380.2217777300002</v>
      </c>
      <c r="AN45" s="236">
        <v>6459.0489291029999</v>
      </c>
      <c r="AO45" s="236">
        <v>6538.7618140550003</v>
      </c>
      <c r="AP45" s="236">
        <v>6619.3635980019999</v>
      </c>
      <c r="AQ45" s="236">
        <v>6700.8547629029999</v>
      </c>
      <c r="AR45" s="236">
        <v>6783.2360662089995</v>
      </c>
      <c r="AS45" s="236">
        <v>6866.5062963390001</v>
      </c>
      <c r="AT45" s="236">
        <v>6950.6650449970002</v>
      </c>
      <c r="AU45" s="236">
        <v>7035.708785158</v>
      </c>
      <c r="AV45" s="236">
        <v>7121.6319296689999</v>
      </c>
      <c r="AW45" s="236">
        <v>7208.4255100789997</v>
      </c>
      <c r="AX45" s="236">
        <v>7296.0784228020002</v>
      </c>
      <c r="AY45" s="236">
        <v>7384.577366988</v>
      </c>
      <c r="AZ45" s="236">
        <v>7473.9101346429998</v>
      </c>
      <c r="BA45" s="236">
        <v>7564.0593498979997</v>
      </c>
      <c r="BB45" s="236">
        <v>7655.010685233</v>
      </c>
      <c r="BC45" s="236">
        <v>7746.7429673300003</v>
      </c>
      <c r="BD45" s="236">
        <v>7839.2308350880003</v>
      </c>
      <c r="BE45" s="236">
        <v>7932.4460049290001</v>
      </c>
      <c r="BF45" s="236">
        <v>8026.3477069889996</v>
      </c>
      <c r="BG45" s="236">
        <v>8120.8847420920001</v>
      </c>
      <c r="BH45" s="236">
        <v>8215.9809624379996</v>
      </c>
      <c r="BI45" s="236">
        <v>8311.5425007449994</v>
      </c>
      <c r="BJ45" s="236">
        <v>8407.5653388840001</v>
      </c>
      <c r="BK45" s="236">
        <v>8503.9806113510003</v>
      </c>
      <c r="BL45" s="236">
        <v>8600.711253681</v>
      </c>
      <c r="BM45" s="236">
        <v>8697.6710516349995</v>
      </c>
      <c r="BN45" s="236">
        <v>8794.7637030490005</v>
      </c>
      <c r="BO45" s="236">
        <v>8891.8820977819996</v>
      </c>
      <c r="BP45" s="236">
        <v>8988.9069319699993</v>
      </c>
      <c r="BQ45" s="236">
        <v>9085.7059341229997</v>
      </c>
      <c r="BR45" s="236">
        <v>9182.1323179390001</v>
      </c>
      <c r="BS45" s="236">
        <v>9278.0236581890003</v>
      </c>
      <c r="BT45" s="236">
        <v>9373.2004443490005</v>
      </c>
      <c r="BU45" s="236">
        <v>9467.4644581949997</v>
      </c>
      <c r="BV45" s="236">
        <v>9560.5972971589999</v>
      </c>
      <c r="BW45" s="236">
        <v>9652.3584207950007</v>
      </c>
      <c r="BX45" s="236">
        <v>9742.4835229010005</v>
      </c>
      <c r="BY45" s="236">
        <v>9830.6825019839998</v>
      </c>
      <c r="BZ45" s="236">
        <v>9916.6373049449994</v>
      </c>
      <c r="CA45" s="236">
        <v>10000</v>
      </c>
      <c r="CB45" s="236"/>
      <c r="CC45" s="236"/>
      <c r="CD45" s="236"/>
      <c r="CE45" s="236"/>
      <c r="CF45" s="236"/>
      <c r="CG45" s="236"/>
      <c r="CH45" s="236"/>
      <c r="CI45" s="236"/>
      <c r="CJ45" s="236"/>
      <c r="CK45" s="236"/>
      <c r="CL45" s="236"/>
      <c r="CM45" s="236"/>
      <c r="CN45" s="236"/>
      <c r="CO45" s="236"/>
      <c r="CP45" s="236"/>
      <c r="CQ45" s="236"/>
      <c r="CR45" s="236"/>
      <c r="CS45" s="236"/>
      <c r="CT45" s="236"/>
      <c r="CU45" s="236"/>
      <c r="CV45" s="236"/>
      <c r="CW45" s="236"/>
      <c r="CX45" s="236"/>
      <c r="CY45" s="236"/>
      <c r="CZ45" s="236"/>
      <c r="DA45" s="236"/>
      <c r="DB45" s="236"/>
      <c r="DC45" s="236"/>
      <c r="DD45" s="236"/>
      <c r="DE45" s="236"/>
      <c r="DF45" s="236"/>
      <c r="DG45" s="236"/>
      <c r="DH45" s="236"/>
      <c r="DI45" s="236"/>
      <c r="DJ45" s="236"/>
      <c r="DK45" s="236"/>
      <c r="DL45" s="236"/>
      <c r="DM45" s="236"/>
      <c r="DN45" s="236"/>
      <c r="DO45" s="236"/>
      <c r="DP45" s="236"/>
      <c r="DQ45" s="236"/>
      <c r="DR45" s="236"/>
    </row>
    <row r="46" spans="1:122" x14ac:dyDescent="0.15">
      <c r="A46" s="1" t="s">
        <v>546</v>
      </c>
      <c r="B46" s="1" t="s">
        <v>502</v>
      </c>
      <c r="C46" s="1">
        <v>1</v>
      </c>
      <c r="D46" s="1">
        <v>1</v>
      </c>
      <c r="E46" s="1">
        <v>1</v>
      </c>
      <c r="F46" s="1">
        <v>44</v>
      </c>
      <c r="G46" s="1">
        <v>0</v>
      </c>
      <c r="H46" s="1">
        <v>0</v>
      </c>
      <c r="I46" s="1">
        <v>0</v>
      </c>
      <c r="J46" s="1">
        <v>0</v>
      </c>
      <c r="K46" s="236">
        <v>4631.7458293219997</v>
      </c>
      <c r="L46" s="236">
        <v>66</v>
      </c>
      <c r="M46" s="236">
        <v>4685.522850542</v>
      </c>
      <c r="N46" s="236">
        <v>4743.2744433309999</v>
      </c>
      <c r="O46" s="236">
        <v>4801.8730117670002</v>
      </c>
      <c r="P46" s="236">
        <v>4861.360516277</v>
      </c>
      <c r="Q46" s="236">
        <v>4921.7836143189998</v>
      </c>
      <c r="R46" s="236">
        <v>4983.1727317539999</v>
      </c>
      <c r="S46" s="236">
        <v>5045.3170843629996</v>
      </c>
      <c r="T46" s="236">
        <v>5108.225315527</v>
      </c>
      <c r="U46" s="236">
        <v>5171.9058913380004</v>
      </c>
      <c r="V46" s="236">
        <v>5236.3682299530001</v>
      </c>
      <c r="W46" s="236">
        <v>5301.6220430980002</v>
      </c>
      <c r="X46" s="236">
        <v>5367.675933988</v>
      </c>
      <c r="Y46" s="236">
        <v>5434.5375659840001</v>
      </c>
      <c r="Z46" s="236">
        <v>5502.2125817180004</v>
      </c>
      <c r="AA46" s="236">
        <v>5570.7064738279996</v>
      </c>
      <c r="AB46" s="236">
        <v>5640.0227736670004</v>
      </c>
      <c r="AC46" s="236">
        <v>5710.1726638110003</v>
      </c>
      <c r="AD46" s="236">
        <v>5781.1711787479999</v>
      </c>
      <c r="AE46" s="236">
        <v>5853.0225363919999</v>
      </c>
      <c r="AF46" s="236">
        <v>5925.7301179349997</v>
      </c>
      <c r="AG46" s="236">
        <v>5999.2977648799997</v>
      </c>
      <c r="AH46" s="236">
        <v>6073.7302891709996</v>
      </c>
      <c r="AI46" s="236">
        <v>6149.0349854579999</v>
      </c>
      <c r="AJ46" s="236">
        <v>6225.2173195819996</v>
      </c>
      <c r="AK46" s="236">
        <v>6302.2790118160001</v>
      </c>
      <c r="AL46" s="236">
        <v>6380.2217777300002</v>
      </c>
      <c r="AM46" s="236">
        <v>6459.0489291029999</v>
      </c>
      <c r="AN46" s="236">
        <v>6538.7618140550003</v>
      </c>
      <c r="AO46" s="236">
        <v>6619.3635980019999</v>
      </c>
      <c r="AP46" s="236">
        <v>6700.8547629029999</v>
      </c>
      <c r="AQ46" s="236">
        <v>6783.2360662089995</v>
      </c>
      <c r="AR46" s="236">
        <v>6866.5062963390001</v>
      </c>
      <c r="AS46" s="236">
        <v>6950.6650449970002</v>
      </c>
      <c r="AT46" s="236">
        <v>7035.708785158</v>
      </c>
      <c r="AU46" s="236">
        <v>7121.6319296689999</v>
      </c>
      <c r="AV46" s="236">
        <v>7208.4255100789997</v>
      </c>
      <c r="AW46" s="236">
        <v>7296.0784228020002</v>
      </c>
      <c r="AX46" s="236">
        <v>7384.577366988</v>
      </c>
      <c r="AY46" s="236">
        <v>7473.9101346429998</v>
      </c>
      <c r="AZ46" s="236">
        <v>7564.0593498979997</v>
      </c>
      <c r="BA46" s="236">
        <v>7655.010685233</v>
      </c>
      <c r="BB46" s="236">
        <v>7746.7429673300003</v>
      </c>
      <c r="BC46" s="236">
        <v>7839.2308350880003</v>
      </c>
      <c r="BD46" s="236">
        <v>7932.4460049290001</v>
      </c>
      <c r="BE46" s="236">
        <v>8026.3477069889996</v>
      </c>
      <c r="BF46" s="236">
        <v>8120.8847420920001</v>
      </c>
      <c r="BG46" s="236">
        <v>8215.9809624379996</v>
      </c>
      <c r="BH46" s="236">
        <v>8311.5425007449994</v>
      </c>
      <c r="BI46" s="236">
        <v>8407.5653388840001</v>
      </c>
      <c r="BJ46" s="236">
        <v>8503.9806113510003</v>
      </c>
      <c r="BK46" s="236">
        <v>8600.711253681</v>
      </c>
      <c r="BL46" s="236">
        <v>8697.6710516349995</v>
      </c>
      <c r="BM46" s="236">
        <v>8794.7637030490005</v>
      </c>
      <c r="BN46" s="236">
        <v>8891.8820977819996</v>
      </c>
      <c r="BO46" s="236">
        <v>8988.9069319699993</v>
      </c>
      <c r="BP46" s="236">
        <v>9085.7059341229997</v>
      </c>
      <c r="BQ46" s="236">
        <v>9182.1323179390001</v>
      </c>
      <c r="BR46" s="236">
        <v>9278.0236581890003</v>
      </c>
      <c r="BS46" s="236">
        <v>9373.2004443490005</v>
      </c>
      <c r="BT46" s="236">
        <v>9467.4644581949997</v>
      </c>
      <c r="BU46" s="236">
        <v>9560.5972971589999</v>
      </c>
      <c r="BV46" s="236">
        <v>9652.3584207950007</v>
      </c>
      <c r="BW46" s="236">
        <v>9742.4835229010005</v>
      </c>
      <c r="BX46" s="236">
        <v>9830.6825019839998</v>
      </c>
      <c r="BY46" s="236">
        <v>9916.6373049449994</v>
      </c>
      <c r="BZ46" s="236">
        <v>10000</v>
      </c>
      <c r="CA46" s="236"/>
      <c r="CB46" s="236"/>
      <c r="CC46" s="236"/>
      <c r="CD46" s="236"/>
      <c r="CE46" s="236"/>
      <c r="CF46" s="236"/>
      <c r="CG46" s="236"/>
      <c r="CH46" s="236"/>
      <c r="CI46" s="236"/>
      <c r="CJ46" s="236"/>
      <c r="CK46" s="236"/>
      <c r="CL46" s="236"/>
      <c r="CM46" s="236"/>
      <c r="CN46" s="236"/>
      <c r="CO46" s="236"/>
      <c r="CP46" s="236"/>
      <c r="CQ46" s="236"/>
      <c r="CR46" s="236"/>
      <c r="CS46" s="236"/>
      <c r="CT46" s="236"/>
      <c r="CU46" s="236"/>
      <c r="CV46" s="236"/>
      <c r="CW46" s="236"/>
      <c r="CX46" s="236"/>
      <c r="CY46" s="236"/>
      <c r="CZ46" s="236"/>
      <c r="DA46" s="236"/>
      <c r="DB46" s="236"/>
      <c r="DC46" s="236"/>
      <c r="DD46" s="236"/>
      <c r="DE46" s="236"/>
      <c r="DF46" s="236"/>
      <c r="DG46" s="236"/>
      <c r="DH46" s="236"/>
      <c r="DI46" s="236"/>
      <c r="DJ46" s="236"/>
      <c r="DK46" s="236"/>
      <c r="DL46" s="236"/>
      <c r="DM46" s="236"/>
      <c r="DN46" s="236"/>
      <c r="DO46" s="236"/>
      <c r="DP46" s="236"/>
      <c r="DQ46" s="236"/>
      <c r="DR46" s="236"/>
    </row>
    <row r="47" spans="1:122" x14ac:dyDescent="0.15">
      <c r="A47" s="1" t="s">
        <v>547</v>
      </c>
      <c r="B47" s="1" t="s">
        <v>502</v>
      </c>
      <c r="C47" s="1">
        <v>1</v>
      </c>
      <c r="D47" s="1">
        <v>1</v>
      </c>
      <c r="E47" s="1">
        <v>1</v>
      </c>
      <c r="F47" s="1">
        <v>45</v>
      </c>
      <c r="G47" s="1">
        <v>0</v>
      </c>
      <c r="H47" s="1">
        <v>0</v>
      </c>
      <c r="I47" s="1">
        <v>0</v>
      </c>
      <c r="J47" s="1">
        <v>0</v>
      </c>
      <c r="K47" s="236">
        <v>4689.8189210150003</v>
      </c>
      <c r="L47" s="236">
        <v>65</v>
      </c>
      <c r="M47" s="236">
        <v>4744.1637436800002</v>
      </c>
      <c r="N47" s="236">
        <v>4802.5678913250003</v>
      </c>
      <c r="O47" s="236">
        <v>4861.8401095319996</v>
      </c>
      <c r="P47" s="236">
        <v>4922.0249646740003</v>
      </c>
      <c r="Q47" s="236">
        <v>4983.1727317539999</v>
      </c>
      <c r="R47" s="236">
        <v>5045.3170843629996</v>
      </c>
      <c r="S47" s="236">
        <v>5108.225315527</v>
      </c>
      <c r="T47" s="236">
        <v>5171.9058913380004</v>
      </c>
      <c r="U47" s="236">
        <v>5236.3682299530001</v>
      </c>
      <c r="V47" s="236">
        <v>5301.6220430980002</v>
      </c>
      <c r="W47" s="236">
        <v>5367.675933988</v>
      </c>
      <c r="X47" s="236">
        <v>5434.5375659840001</v>
      </c>
      <c r="Y47" s="236">
        <v>5502.2125817180004</v>
      </c>
      <c r="Z47" s="236">
        <v>5570.7064738279996</v>
      </c>
      <c r="AA47" s="236">
        <v>5640.0227736670004</v>
      </c>
      <c r="AB47" s="236">
        <v>5710.1726638110003</v>
      </c>
      <c r="AC47" s="236">
        <v>5781.1711787479999</v>
      </c>
      <c r="AD47" s="236">
        <v>5853.0225363919999</v>
      </c>
      <c r="AE47" s="236">
        <v>5925.7301179349997</v>
      </c>
      <c r="AF47" s="236">
        <v>5999.2977648799997</v>
      </c>
      <c r="AG47" s="236">
        <v>6073.7302891709996</v>
      </c>
      <c r="AH47" s="236">
        <v>6149.0349854579999</v>
      </c>
      <c r="AI47" s="236">
        <v>6225.2173195819996</v>
      </c>
      <c r="AJ47" s="236">
        <v>6302.2790118160001</v>
      </c>
      <c r="AK47" s="236">
        <v>6380.2217777300002</v>
      </c>
      <c r="AL47" s="236">
        <v>6459.0489291029999</v>
      </c>
      <c r="AM47" s="236">
        <v>6538.7618140550003</v>
      </c>
      <c r="AN47" s="236">
        <v>6619.3635980019999</v>
      </c>
      <c r="AO47" s="236">
        <v>6700.8547629029999</v>
      </c>
      <c r="AP47" s="236">
        <v>6783.2360662089995</v>
      </c>
      <c r="AQ47" s="236">
        <v>6866.5062963390001</v>
      </c>
      <c r="AR47" s="236">
        <v>6950.6650449970002</v>
      </c>
      <c r="AS47" s="236">
        <v>7035.708785158</v>
      </c>
      <c r="AT47" s="236">
        <v>7121.6319296689999</v>
      </c>
      <c r="AU47" s="236">
        <v>7208.4255100789997</v>
      </c>
      <c r="AV47" s="236">
        <v>7296.0784228020002</v>
      </c>
      <c r="AW47" s="236">
        <v>7384.577366988</v>
      </c>
      <c r="AX47" s="236">
        <v>7473.9101346429998</v>
      </c>
      <c r="AY47" s="236">
        <v>7564.0593498979997</v>
      </c>
      <c r="AZ47" s="236">
        <v>7655.010685233</v>
      </c>
      <c r="BA47" s="236">
        <v>7746.7429673300003</v>
      </c>
      <c r="BB47" s="236">
        <v>7839.2308350880003</v>
      </c>
      <c r="BC47" s="236">
        <v>7932.4460049290001</v>
      </c>
      <c r="BD47" s="236">
        <v>8026.3477069889996</v>
      </c>
      <c r="BE47" s="236">
        <v>8120.8847420920001</v>
      </c>
      <c r="BF47" s="236">
        <v>8215.9809624379996</v>
      </c>
      <c r="BG47" s="236">
        <v>8311.5425007449994</v>
      </c>
      <c r="BH47" s="236">
        <v>8407.5653388840001</v>
      </c>
      <c r="BI47" s="236">
        <v>8503.9806113510003</v>
      </c>
      <c r="BJ47" s="236">
        <v>8600.711253681</v>
      </c>
      <c r="BK47" s="236">
        <v>8697.6710516349995</v>
      </c>
      <c r="BL47" s="236">
        <v>8794.7637030490005</v>
      </c>
      <c r="BM47" s="236">
        <v>8891.8820977819996</v>
      </c>
      <c r="BN47" s="236">
        <v>8988.9069319699993</v>
      </c>
      <c r="BO47" s="236">
        <v>9085.7059341229997</v>
      </c>
      <c r="BP47" s="236">
        <v>9182.1323179390001</v>
      </c>
      <c r="BQ47" s="236">
        <v>9278.0236581890003</v>
      </c>
      <c r="BR47" s="236">
        <v>9373.2004443490005</v>
      </c>
      <c r="BS47" s="236">
        <v>9467.4644581949997</v>
      </c>
      <c r="BT47" s="236">
        <v>9560.5972971589999</v>
      </c>
      <c r="BU47" s="236">
        <v>9652.3584207950007</v>
      </c>
      <c r="BV47" s="236">
        <v>9742.4835229010005</v>
      </c>
      <c r="BW47" s="236">
        <v>9830.6825019839998</v>
      </c>
      <c r="BX47" s="236">
        <v>9916.6373049449994</v>
      </c>
      <c r="BY47" s="236">
        <v>10000</v>
      </c>
      <c r="BZ47" s="236"/>
      <c r="CA47" s="236"/>
      <c r="CB47" s="236"/>
      <c r="CC47" s="236"/>
      <c r="CD47" s="236"/>
      <c r="CE47" s="236"/>
      <c r="CF47" s="236"/>
      <c r="CG47" s="236"/>
      <c r="CH47" s="236"/>
      <c r="CI47" s="236"/>
      <c r="CJ47" s="236"/>
      <c r="CK47" s="236"/>
      <c r="CL47" s="236"/>
      <c r="CM47" s="236"/>
      <c r="CN47" s="236"/>
      <c r="CO47" s="236"/>
      <c r="CP47" s="236"/>
      <c r="CQ47" s="236"/>
      <c r="CR47" s="236"/>
      <c r="CS47" s="236"/>
      <c r="CT47" s="236"/>
      <c r="CU47" s="236"/>
      <c r="CV47" s="236"/>
      <c r="CW47" s="236"/>
      <c r="CX47" s="236"/>
      <c r="CY47" s="236"/>
      <c r="CZ47" s="236"/>
      <c r="DA47" s="236"/>
      <c r="DB47" s="236"/>
      <c r="DC47" s="236"/>
      <c r="DD47" s="236"/>
      <c r="DE47" s="236"/>
      <c r="DF47" s="236"/>
      <c r="DG47" s="236"/>
      <c r="DH47" s="236"/>
      <c r="DI47" s="236"/>
      <c r="DJ47" s="236"/>
      <c r="DK47" s="236"/>
      <c r="DL47" s="236"/>
      <c r="DM47" s="236"/>
      <c r="DN47" s="236"/>
      <c r="DO47" s="236"/>
      <c r="DP47" s="236"/>
      <c r="DQ47" s="236"/>
      <c r="DR47" s="236"/>
    </row>
    <row r="48" spans="1:122" x14ac:dyDescent="0.15">
      <c r="A48" s="1" t="s">
        <v>548</v>
      </c>
      <c r="B48" s="1" t="s">
        <v>502</v>
      </c>
      <c r="C48" s="1">
        <v>1</v>
      </c>
      <c r="D48" s="1">
        <v>1</v>
      </c>
      <c r="E48" s="1">
        <v>1</v>
      </c>
      <c r="F48" s="1">
        <v>46</v>
      </c>
      <c r="G48" s="1">
        <v>0</v>
      </c>
      <c r="H48" s="1">
        <v>0</v>
      </c>
      <c r="I48" s="1">
        <v>0</v>
      </c>
      <c r="J48" s="1">
        <v>0</v>
      </c>
      <c r="K48" s="236">
        <v>4748.636071338</v>
      </c>
      <c r="L48" s="236">
        <v>64</v>
      </c>
      <c r="M48" s="236">
        <v>4803.546707597</v>
      </c>
      <c r="N48" s="236">
        <v>4862.6044604090002</v>
      </c>
      <c r="O48" s="236">
        <v>4922.5516707610004</v>
      </c>
      <c r="P48" s="236">
        <v>4983.4359686300004</v>
      </c>
      <c r="Q48" s="236">
        <v>5045.3170843629996</v>
      </c>
      <c r="R48" s="236">
        <v>5108.225315527</v>
      </c>
      <c r="S48" s="236">
        <v>5171.9058913380004</v>
      </c>
      <c r="T48" s="236">
        <v>5236.3682299530001</v>
      </c>
      <c r="U48" s="236">
        <v>5301.6220430980002</v>
      </c>
      <c r="V48" s="236">
        <v>5367.675933988</v>
      </c>
      <c r="W48" s="236">
        <v>5434.5375659840001</v>
      </c>
      <c r="X48" s="236">
        <v>5502.2125817180004</v>
      </c>
      <c r="Y48" s="236">
        <v>5570.7064738279996</v>
      </c>
      <c r="Z48" s="236">
        <v>5640.0227736670004</v>
      </c>
      <c r="AA48" s="236">
        <v>5710.1726638110003</v>
      </c>
      <c r="AB48" s="236">
        <v>5781.1711787479999</v>
      </c>
      <c r="AC48" s="236">
        <v>5853.0225363919999</v>
      </c>
      <c r="AD48" s="236">
        <v>5925.7301179349997</v>
      </c>
      <c r="AE48" s="236">
        <v>5999.2977648799997</v>
      </c>
      <c r="AF48" s="236">
        <v>6073.7302891709996</v>
      </c>
      <c r="AG48" s="236">
        <v>6149.0349854579999</v>
      </c>
      <c r="AH48" s="236">
        <v>6225.2173195819996</v>
      </c>
      <c r="AI48" s="236">
        <v>6302.2790118160001</v>
      </c>
      <c r="AJ48" s="236">
        <v>6380.2217777300002</v>
      </c>
      <c r="AK48" s="236">
        <v>6459.0489291029999</v>
      </c>
      <c r="AL48" s="236">
        <v>6538.7618140550003</v>
      </c>
      <c r="AM48" s="236">
        <v>6619.3635980019999</v>
      </c>
      <c r="AN48" s="236">
        <v>6700.8547629029999</v>
      </c>
      <c r="AO48" s="236">
        <v>6783.2360662089995</v>
      </c>
      <c r="AP48" s="236">
        <v>6866.5062963390001</v>
      </c>
      <c r="AQ48" s="236">
        <v>6950.6650449970002</v>
      </c>
      <c r="AR48" s="236">
        <v>7035.708785158</v>
      </c>
      <c r="AS48" s="236">
        <v>7121.6319296689999</v>
      </c>
      <c r="AT48" s="236">
        <v>7208.4255100789997</v>
      </c>
      <c r="AU48" s="236">
        <v>7296.0784228020002</v>
      </c>
      <c r="AV48" s="236">
        <v>7384.577366988</v>
      </c>
      <c r="AW48" s="236">
        <v>7473.9101346429998</v>
      </c>
      <c r="AX48" s="236">
        <v>7564.0593498979997</v>
      </c>
      <c r="AY48" s="236">
        <v>7655.010685233</v>
      </c>
      <c r="AZ48" s="236">
        <v>7746.7429673300003</v>
      </c>
      <c r="BA48" s="236">
        <v>7839.2308350880003</v>
      </c>
      <c r="BB48" s="236">
        <v>7932.4460049290001</v>
      </c>
      <c r="BC48" s="236">
        <v>8026.3477069889996</v>
      </c>
      <c r="BD48" s="236">
        <v>8120.8847420920001</v>
      </c>
      <c r="BE48" s="236">
        <v>8215.9809624379996</v>
      </c>
      <c r="BF48" s="236">
        <v>8311.5425007449994</v>
      </c>
      <c r="BG48" s="236">
        <v>8407.5653388840001</v>
      </c>
      <c r="BH48" s="236">
        <v>8503.9806113510003</v>
      </c>
      <c r="BI48" s="236">
        <v>8600.711253681</v>
      </c>
      <c r="BJ48" s="236">
        <v>8697.6710516349995</v>
      </c>
      <c r="BK48" s="236">
        <v>8794.7637030490005</v>
      </c>
      <c r="BL48" s="236">
        <v>8891.8820977819996</v>
      </c>
      <c r="BM48" s="236">
        <v>8988.9069319699993</v>
      </c>
      <c r="BN48" s="236">
        <v>9085.7059341229997</v>
      </c>
      <c r="BO48" s="236">
        <v>9182.1323179390001</v>
      </c>
      <c r="BP48" s="236">
        <v>9278.0236581890003</v>
      </c>
      <c r="BQ48" s="236">
        <v>9373.2004443490005</v>
      </c>
      <c r="BR48" s="236">
        <v>9467.4644581949997</v>
      </c>
      <c r="BS48" s="236">
        <v>9560.5972971589999</v>
      </c>
      <c r="BT48" s="236">
        <v>9652.3584207950007</v>
      </c>
      <c r="BU48" s="236">
        <v>9742.4835229010005</v>
      </c>
      <c r="BV48" s="236">
        <v>9830.6825019839998</v>
      </c>
      <c r="BW48" s="236">
        <v>9916.6373049449994</v>
      </c>
      <c r="BX48" s="236">
        <v>10000</v>
      </c>
      <c r="BY48" s="236"/>
      <c r="BZ48" s="236"/>
      <c r="CA48" s="236"/>
      <c r="CB48" s="236"/>
      <c r="CC48" s="236"/>
      <c r="CD48" s="236"/>
      <c r="CE48" s="236"/>
      <c r="CF48" s="236"/>
      <c r="CG48" s="236"/>
      <c r="CH48" s="236"/>
      <c r="CI48" s="236"/>
      <c r="CJ48" s="236"/>
      <c r="CK48" s="236"/>
      <c r="CL48" s="236"/>
      <c r="CM48" s="236"/>
      <c r="CN48" s="236"/>
      <c r="CO48" s="236"/>
      <c r="CP48" s="236"/>
      <c r="CQ48" s="236"/>
      <c r="CR48" s="236"/>
      <c r="CS48" s="236"/>
      <c r="CT48" s="236"/>
      <c r="CU48" s="236"/>
      <c r="CV48" s="236"/>
      <c r="CW48" s="236"/>
      <c r="CX48" s="236"/>
      <c r="CY48" s="236"/>
      <c r="CZ48" s="236"/>
      <c r="DA48" s="236"/>
      <c r="DB48" s="236"/>
      <c r="DC48" s="236"/>
      <c r="DD48" s="236"/>
      <c r="DE48" s="236"/>
      <c r="DF48" s="236"/>
      <c r="DG48" s="236"/>
      <c r="DH48" s="236"/>
      <c r="DI48" s="236"/>
      <c r="DJ48" s="236"/>
      <c r="DK48" s="236"/>
      <c r="DL48" s="236"/>
      <c r="DM48" s="236"/>
      <c r="DN48" s="236"/>
      <c r="DO48" s="236"/>
      <c r="DP48" s="236"/>
      <c r="DQ48" s="236"/>
      <c r="DR48" s="236"/>
    </row>
    <row r="49" spans="1:122" x14ac:dyDescent="0.15">
      <c r="A49" s="1" t="s">
        <v>549</v>
      </c>
      <c r="B49" s="1" t="s">
        <v>502</v>
      </c>
      <c r="C49" s="1">
        <v>1</v>
      </c>
      <c r="D49" s="1">
        <v>1</v>
      </c>
      <c r="E49" s="1">
        <v>1</v>
      </c>
      <c r="F49" s="1">
        <v>47</v>
      </c>
      <c r="G49" s="1">
        <v>0</v>
      </c>
      <c r="H49" s="1">
        <v>0</v>
      </c>
      <c r="I49" s="1">
        <v>0</v>
      </c>
      <c r="J49" s="1">
        <v>0</v>
      </c>
      <c r="K49" s="236">
        <v>4808.2078859149997</v>
      </c>
      <c r="L49" s="236">
        <v>63</v>
      </c>
      <c r="M49" s="236">
        <v>4863.6800551679999</v>
      </c>
      <c r="N49" s="236">
        <v>4923.3906560730002</v>
      </c>
      <c r="O49" s="236">
        <v>4984.012285539</v>
      </c>
      <c r="P49" s="236">
        <v>5045.6049100279997</v>
      </c>
      <c r="Q49" s="236">
        <v>5108.225315527</v>
      </c>
      <c r="R49" s="236">
        <v>5171.9058913380004</v>
      </c>
      <c r="S49" s="236">
        <v>5236.3682299530001</v>
      </c>
      <c r="T49" s="236">
        <v>5301.6220430980002</v>
      </c>
      <c r="U49" s="236">
        <v>5367.675933988</v>
      </c>
      <c r="V49" s="236">
        <v>5434.5375659840001</v>
      </c>
      <c r="W49" s="236">
        <v>5502.2125817180004</v>
      </c>
      <c r="X49" s="236">
        <v>5570.7064738279996</v>
      </c>
      <c r="Y49" s="236">
        <v>5640.0227736670004</v>
      </c>
      <c r="Z49" s="236">
        <v>5710.1726638110003</v>
      </c>
      <c r="AA49" s="236">
        <v>5781.1711787479999</v>
      </c>
      <c r="AB49" s="236">
        <v>5853.0225363919999</v>
      </c>
      <c r="AC49" s="236">
        <v>5925.7301179349997</v>
      </c>
      <c r="AD49" s="236">
        <v>5999.2977648799997</v>
      </c>
      <c r="AE49" s="236">
        <v>6073.7302891709996</v>
      </c>
      <c r="AF49" s="236">
        <v>6149.0349854579999</v>
      </c>
      <c r="AG49" s="236">
        <v>6225.2173195819996</v>
      </c>
      <c r="AH49" s="236">
        <v>6302.2790118160001</v>
      </c>
      <c r="AI49" s="236">
        <v>6380.2217777300002</v>
      </c>
      <c r="AJ49" s="236">
        <v>6459.0489291029999</v>
      </c>
      <c r="AK49" s="236">
        <v>6538.7618140550003</v>
      </c>
      <c r="AL49" s="236">
        <v>6619.3635980019999</v>
      </c>
      <c r="AM49" s="236">
        <v>6700.8547629029999</v>
      </c>
      <c r="AN49" s="236">
        <v>6783.2360662089995</v>
      </c>
      <c r="AO49" s="236">
        <v>6866.5062963390001</v>
      </c>
      <c r="AP49" s="236">
        <v>6950.6650449970002</v>
      </c>
      <c r="AQ49" s="236">
        <v>7035.708785158</v>
      </c>
      <c r="AR49" s="236">
        <v>7121.6319296689999</v>
      </c>
      <c r="AS49" s="236">
        <v>7208.4255100789997</v>
      </c>
      <c r="AT49" s="236">
        <v>7296.0784228020002</v>
      </c>
      <c r="AU49" s="236">
        <v>7384.577366988</v>
      </c>
      <c r="AV49" s="236">
        <v>7473.9101346429998</v>
      </c>
      <c r="AW49" s="236">
        <v>7564.0593498979997</v>
      </c>
      <c r="AX49" s="236">
        <v>7655.010685233</v>
      </c>
      <c r="AY49" s="236">
        <v>7746.7429673300003</v>
      </c>
      <c r="AZ49" s="236">
        <v>7839.2308350880003</v>
      </c>
      <c r="BA49" s="236">
        <v>7932.4460049290001</v>
      </c>
      <c r="BB49" s="236">
        <v>8026.3477069889996</v>
      </c>
      <c r="BC49" s="236">
        <v>8120.8847420920001</v>
      </c>
      <c r="BD49" s="236">
        <v>8215.9809624379996</v>
      </c>
      <c r="BE49" s="236">
        <v>8311.5425007449994</v>
      </c>
      <c r="BF49" s="236">
        <v>8407.5653388840001</v>
      </c>
      <c r="BG49" s="236">
        <v>8503.9806113510003</v>
      </c>
      <c r="BH49" s="236">
        <v>8600.711253681</v>
      </c>
      <c r="BI49" s="236">
        <v>8697.6710516349995</v>
      </c>
      <c r="BJ49" s="236">
        <v>8794.7637030490005</v>
      </c>
      <c r="BK49" s="236">
        <v>8891.8820977819996</v>
      </c>
      <c r="BL49" s="236">
        <v>8988.9069319699993</v>
      </c>
      <c r="BM49" s="236">
        <v>9085.7059341229997</v>
      </c>
      <c r="BN49" s="236">
        <v>9182.1323179390001</v>
      </c>
      <c r="BO49" s="236">
        <v>9278.0236581890003</v>
      </c>
      <c r="BP49" s="236">
        <v>9373.2004443490005</v>
      </c>
      <c r="BQ49" s="236">
        <v>9467.4644581949997</v>
      </c>
      <c r="BR49" s="236">
        <v>9560.5972971589999</v>
      </c>
      <c r="BS49" s="236">
        <v>9652.3584207950007</v>
      </c>
      <c r="BT49" s="236">
        <v>9742.4835229010005</v>
      </c>
      <c r="BU49" s="236">
        <v>9830.6825019839998</v>
      </c>
      <c r="BV49" s="236">
        <v>9916.6373049449994</v>
      </c>
      <c r="BW49" s="236">
        <v>10000</v>
      </c>
      <c r="BX49" s="236"/>
      <c r="BY49" s="236"/>
      <c r="BZ49" s="236"/>
      <c r="CA49" s="236"/>
      <c r="CB49" s="236"/>
      <c r="CC49" s="236"/>
      <c r="CD49" s="236"/>
      <c r="CE49" s="236"/>
      <c r="CF49" s="236"/>
      <c r="CG49" s="236"/>
      <c r="CH49" s="236"/>
      <c r="CI49" s="236"/>
      <c r="CJ49" s="236"/>
      <c r="CK49" s="236"/>
      <c r="CL49" s="236"/>
      <c r="CM49" s="236"/>
      <c r="CN49" s="236"/>
      <c r="CO49" s="236"/>
      <c r="CP49" s="236"/>
      <c r="CQ49" s="236"/>
      <c r="CR49" s="236"/>
      <c r="CS49" s="236"/>
      <c r="CT49" s="236"/>
      <c r="CU49" s="236"/>
      <c r="CV49" s="236"/>
      <c r="CW49" s="236"/>
      <c r="CX49" s="236"/>
      <c r="CY49" s="236"/>
      <c r="CZ49" s="236"/>
      <c r="DA49" s="236"/>
      <c r="DB49" s="236"/>
      <c r="DC49" s="236"/>
      <c r="DD49" s="236"/>
      <c r="DE49" s="236"/>
      <c r="DF49" s="236"/>
      <c r="DG49" s="236"/>
      <c r="DH49" s="236"/>
      <c r="DI49" s="236"/>
      <c r="DJ49" s="236"/>
      <c r="DK49" s="236"/>
      <c r="DL49" s="236"/>
      <c r="DM49" s="236"/>
      <c r="DN49" s="236"/>
      <c r="DO49" s="236"/>
      <c r="DP49" s="236"/>
      <c r="DQ49" s="236"/>
      <c r="DR49" s="236"/>
    </row>
    <row r="50" spans="1:122" x14ac:dyDescent="0.15">
      <c r="A50" s="1" t="s">
        <v>550</v>
      </c>
      <c r="B50" s="1" t="s">
        <v>502</v>
      </c>
      <c r="C50" s="1">
        <v>1</v>
      </c>
      <c r="D50" s="1">
        <v>1</v>
      </c>
      <c r="E50" s="1">
        <v>1</v>
      </c>
      <c r="F50" s="1">
        <v>48</v>
      </c>
      <c r="G50" s="1">
        <v>0</v>
      </c>
      <c r="H50" s="1">
        <v>0</v>
      </c>
      <c r="I50" s="1">
        <v>0</v>
      </c>
      <c r="J50" s="1">
        <v>0</v>
      </c>
      <c r="K50" s="236">
        <v>4868.5179425719998</v>
      </c>
      <c r="L50" s="236">
        <v>62</v>
      </c>
      <c r="M50" s="236">
        <v>4924.5513308910004</v>
      </c>
      <c r="N50" s="236">
        <v>4984.9157161929998</v>
      </c>
      <c r="O50" s="236">
        <v>5046.2254764219997</v>
      </c>
      <c r="P50" s="236">
        <v>5108.5357176919997</v>
      </c>
      <c r="Q50" s="236">
        <v>5171.9058913380004</v>
      </c>
      <c r="R50" s="236">
        <v>5236.3682299530001</v>
      </c>
      <c r="S50" s="236">
        <v>5301.6220430980002</v>
      </c>
      <c r="T50" s="236">
        <v>5367.675933988</v>
      </c>
      <c r="U50" s="236">
        <v>5434.5375659840001</v>
      </c>
      <c r="V50" s="236">
        <v>5502.2125817180004</v>
      </c>
      <c r="W50" s="236">
        <v>5570.7064738279996</v>
      </c>
      <c r="X50" s="236">
        <v>5640.0227736670004</v>
      </c>
      <c r="Y50" s="236">
        <v>5710.1726638110003</v>
      </c>
      <c r="Z50" s="236">
        <v>5781.1711787479999</v>
      </c>
      <c r="AA50" s="236">
        <v>5853.0225363919999</v>
      </c>
      <c r="AB50" s="236">
        <v>5925.7301179349997</v>
      </c>
      <c r="AC50" s="236">
        <v>5999.2977648799997</v>
      </c>
      <c r="AD50" s="236">
        <v>6073.7302891709996</v>
      </c>
      <c r="AE50" s="236">
        <v>6149.0349854579999</v>
      </c>
      <c r="AF50" s="236">
        <v>6225.2173195819996</v>
      </c>
      <c r="AG50" s="236">
        <v>6302.2790118160001</v>
      </c>
      <c r="AH50" s="236">
        <v>6380.2217777300002</v>
      </c>
      <c r="AI50" s="236">
        <v>6459.0489291029999</v>
      </c>
      <c r="AJ50" s="236">
        <v>6538.7618140550003</v>
      </c>
      <c r="AK50" s="236">
        <v>6619.3635980019999</v>
      </c>
      <c r="AL50" s="236">
        <v>6700.8547629029999</v>
      </c>
      <c r="AM50" s="236">
        <v>6783.2360662089995</v>
      </c>
      <c r="AN50" s="236">
        <v>6866.5062963390001</v>
      </c>
      <c r="AO50" s="236">
        <v>6950.6650449970002</v>
      </c>
      <c r="AP50" s="236">
        <v>7035.708785158</v>
      </c>
      <c r="AQ50" s="236">
        <v>7121.6319296689999</v>
      </c>
      <c r="AR50" s="236">
        <v>7208.4255100789997</v>
      </c>
      <c r="AS50" s="236">
        <v>7296.0784228020002</v>
      </c>
      <c r="AT50" s="236">
        <v>7384.577366988</v>
      </c>
      <c r="AU50" s="236">
        <v>7473.9101346429998</v>
      </c>
      <c r="AV50" s="236">
        <v>7564.0593498979997</v>
      </c>
      <c r="AW50" s="236">
        <v>7655.010685233</v>
      </c>
      <c r="AX50" s="236">
        <v>7746.7429673300003</v>
      </c>
      <c r="AY50" s="236">
        <v>7839.2308350880003</v>
      </c>
      <c r="AZ50" s="236">
        <v>7932.4460049290001</v>
      </c>
      <c r="BA50" s="236">
        <v>8026.3477069889996</v>
      </c>
      <c r="BB50" s="236">
        <v>8120.8847420920001</v>
      </c>
      <c r="BC50" s="236">
        <v>8215.9809624379996</v>
      </c>
      <c r="BD50" s="236">
        <v>8311.5425007449994</v>
      </c>
      <c r="BE50" s="236">
        <v>8407.5653388840001</v>
      </c>
      <c r="BF50" s="236">
        <v>8503.9806113510003</v>
      </c>
      <c r="BG50" s="236">
        <v>8600.711253681</v>
      </c>
      <c r="BH50" s="236">
        <v>8697.6710516349995</v>
      </c>
      <c r="BI50" s="236">
        <v>8794.7637030490005</v>
      </c>
      <c r="BJ50" s="236">
        <v>8891.8820977819996</v>
      </c>
      <c r="BK50" s="236">
        <v>8988.9069319699993</v>
      </c>
      <c r="BL50" s="236">
        <v>9085.7059341229997</v>
      </c>
      <c r="BM50" s="236">
        <v>9182.1323179390001</v>
      </c>
      <c r="BN50" s="236">
        <v>9278.0236581890003</v>
      </c>
      <c r="BO50" s="236">
        <v>9373.2004443490005</v>
      </c>
      <c r="BP50" s="236">
        <v>9467.4644581949997</v>
      </c>
      <c r="BQ50" s="236">
        <v>9560.5972971589999</v>
      </c>
      <c r="BR50" s="236">
        <v>9652.3584207950007</v>
      </c>
      <c r="BS50" s="236">
        <v>9742.4835229010005</v>
      </c>
      <c r="BT50" s="236">
        <v>9830.6825019839998</v>
      </c>
      <c r="BU50" s="236">
        <v>9916.6373049449994</v>
      </c>
      <c r="BV50" s="236">
        <v>10000</v>
      </c>
      <c r="BW50" s="236"/>
      <c r="BX50" s="236"/>
      <c r="BY50" s="236"/>
      <c r="BZ50" s="236"/>
      <c r="CA50" s="236"/>
      <c r="CB50" s="236"/>
      <c r="CC50" s="236"/>
      <c r="CD50" s="236"/>
      <c r="CE50" s="236"/>
      <c r="CF50" s="236"/>
      <c r="CG50" s="236"/>
      <c r="CH50" s="236"/>
      <c r="CI50" s="236"/>
      <c r="CJ50" s="236"/>
      <c r="CK50" s="236"/>
      <c r="CL50" s="236"/>
      <c r="CM50" s="236"/>
      <c r="CN50" s="236"/>
      <c r="CO50" s="236"/>
      <c r="CP50" s="236"/>
      <c r="CQ50" s="236"/>
      <c r="CR50" s="236"/>
      <c r="CS50" s="236"/>
      <c r="CT50" s="236"/>
      <c r="CU50" s="236"/>
      <c r="CV50" s="236"/>
      <c r="CW50" s="236"/>
      <c r="CX50" s="236"/>
      <c r="CY50" s="236"/>
      <c r="CZ50" s="236"/>
      <c r="DA50" s="236"/>
      <c r="DB50" s="236"/>
      <c r="DC50" s="236"/>
      <c r="DD50" s="236"/>
      <c r="DE50" s="236"/>
      <c r="DF50" s="236"/>
      <c r="DG50" s="236"/>
      <c r="DH50" s="236"/>
      <c r="DI50" s="236"/>
      <c r="DJ50" s="236"/>
      <c r="DK50" s="236"/>
      <c r="DL50" s="236"/>
      <c r="DM50" s="236"/>
      <c r="DN50" s="236"/>
      <c r="DO50" s="236"/>
      <c r="DP50" s="236"/>
      <c r="DQ50" s="236"/>
      <c r="DR50" s="236"/>
    </row>
    <row r="51" spans="1:122" x14ac:dyDescent="0.15">
      <c r="A51" s="1" t="s">
        <v>551</v>
      </c>
      <c r="B51" s="1" t="s">
        <v>502</v>
      </c>
      <c r="C51" s="1">
        <v>1</v>
      </c>
      <c r="D51" s="1">
        <v>1</v>
      </c>
      <c r="E51" s="1">
        <v>1</v>
      </c>
      <c r="F51" s="1">
        <v>49</v>
      </c>
      <c r="G51" s="1">
        <v>0</v>
      </c>
      <c r="H51" s="1">
        <v>0</v>
      </c>
      <c r="I51" s="1">
        <v>0</v>
      </c>
      <c r="J51" s="1">
        <v>0</v>
      </c>
      <c r="K51" s="236">
        <v>4929.6203266040002</v>
      </c>
      <c r="L51" s="236">
        <v>61</v>
      </c>
      <c r="M51" s="236">
        <v>4986.1999317010004</v>
      </c>
      <c r="N51" s="236">
        <v>5047.2237519310002</v>
      </c>
      <c r="O51" s="236">
        <v>5109.2201043309997</v>
      </c>
      <c r="P51" s="236">
        <v>5172.2461069620003</v>
      </c>
      <c r="Q51" s="236">
        <v>5236.3682299530001</v>
      </c>
      <c r="R51" s="236">
        <v>5301.6220430980002</v>
      </c>
      <c r="S51" s="236">
        <v>5367.675933988</v>
      </c>
      <c r="T51" s="236">
        <v>5434.5375659840001</v>
      </c>
      <c r="U51" s="236">
        <v>5502.2125817180004</v>
      </c>
      <c r="V51" s="236">
        <v>5570.7064738279996</v>
      </c>
      <c r="W51" s="236">
        <v>5640.0227736670004</v>
      </c>
      <c r="X51" s="236">
        <v>5710.1726638110003</v>
      </c>
      <c r="Y51" s="236">
        <v>5781.1711787479999</v>
      </c>
      <c r="Z51" s="236">
        <v>5853.0225363919999</v>
      </c>
      <c r="AA51" s="236">
        <v>5925.7301179349997</v>
      </c>
      <c r="AB51" s="236">
        <v>5999.2977648799997</v>
      </c>
      <c r="AC51" s="236">
        <v>6073.7302891709996</v>
      </c>
      <c r="AD51" s="236">
        <v>6149.0349854579999</v>
      </c>
      <c r="AE51" s="236">
        <v>6225.2173195819996</v>
      </c>
      <c r="AF51" s="236">
        <v>6302.2790118160001</v>
      </c>
      <c r="AG51" s="236">
        <v>6380.2217777300002</v>
      </c>
      <c r="AH51" s="236">
        <v>6459.0489291029999</v>
      </c>
      <c r="AI51" s="236">
        <v>6538.7618140550003</v>
      </c>
      <c r="AJ51" s="236">
        <v>6619.3635980019999</v>
      </c>
      <c r="AK51" s="236">
        <v>6700.8547629029999</v>
      </c>
      <c r="AL51" s="236">
        <v>6783.2360662089995</v>
      </c>
      <c r="AM51" s="236">
        <v>6866.5062963390001</v>
      </c>
      <c r="AN51" s="236">
        <v>6950.6650449970002</v>
      </c>
      <c r="AO51" s="236">
        <v>7035.708785158</v>
      </c>
      <c r="AP51" s="236">
        <v>7121.6319296689999</v>
      </c>
      <c r="AQ51" s="236">
        <v>7208.4255100789997</v>
      </c>
      <c r="AR51" s="236">
        <v>7296.0784228020002</v>
      </c>
      <c r="AS51" s="236">
        <v>7384.577366988</v>
      </c>
      <c r="AT51" s="236">
        <v>7473.9101346429998</v>
      </c>
      <c r="AU51" s="236">
        <v>7564.0593498979997</v>
      </c>
      <c r="AV51" s="236">
        <v>7655.010685233</v>
      </c>
      <c r="AW51" s="236">
        <v>7746.7429673300003</v>
      </c>
      <c r="AX51" s="236">
        <v>7839.2308350880003</v>
      </c>
      <c r="AY51" s="236">
        <v>7932.4460049290001</v>
      </c>
      <c r="AZ51" s="236">
        <v>8026.3477069889996</v>
      </c>
      <c r="BA51" s="236">
        <v>8120.8847420920001</v>
      </c>
      <c r="BB51" s="236">
        <v>8215.9809624379996</v>
      </c>
      <c r="BC51" s="236">
        <v>8311.5425007449994</v>
      </c>
      <c r="BD51" s="236">
        <v>8407.5653388840001</v>
      </c>
      <c r="BE51" s="236">
        <v>8503.9806113510003</v>
      </c>
      <c r="BF51" s="236">
        <v>8600.711253681</v>
      </c>
      <c r="BG51" s="236">
        <v>8697.6710516349995</v>
      </c>
      <c r="BH51" s="236">
        <v>8794.7637030490005</v>
      </c>
      <c r="BI51" s="236">
        <v>8891.8820977819996</v>
      </c>
      <c r="BJ51" s="236">
        <v>8988.9069319699993</v>
      </c>
      <c r="BK51" s="236">
        <v>9085.7059341229997</v>
      </c>
      <c r="BL51" s="236">
        <v>9182.1323179390001</v>
      </c>
      <c r="BM51" s="236">
        <v>9278.0236581890003</v>
      </c>
      <c r="BN51" s="236">
        <v>9373.2004443490005</v>
      </c>
      <c r="BO51" s="236">
        <v>9467.4644581949997</v>
      </c>
      <c r="BP51" s="236">
        <v>9560.5972971589999</v>
      </c>
      <c r="BQ51" s="236">
        <v>9652.3584207950007</v>
      </c>
      <c r="BR51" s="236">
        <v>9742.4835229010005</v>
      </c>
      <c r="BS51" s="236">
        <v>9830.6825019839998</v>
      </c>
      <c r="BT51" s="236">
        <v>9916.6373049449994</v>
      </c>
      <c r="BU51" s="236">
        <v>10000</v>
      </c>
      <c r="BV51" s="236"/>
      <c r="BW51" s="236"/>
      <c r="BX51" s="236"/>
      <c r="BY51" s="236"/>
      <c r="BZ51" s="236"/>
      <c r="CA51" s="236"/>
      <c r="CB51" s="236"/>
      <c r="CC51" s="236"/>
      <c r="CD51" s="236"/>
      <c r="CE51" s="236"/>
      <c r="CF51" s="236"/>
      <c r="CG51" s="236"/>
      <c r="CH51" s="236"/>
      <c r="CI51" s="236"/>
      <c r="CJ51" s="236"/>
      <c r="CK51" s="236"/>
      <c r="CL51" s="236"/>
      <c r="CM51" s="236"/>
      <c r="CN51" s="236"/>
      <c r="CO51" s="236"/>
      <c r="CP51" s="236"/>
      <c r="CQ51" s="236"/>
      <c r="CR51" s="236"/>
      <c r="CS51" s="236"/>
      <c r="CT51" s="236"/>
      <c r="CU51" s="236"/>
      <c r="CV51" s="236"/>
      <c r="CW51" s="236"/>
      <c r="CX51" s="236"/>
      <c r="CY51" s="236"/>
      <c r="CZ51" s="236"/>
      <c r="DA51" s="236"/>
      <c r="DB51" s="236"/>
      <c r="DC51" s="236"/>
      <c r="DD51" s="236"/>
      <c r="DE51" s="236"/>
      <c r="DF51" s="236"/>
      <c r="DG51" s="236"/>
      <c r="DH51" s="236"/>
      <c r="DI51" s="236"/>
      <c r="DJ51" s="236"/>
      <c r="DK51" s="236"/>
      <c r="DL51" s="236"/>
      <c r="DM51" s="236"/>
      <c r="DN51" s="236"/>
      <c r="DO51" s="236"/>
      <c r="DP51" s="236"/>
      <c r="DQ51" s="236"/>
      <c r="DR51" s="236"/>
    </row>
    <row r="52" spans="1:122" x14ac:dyDescent="0.15">
      <c r="A52" s="1" t="s">
        <v>552</v>
      </c>
      <c r="B52" s="1" t="s">
        <v>502</v>
      </c>
      <c r="C52" s="1">
        <v>1</v>
      </c>
      <c r="D52" s="1">
        <v>1</v>
      </c>
      <c r="E52" s="1">
        <v>1</v>
      </c>
      <c r="F52" s="1">
        <v>50</v>
      </c>
      <c r="G52" s="1">
        <v>0</v>
      </c>
      <c r="H52" s="1">
        <v>0</v>
      </c>
      <c r="I52" s="1">
        <v>0</v>
      </c>
      <c r="J52" s="1">
        <v>0</v>
      </c>
      <c r="K52" s="236">
        <v>4991.461615231</v>
      </c>
      <c r="L52" s="236">
        <v>60</v>
      </c>
      <c r="M52" s="236">
        <v>5048.6019119599996</v>
      </c>
      <c r="N52" s="236">
        <v>5110.2910458440001</v>
      </c>
      <c r="O52" s="236">
        <v>5172.9798126389996</v>
      </c>
      <c r="P52" s="236">
        <v>5236.7340582240004</v>
      </c>
      <c r="Q52" s="236">
        <v>5301.6220430980002</v>
      </c>
      <c r="R52" s="236">
        <v>5367.675933988</v>
      </c>
      <c r="S52" s="236">
        <v>5434.5375659840001</v>
      </c>
      <c r="T52" s="236">
        <v>5502.2125817180004</v>
      </c>
      <c r="U52" s="236">
        <v>5570.7064738279996</v>
      </c>
      <c r="V52" s="236">
        <v>5640.0227736670004</v>
      </c>
      <c r="W52" s="236">
        <v>5710.1726638110003</v>
      </c>
      <c r="X52" s="236">
        <v>5781.1711787479999</v>
      </c>
      <c r="Y52" s="236">
        <v>5853.0225363919999</v>
      </c>
      <c r="Z52" s="236">
        <v>5925.7301179349997</v>
      </c>
      <c r="AA52" s="236">
        <v>5999.2977648799997</v>
      </c>
      <c r="AB52" s="236">
        <v>6073.7302891709996</v>
      </c>
      <c r="AC52" s="236">
        <v>6149.0349854579999</v>
      </c>
      <c r="AD52" s="236">
        <v>6225.2173195819996</v>
      </c>
      <c r="AE52" s="236">
        <v>6302.2790118160001</v>
      </c>
      <c r="AF52" s="236">
        <v>6380.2217777300002</v>
      </c>
      <c r="AG52" s="236">
        <v>6459.0489291029999</v>
      </c>
      <c r="AH52" s="236">
        <v>6538.7618140550003</v>
      </c>
      <c r="AI52" s="236">
        <v>6619.3635980019999</v>
      </c>
      <c r="AJ52" s="236">
        <v>6700.8547629029999</v>
      </c>
      <c r="AK52" s="236">
        <v>6783.2360662089995</v>
      </c>
      <c r="AL52" s="236">
        <v>6866.5062963390001</v>
      </c>
      <c r="AM52" s="236">
        <v>6950.6650449970002</v>
      </c>
      <c r="AN52" s="236">
        <v>7035.708785158</v>
      </c>
      <c r="AO52" s="236">
        <v>7121.6319296689999</v>
      </c>
      <c r="AP52" s="236">
        <v>7208.4255100789997</v>
      </c>
      <c r="AQ52" s="236">
        <v>7296.0784228020002</v>
      </c>
      <c r="AR52" s="236">
        <v>7384.577366988</v>
      </c>
      <c r="AS52" s="236">
        <v>7473.9101346429998</v>
      </c>
      <c r="AT52" s="236">
        <v>7564.0593498979997</v>
      </c>
      <c r="AU52" s="236">
        <v>7655.010685233</v>
      </c>
      <c r="AV52" s="236">
        <v>7746.7429673300003</v>
      </c>
      <c r="AW52" s="236">
        <v>7839.2308350880003</v>
      </c>
      <c r="AX52" s="236">
        <v>7932.4460049290001</v>
      </c>
      <c r="AY52" s="236">
        <v>8026.3477069889996</v>
      </c>
      <c r="AZ52" s="236">
        <v>8120.8847420920001</v>
      </c>
      <c r="BA52" s="236">
        <v>8215.9809624379996</v>
      </c>
      <c r="BB52" s="236">
        <v>8311.5425007449994</v>
      </c>
      <c r="BC52" s="236">
        <v>8407.5653388840001</v>
      </c>
      <c r="BD52" s="236">
        <v>8503.9806113510003</v>
      </c>
      <c r="BE52" s="236">
        <v>8600.711253681</v>
      </c>
      <c r="BF52" s="236">
        <v>8697.6710516349995</v>
      </c>
      <c r="BG52" s="236">
        <v>8794.7637030490005</v>
      </c>
      <c r="BH52" s="236">
        <v>8891.8820977819996</v>
      </c>
      <c r="BI52" s="236">
        <v>8988.9069319699993</v>
      </c>
      <c r="BJ52" s="236">
        <v>9085.7059341229997</v>
      </c>
      <c r="BK52" s="236">
        <v>9182.1323179390001</v>
      </c>
      <c r="BL52" s="236">
        <v>9278.0236581890003</v>
      </c>
      <c r="BM52" s="236">
        <v>9373.2004443490005</v>
      </c>
      <c r="BN52" s="236">
        <v>9467.4644581949997</v>
      </c>
      <c r="BO52" s="236">
        <v>9560.5972971589999</v>
      </c>
      <c r="BP52" s="236">
        <v>9652.3584207950007</v>
      </c>
      <c r="BQ52" s="236">
        <v>9742.4835229010005</v>
      </c>
      <c r="BR52" s="236">
        <v>9830.6825019839998</v>
      </c>
      <c r="BS52" s="236">
        <v>9916.6373049449994</v>
      </c>
      <c r="BT52" s="236">
        <v>10000</v>
      </c>
      <c r="BU52" s="236"/>
      <c r="BV52" s="236"/>
      <c r="BW52" s="236"/>
      <c r="BX52" s="236"/>
      <c r="BY52" s="236"/>
      <c r="BZ52" s="236"/>
      <c r="CA52" s="236"/>
      <c r="CB52" s="236"/>
      <c r="CC52" s="236"/>
      <c r="CD52" s="236"/>
      <c r="CE52" s="236"/>
      <c r="CF52" s="236"/>
      <c r="CG52" s="236"/>
      <c r="CH52" s="236"/>
      <c r="CI52" s="236"/>
      <c r="CJ52" s="236"/>
      <c r="CK52" s="236"/>
      <c r="CL52" s="236"/>
      <c r="CM52" s="236"/>
      <c r="CN52" s="236"/>
      <c r="CO52" s="236"/>
      <c r="CP52" s="236"/>
      <c r="CQ52" s="236"/>
      <c r="CR52" s="236"/>
      <c r="CS52" s="236"/>
      <c r="CT52" s="236"/>
      <c r="CU52" s="236"/>
      <c r="CV52" s="236"/>
      <c r="CW52" s="236"/>
      <c r="CX52" s="236"/>
      <c r="CY52" s="236"/>
      <c r="CZ52" s="236"/>
      <c r="DA52" s="236"/>
      <c r="DB52" s="236"/>
      <c r="DC52" s="236"/>
      <c r="DD52" s="236"/>
      <c r="DE52" s="236"/>
      <c r="DF52" s="236"/>
      <c r="DG52" s="236"/>
      <c r="DH52" s="236"/>
      <c r="DI52" s="236"/>
      <c r="DJ52" s="236"/>
      <c r="DK52" s="236"/>
      <c r="DL52" s="236"/>
      <c r="DM52" s="236"/>
      <c r="DN52" s="236"/>
      <c r="DO52" s="236"/>
      <c r="DP52" s="236"/>
      <c r="DQ52" s="236"/>
      <c r="DR52" s="236"/>
    </row>
    <row r="53" spans="1:122" x14ac:dyDescent="0.15">
      <c r="A53" s="1" t="s">
        <v>553</v>
      </c>
      <c r="B53" s="1" t="s">
        <v>502</v>
      </c>
      <c r="C53" s="1">
        <v>1</v>
      </c>
      <c r="D53" s="1">
        <v>1</v>
      </c>
      <c r="E53" s="1">
        <v>1</v>
      </c>
      <c r="F53" s="1">
        <v>51</v>
      </c>
      <c r="G53" s="1">
        <v>0</v>
      </c>
      <c r="H53" s="1">
        <v>0</v>
      </c>
      <c r="I53" s="1">
        <v>0</v>
      </c>
      <c r="J53" s="1">
        <v>0</v>
      </c>
      <c r="K53" s="236">
        <v>5054.0867011910004</v>
      </c>
      <c r="L53" s="236">
        <v>59</v>
      </c>
      <c r="M53" s="236">
        <v>5111.7846663509999</v>
      </c>
      <c r="N53" s="236">
        <v>5174.1382110699997</v>
      </c>
      <c r="O53" s="236">
        <v>5237.5264017669997</v>
      </c>
      <c r="P53" s="236">
        <v>5302.0171950209997</v>
      </c>
      <c r="Q53" s="236">
        <v>5367.675933988</v>
      </c>
      <c r="R53" s="236">
        <v>5434.5375659840001</v>
      </c>
      <c r="S53" s="236">
        <v>5502.2125817180004</v>
      </c>
      <c r="T53" s="236">
        <v>5570.7064738279996</v>
      </c>
      <c r="U53" s="236">
        <v>5640.0227736670004</v>
      </c>
      <c r="V53" s="236">
        <v>5710.1726638110003</v>
      </c>
      <c r="W53" s="236">
        <v>5781.1711787479999</v>
      </c>
      <c r="X53" s="236">
        <v>5853.0225363919999</v>
      </c>
      <c r="Y53" s="236">
        <v>5925.7301179349997</v>
      </c>
      <c r="Z53" s="236">
        <v>5999.2977648799997</v>
      </c>
      <c r="AA53" s="236">
        <v>6073.7302891709996</v>
      </c>
      <c r="AB53" s="236">
        <v>6149.0349854579999</v>
      </c>
      <c r="AC53" s="236">
        <v>6225.2173195819996</v>
      </c>
      <c r="AD53" s="236">
        <v>6302.2790118160001</v>
      </c>
      <c r="AE53" s="236">
        <v>6380.2217777300002</v>
      </c>
      <c r="AF53" s="236">
        <v>6459.0489291029999</v>
      </c>
      <c r="AG53" s="236">
        <v>6538.7618140550003</v>
      </c>
      <c r="AH53" s="236">
        <v>6619.3635980019999</v>
      </c>
      <c r="AI53" s="236">
        <v>6700.8547629029999</v>
      </c>
      <c r="AJ53" s="236">
        <v>6783.2360662089995</v>
      </c>
      <c r="AK53" s="236">
        <v>6866.5062963390001</v>
      </c>
      <c r="AL53" s="236">
        <v>6950.6650449970002</v>
      </c>
      <c r="AM53" s="236">
        <v>7035.708785158</v>
      </c>
      <c r="AN53" s="236">
        <v>7121.6319296689999</v>
      </c>
      <c r="AO53" s="236">
        <v>7208.4255100789997</v>
      </c>
      <c r="AP53" s="236">
        <v>7296.0784228020002</v>
      </c>
      <c r="AQ53" s="236">
        <v>7384.577366988</v>
      </c>
      <c r="AR53" s="236">
        <v>7473.9101346429998</v>
      </c>
      <c r="AS53" s="236">
        <v>7564.0593498979997</v>
      </c>
      <c r="AT53" s="236">
        <v>7655.010685233</v>
      </c>
      <c r="AU53" s="236">
        <v>7746.7429673300003</v>
      </c>
      <c r="AV53" s="236">
        <v>7839.2308350880003</v>
      </c>
      <c r="AW53" s="236">
        <v>7932.4460049290001</v>
      </c>
      <c r="AX53" s="236">
        <v>8026.3477069889996</v>
      </c>
      <c r="AY53" s="236">
        <v>8120.8847420920001</v>
      </c>
      <c r="AZ53" s="236">
        <v>8215.9809624379996</v>
      </c>
      <c r="BA53" s="236">
        <v>8311.5425007449994</v>
      </c>
      <c r="BB53" s="236">
        <v>8407.5653388840001</v>
      </c>
      <c r="BC53" s="236">
        <v>8503.9806113510003</v>
      </c>
      <c r="BD53" s="236">
        <v>8600.711253681</v>
      </c>
      <c r="BE53" s="236">
        <v>8697.6710516349995</v>
      </c>
      <c r="BF53" s="236">
        <v>8794.7637030490005</v>
      </c>
      <c r="BG53" s="236">
        <v>8891.8820977819996</v>
      </c>
      <c r="BH53" s="236">
        <v>8988.9069319699993</v>
      </c>
      <c r="BI53" s="236">
        <v>9085.7059341229997</v>
      </c>
      <c r="BJ53" s="236">
        <v>9182.1323179390001</v>
      </c>
      <c r="BK53" s="236">
        <v>9278.0236581890003</v>
      </c>
      <c r="BL53" s="236">
        <v>9373.2004443490005</v>
      </c>
      <c r="BM53" s="236">
        <v>9467.4644581949997</v>
      </c>
      <c r="BN53" s="236">
        <v>9560.5972971589999</v>
      </c>
      <c r="BO53" s="236">
        <v>9652.3584207950007</v>
      </c>
      <c r="BP53" s="236">
        <v>9742.4835229010005</v>
      </c>
      <c r="BQ53" s="236">
        <v>9830.6825019839998</v>
      </c>
      <c r="BR53" s="236">
        <v>9916.6373049449994</v>
      </c>
      <c r="BS53" s="236">
        <v>10000</v>
      </c>
      <c r="BT53" s="236"/>
      <c r="BU53" s="236"/>
      <c r="BV53" s="236"/>
      <c r="BW53" s="236"/>
      <c r="BX53" s="236"/>
      <c r="BY53" s="236"/>
      <c r="BZ53" s="236"/>
      <c r="CA53" s="236"/>
      <c r="CB53" s="236"/>
      <c r="CC53" s="236"/>
      <c r="CD53" s="236"/>
      <c r="CE53" s="236"/>
      <c r="CF53" s="236"/>
      <c r="CG53" s="236"/>
      <c r="CH53" s="236"/>
      <c r="CI53" s="236"/>
      <c r="CJ53" s="236"/>
      <c r="CK53" s="236"/>
      <c r="CL53" s="236"/>
      <c r="CM53" s="236"/>
      <c r="CN53" s="236"/>
      <c r="CO53" s="236"/>
      <c r="CP53" s="236"/>
      <c r="CQ53" s="236"/>
      <c r="CR53" s="236"/>
      <c r="CS53" s="236"/>
      <c r="CT53" s="236"/>
      <c r="CU53" s="236"/>
      <c r="CV53" s="236"/>
      <c r="CW53" s="236"/>
      <c r="CX53" s="236"/>
      <c r="CY53" s="236"/>
      <c r="CZ53" s="236"/>
      <c r="DA53" s="236"/>
      <c r="DB53" s="236"/>
      <c r="DC53" s="236"/>
      <c r="DD53" s="236"/>
      <c r="DE53" s="236"/>
      <c r="DF53" s="236"/>
      <c r="DG53" s="236"/>
      <c r="DH53" s="236"/>
      <c r="DI53" s="236"/>
      <c r="DJ53" s="236"/>
      <c r="DK53" s="236"/>
      <c r="DL53" s="236"/>
      <c r="DM53" s="236"/>
      <c r="DN53" s="236"/>
      <c r="DO53" s="236"/>
      <c r="DP53" s="236"/>
      <c r="DQ53" s="236"/>
      <c r="DR53" s="236"/>
    </row>
    <row r="54" spans="1:122" x14ac:dyDescent="0.15">
      <c r="A54" s="1" t="s">
        <v>554</v>
      </c>
      <c r="B54" s="1" t="s">
        <v>502</v>
      </c>
      <c r="C54" s="1">
        <v>1</v>
      </c>
      <c r="D54" s="1">
        <v>1</v>
      </c>
      <c r="E54" s="1">
        <v>1</v>
      </c>
      <c r="F54" s="1">
        <v>52</v>
      </c>
      <c r="G54" s="1">
        <v>0</v>
      </c>
      <c r="H54" s="1">
        <v>0</v>
      </c>
      <c r="I54" s="1">
        <v>0</v>
      </c>
      <c r="J54" s="1">
        <v>0</v>
      </c>
      <c r="K54" s="236">
        <v>5117.4735262029999</v>
      </c>
      <c r="L54" s="236">
        <v>58</v>
      </c>
      <c r="M54" s="236">
        <v>5175.7310334370004</v>
      </c>
      <c r="N54" s="236">
        <v>5238.7611281620002</v>
      </c>
      <c r="O54" s="236">
        <v>5302.8629989150004</v>
      </c>
      <c r="P54" s="236">
        <v>5368.0991767340001</v>
      </c>
      <c r="Q54" s="236">
        <v>5434.5375659840001</v>
      </c>
      <c r="R54" s="236">
        <v>5502.2125817180004</v>
      </c>
      <c r="S54" s="236">
        <v>5570.7064738279996</v>
      </c>
      <c r="T54" s="236">
        <v>5640.0227736670004</v>
      </c>
      <c r="U54" s="236">
        <v>5710.1726638110003</v>
      </c>
      <c r="V54" s="236">
        <v>5781.1711787479999</v>
      </c>
      <c r="W54" s="236">
        <v>5853.0225363919999</v>
      </c>
      <c r="X54" s="236">
        <v>5925.7301179349997</v>
      </c>
      <c r="Y54" s="236">
        <v>5999.2977648799997</v>
      </c>
      <c r="Z54" s="236">
        <v>6073.7302891709996</v>
      </c>
      <c r="AA54" s="236">
        <v>6149.0349854579999</v>
      </c>
      <c r="AB54" s="236">
        <v>6225.2173195819996</v>
      </c>
      <c r="AC54" s="236">
        <v>6302.2790118160001</v>
      </c>
      <c r="AD54" s="236">
        <v>6380.2217777300002</v>
      </c>
      <c r="AE54" s="236">
        <v>6459.0489291029999</v>
      </c>
      <c r="AF54" s="236">
        <v>6538.7618140550003</v>
      </c>
      <c r="AG54" s="236">
        <v>6619.3635980019999</v>
      </c>
      <c r="AH54" s="236">
        <v>6700.8547629029999</v>
      </c>
      <c r="AI54" s="236">
        <v>6783.2360662089995</v>
      </c>
      <c r="AJ54" s="236">
        <v>6866.5062963390001</v>
      </c>
      <c r="AK54" s="236">
        <v>6950.6650449970002</v>
      </c>
      <c r="AL54" s="236">
        <v>7035.708785158</v>
      </c>
      <c r="AM54" s="236">
        <v>7121.6319296689999</v>
      </c>
      <c r="AN54" s="236">
        <v>7208.4255100789997</v>
      </c>
      <c r="AO54" s="236">
        <v>7296.0784228020002</v>
      </c>
      <c r="AP54" s="236">
        <v>7384.577366988</v>
      </c>
      <c r="AQ54" s="236">
        <v>7473.9101346429998</v>
      </c>
      <c r="AR54" s="236">
        <v>7564.0593498979997</v>
      </c>
      <c r="AS54" s="236">
        <v>7655.010685233</v>
      </c>
      <c r="AT54" s="236">
        <v>7746.7429673300003</v>
      </c>
      <c r="AU54" s="236">
        <v>7839.2308350880003</v>
      </c>
      <c r="AV54" s="236">
        <v>7932.4460049290001</v>
      </c>
      <c r="AW54" s="236">
        <v>8026.3477069889996</v>
      </c>
      <c r="AX54" s="236">
        <v>8120.8847420920001</v>
      </c>
      <c r="AY54" s="236">
        <v>8215.9809624379996</v>
      </c>
      <c r="AZ54" s="236">
        <v>8311.5425007449994</v>
      </c>
      <c r="BA54" s="236">
        <v>8407.5653388840001</v>
      </c>
      <c r="BB54" s="236">
        <v>8503.9806113510003</v>
      </c>
      <c r="BC54" s="236">
        <v>8600.711253681</v>
      </c>
      <c r="BD54" s="236">
        <v>8697.6710516349995</v>
      </c>
      <c r="BE54" s="236">
        <v>8794.7637030490005</v>
      </c>
      <c r="BF54" s="236">
        <v>8891.8820977819996</v>
      </c>
      <c r="BG54" s="236">
        <v>8988.9069319699993</v>
      </c>
      <c r="BH54" s="236">
        <v>9085.7059341229997</v>
      </c>
      <c r="BI54" s="236">
        <v>9182.1323179390001</v>
      </c>
      <c r="BJ54" s="236">
        <v>9278.0236581890003</v>
      </c>
      <c r="BK54" s="236">
        <v>9373.2004443490005</v>
      </c>
      <c r="BL54" s="236">
        <v>9467.4644581949997</v>
      </c>
      <c r="BM54" s="236">
        <v>9560.5972971589999</v>
      </c>
      <c r="BN54" s="236">
        <v>9652.3584207950007</v>
      </c>
      <c r="BO54" s="236">
        <v>9742.4835229010005</v>
      </c>
      <c r="BP54" s="236">
        <v>9830.6825019839998</v>
      </c>
      <c r="BQ54" s="236">
        <v>9916.6373049449994</v>
      </c>
      <c r="BR54" s="236">
        <v>10000</v>
      </c>
      <c r="BS54" s="236"/>
      <c r="BT54" s="236"/>
      <c r="BU54" s="236"/>
      <c r="BV54" s="236"/>
      <c r="BW54" s="236"/>
      <c r="BX54" s="236"/>
      <c r="BY54" s="236"/>
      <c r="BZ54" s="236"/>
      <c r="CA54" s="236"/>
      <c r="CB54" s="236"/>
      <c r="CC54" s="236"/>
      <c r="CD54" s="236"/>
      <c r="CE54" s="236"/>
      <c r="CF54" s="236"/>
      <c r="CG54" s="236"/>
      <c r="CH54" s="236"/>
      <c r="CI54" s="236"/>
      <c r="CJ54" s="236"/>
      <c r="CK54" s="236"/>
      <c r="CL54" s="236"/>
      <c r="CM54" s="236"/>
      <c r="CN54" s="236"/>
      <c r="CO54" s="236"/>
      <c r="CP54" s="236"/>
      <c r="CQ54" s="236"/>
      <c r="CR54" s="236"/>
      <c r="CS54" s="236"/>
      <c r="CT54" s="236"/>
      <c r="CU54" s="236"/>
      <c r="CV54" s="236"/>
      <c r="CW54" s="236"/>
      <c r="CX54" s="236"/>
      <c r="CY54" s="236"/>
      <c r="CZ54" s="236"/>
      <c r="DA54" s="236"/>
      <c r="DB54" s="236"/>
      <c r="DC54" s="236"/>
      <c r="DD54" s="236"/>
      <c r="DE54" s="236"/>
      <c r="DF54" s="236"/>
      <c r="DG54" s="236"/>
      <c r="DH54" s="236"/>
      <c r="DI54" s="236"/>
      <c r="DJ54" s="236"/>
      <c r="DK54" s="236"/>
      <c r="DL54" s="236"/>
      <c r="DM54" s="236"/>
      <c r="DN54" s="236"/>
      <c r="DO54" s="236"/>
      <c r="DP54" s="236"/>
      <c r="DQ54" s="236"/>
      <c r="DR54" s="236"/>
    </row>
    <row r="55" spans="1:122" x14ac:dyDescent="0.15">
      <c r="A55" s="1" t="s">
        <v>555</v>
      </c>
      <c r="B55" s="1" t="s">
        <v>502</v>
      </c>
      <c r="C55" s="1">
        <v>1</v>
      </c>
      <c r="D55" s="1">
        <v>1</v>
      </c>
      <c r="E55" s="1">
        <v>1</v>
      </c>
      <c r="F55" s="1">
        <v>53</v>
      </c>
      <c r="G55" s="1">
        <v>0</v>
      </c>
      <c r="H55" s="1">
        <v>0</v>
      </c>
      <c r="I55" s="1">
        <v>0</v>
      </c>
      <c r="J55" s="1">
        <v>0</v>
      </c>
      <c r="K55" s="236">
        <v>5181.7011691649996</v>
      </c>
      <c r="L55" s="236">
        <v>57</v>
      </c>
      <c r="M55" s="236">
        <v>5240.5128453139996</v>
      </c>
      <c r="N55" s="236">
        <v>5304.2227802779998</v>
      </c>
      <c r="O55" s="236">
        <v>5369.0327118610003</v>
      </c>
      <c r="P55" s="236">
        <v>5435.0054767319998</v>
      </c>
      <c r="Q55" s="236">
        <v>5502.2125817180004</v>
      </c>
      <c r="R55" s="236">
        <v>5570.7064738279996</v>
      </c>
      <c r="S55" s="236">
        <v>5640.0227736670004</v>
      </c>
      <c r="T55" s="236">
        <v>5710.1726638110003</v>
      </c>
      <c r="U55" s="236">
        <v>5781.1711787479999</v>
      </c>
      <c r="V55" s="236">
        <v>5853.0225363919999</v>
      </c>
      <c r="W55" s="236">
        <v>5925.7301179349997</v>
      </c>
      <c r="X55" s="236">
        <v>5999.2977648799997</v>
      </c>
      <c r="Y55" s="236">
        <v>6073.7302891709996</v>
      </c>
      <c r="Z55" s="236">
        <v>6149.0349854579999</v>
      </c>
      <c r="AA55" s="236">
        <v>6225.2173195819996</v>
      </c>
      <c r="AB55" s="236">
        <v>6302.2790118160001</v>
      </c>
      <c r="AC55" s="236">
        <v>6380.2217777300002</v>
      </c>
      <c r="AD55" s="236">
        <v>6459.0489291029999</v>
      </c>
      <c r="AE55" s="236">
        <v>6538.7618140550003</v>
      </c>
      <c r="AF55" s="236">
        <v>6619.3635980019999</v>
      </c>
      <c r="AG55" s="236">
        <v>6700.8547629029999</v>
      </c>
      <c r="AH55" s="236">
        <v>6783.2360662089995</v>
      </c>
      <c r="AI55" s="236">
        <v>6866.5062963390001</v>
      </c>
      <c r="AJ55" s="236">
        <v>6950.6650449970002</v>
      </c>
      <c r="AK55" s="236">
        <v>7035.708785158</v>
      </c>
      <c r="AL55" s="236">
        <v>7121.6319296689999</v>
      </c>
      <c r="AM55" s="236">
        <v>7208.4255100789997</v>
      </c>
      <c r="AN55" s="236">
        <v>7296.0784228020002</v>
      </c>
      <c r="AO55" s="236">
        <v>7384.577366988</v>
      </c>
      <c r="AP55" s="236">
        <v>7473.9101346429998</v>
      </c>
      <c r="AQ55" s="236">
        <v>7564.0593498979997</v>
      </c>
      <c r="AR55" s="236">
        <v>7655.010685233</v>
      </c>
      <c r="AS55" s="236">
        <v>7746.7429673300003</v>
      </c>
      <c r="AT55" s="236">
        <v>7839.2308350880003</v>
      </c>
      <c r="AU55" s="236">
        <v>7932.4460049290001</v>
      </c>
      <c r="AV55" s="236">
        <v>8026.3477069889996</v>
      </c>
      <c r="AW55" s="236">
        <v>8120.8847420920001</v>
      </c>
      <c r="AX55" s="236">
        <v>8215.9809624379996</v>
      </c>
      <c r="AY55" s="236">
        <v>8311.5425007449994</v>
      </c>
      <c r="AZ55" s="236">
        <v>8407.5653388840001</v>
      </c>
      <c r="BA55" s="236">
        <v>8503.9806113510003</v>
      </c>
      <c r="BB55" s="236">
        <v>8600.711253681</v>
      </c>
      <c r="BC55" s="236">
        <v>8697.6710516349995</v>
      </c>
      <c r="BD55" s="236">
        <v>8794.7637030490005</v>
      </c>
      <c r="BE55" s="236">
        <v>8891.8820977819996</v>
      </c>
      <c r="BF55" s="236">
        <v>8988.9069319699993</v>
      </c>
      <c r="BG55" s="236">
        <v>9085.7059341229997</v>
      </c>
      <c r="BH55" s="236">
        <v>9182.1323179390001</v>
      </c>
      <c r="BI55" s="236">
        <v>9278.0236581890003</v>
      </c>
      <c r="BJ55" s="236">
        <v>9373.2004443490005</v>
      </c>
      <c r="BK55" s="236">
        <v>9467.4644581949997</v>
      </c>
      <c r="BL55" s="236">
        <v>9560.5972971589999</v>
      </c>
      <c r="BM55" s="236">
        <v>9652.3584207950007</v>
      </c>
      <c r="BN55" s="236">
        <v>9742.4835229010005</v>
      </c>
      <c r="BO55" s="236">
        <v>9830.6825019839998</v>
      </c>
      <c r="BP55" s="236">
        <v>9916.6373049449994</v>
      </c>
      <c r="BQ55" s="236">
        <v>10000</v>
      </c>
      <c r="BR55" s="236"/>
      <c r="BS55" s="236"/>
      <c r="BT55" s="236"/>
      <c r="BU55" s="236"/>
      <c r="BV55" s="236"/>
      <c r="BW55" s="236"/>
      <c r="BX55" s="236"/>
      <c r="BY55" s="236"/>
      <c r="BZ55" s="236"/>
      <c r="CA55" s="236"/>
      <c r="CB55" s="236"/>
      <c r="CC55" s="236"/>
      <c r="CD55" s="236"/>
      <c r="CE55" s="236"/>
      <c r="CF55" s="236"/>
      <c r="CG55" s="236"/>
      <c r="CH55" s="236"/>
      <c r="CI55" s="236"/>
      <c r="CJ55" s="236"/>
      <c r="CK55" s="236"/>
      <c r="CL55" s="236"/>
      <c r="CM55" s="236"/>
      <c r="CN55" s="236"/>
      <c r="CO55" s="236"/>
      <c r="CP55" s="236"/>
      <c r="CQ55" s="236"/>
      <c r="CR55" s="236"/>
      <c r="CS55" s="236"/>
      <c r="CT55" s="236"/>
      <c r="CU55" s="236"/>
      <c r="CV55" s="236"/>
      <c r="CW55" s="236"/>
      <c r="CX55" s="236"/>
      <c r="CY55" s="236"/>
      <c r="CZ55" s="236"/>
      <c r="DA55" s="236"/>
      <c r="DB55" s="236"/>
      <c r="DC55" s="236"/>
      <c r="DD55" s="236"/>
      <c r="DE55" s="236"/>
      <c r="DF55" s="236"/>
      <c r="DG55" s="236"/>
      <c r="DH55" s="236"/>
      <c r="DI55" s="236"/>
      <c r="DJ55" s="236"/>
      <c r="DK55" s="236"/>
      <c r="DL55" s="236"/>
      <c r="DM55" s="236"/>
      <c r="DN55" s="236"/>
      <c r="DO55" s="236"/>
      <c r="DP55" s="236"/>
      <c r="DQ55" s="236"/>
      <c r="DR55" s="236"/>
    </row>
    <row r="56" spans="1:122" x14ac:dyDescent="0.15">
      <c r="A56" s="1" t="s">
        <v>556</v>
      </c>
      <c r="B56" s="1" t="s">
        <v>502</v>
      </c>
      <c r="C56" s="1">
        <v>1</v>
      </c>
      <c r="D56" s="1">
        <v>1</v>
      </c>
      <c r="E56" s="1">
        <v>1</v>
      </c>
      <c r="F56" s="1">
        <v>54</v>
      </c>
      <c r="G56" s="1">
        <v>0</v>
      </c>
      <c r="H56" s="1">
        <v>0</v>
      </c>
      <c r="I56" s="1">
        <v>0</v>
      </c>
      <c r="J56" s="1">
        <v>0</v>
      </c>
      <c r="K56" s="236">
        <v>5246.7348141299999</v>
      </c>
      <c r="L56" s="236">
        <v>56</v>
      </c>
      <c r="M56" s="236">
        <v>5306.1124243149998</v>
      </c>
      <c r="N56" s="236">
        <v>5370.5062266670002</v>
      </c>
      <c r="O56" s="236">
        <v>5436.0239266910003</v>
      </c>
      <c r="P56" s="236">
        <v>5502.7276526349997</v>
      </c>
      <c r="Q56" s="236">
        <v>5570.7064738279996</v>
      </c>
      <c r="R56" s="236">
        <v>5640.0227736670004</v>
      </c>
      <c r="S56" s="236">
        <v>5710.1726638110003</v>
      </c>
      <c r="T56" s="236">
        <v>5781.1711787479999</v>
      </c>
      <c r="U56" s="236">
        <v>5853.0225363919999</v>
      </c>
      <c r="V56" s="236">
        <v>5925.7301179349997</v>
      </c>
      <c r="W56" s="236">
        <v>5999.2977648799997</v>
      </c>
      <c r="X56" s="236">
        <v>6073.7302891709996</v>
      </c>
      <c r="Y56" s="236">
        <v>6149.0349854579999</v>
      </c>
      <c r="Z56" s="236">
        <v>6225.2173195819996</v>
      </c>
      <c r="AA56" s="236">
        <v>6302.2790118160001</v>
      </c>
      <c r="AB56" s="236">
        <v>6380.2217777300002</v>
      </c>
      <c r="AC56" s="236">
        <v>6459.0489291029999</v>
      </c>
      <c r="AD56" s="236">
        <v>6538.7618140550003</v>
      </c>
      <c r="AE56" s="236">
        <v>6619.3635980019999</v>
      </c>
      <c r="AF56" s="236">
        <v>6700.8547629029999</v>
      </c>
      <c r="AG56" s="236">
        <v>6783.2360662089995</v>
      </c>
      <c r="AH56" s="236">
        <v>6866.5062963390001</v>
      </c>
      <c r="AI56" s="236">
        <v>6950.6650449970002</v>
      </c>
      <c r="AJ56" s="236">
        <v>7035.708785158</v>
      </c>
      <c r="AK56" s="236">
        <v>7121.6319296689999</v>
      </c>
      <c r="AL56" s="236">
        <v>7208.4255100789997</v>
      </c>
      <c r="AM56" s="236">
        <v>7296.0784228020002</v>
      </c>
      <c r="AN56" s="236">
        <v>7384.577366988</v>
      </c>
      <c r="AO56" s="236">
        <v>7473.9101346429998</v>
      </c>
      <c r="AP56" s="236">
        <v>7564.0593498979997</v>
      </c>
      <c r="AQ56" s="236">
        <v>7655.010685233</v>
      </c>
      <c r="AR56" s="236">
        <v>7746.7429673300003</v>
      </c>
      <c r="AS56" s="236">
        <v>7839.2308350880003</v>
      </c>
      <c r="AT56" s="236">
        <v>7932.4460049290001</v>
      </c>
      <c r="AU56" s="236">
        <v>8026.3477069889996</v>
      </c>
      <c r="AV56" s="236">
        <v>8120.8847420920001</v>
      </c>
      <c r="AW56" s="236">
        <v>8215.9809624379996</v>
      </c>
      <c r="AX56" s="236">
        <v>8311.5425007449994</v>
      </c>
      <c r="AY56" s="236">
        <v>8407.5653388840001</v>
      </c>
      <c r="AZ56" s="236">
        <v>8503.9806113510003</v>
      </c>
      <c r="BA56" s="236">
        <v>8600.711253681</v>
      </c>
      <c r="BB56" s="236">
        <v>8697.6710516349995</v>
      </c>
      <c r="BC56" s="236">
        <v>8794.7637030490005</v>
      </c>
      <c r="BD56" s="236">
        <v>8891.8820977819996</v>
      </c>
      <c r="BE56" s="236">
        <v>8988.9069319699993</v>
      </c>
      <c r="BF56" s="236">
        <v>9085.7059341229997</v>
      </c>
      <c r="BG56" s="236">
        <v>9182.1323179390001</v>
      </c>
      <c r="BH56" s="236">
        <v>9278.0236581890003</v>
      </c>
      <c r="BI56" s="236">
        <v>9373.2004443490005</v>
      </c>
      <c r="BJ56" s="236">
        <v>9467.4644581949997</v>
      </c>
      <c r="BK56" s="236">
        <v>9560.5972971589999</v>
      </c>
      <c r="BL56" s="236">
        <v>9652.3584207950007</v>
      </c>
      <c r="BM56" s="236">
        <v>9742.4835229010005</v>
      </c>
      <c r="BN56" s="236">
        <v>9830.6825019839998</v>
      </c>
      <c r="BO56" s="236">
        <v>9916.6373049449994</v>
      </c>
      <c r="BP56" s="236">
        <v>10000</v>
      </c>
      <c r="BQ56" s="236"/>
      <c r="BR56" s="236"/>
      <c r="BS56" s="236"/>
      <c r="BT56" s="236"/>
      <c r="BU56" s="236"/>
      <c r="BV56" s="236"/>
      <c r="BW56" s="236"/>
      <c r="BX56" s="236"/>
      <c r="BY56" s="236"/>
      <c r="BZ56" s="236"/>
      <c r="CA56" s="236"/>
      <c r="CB56" s="236"/>
      <c r="CC56" s="236"/>
      <c r="CD56" s="236"/>
      <c r="CE56" s="236"/>
      <c r="CF56" s="236"/>
      <c r="CG56" s="236"/>
      <c r="CH56" s="236"/>
      <c r="CI56" s="236"/>
      <c r="CJ56" s="236"/>
      <c r="CK56" s="236"/>
      <c r="CL56" s="236"/>
      <c r="CM56" s="236"/>
      <c r="CN56" s="236"/>
      <c r="CO56" s="236"/>
      <c r="CP56" s="236"/>
      <c r="CQ56" s="236"/>
      <c r="CR56" s="236"/>
      <c r="CS56" s="236"/>
      <c r="CT56" s="236"/>
      <c r="CU56" s="236"/>
      <c r="CV56" s="236"/>
      <c r="CW56" s="236"/>
      <c r="CX56" s="236"/>
      <c r="CY56" s="236"/>
      <c r="CZ56" s="236"/>
      <c r="DA56" s="236"/>
      <c r="DB56" s="236"/>
      <c r="DC56" s="236"/>
      <c r="DD56" s="236"/>
      <c r="DE56" s="236"/>
      <c r="DF56" s="236"/>
      <c r="DG56" s="236"/>
      <c r="DH56" s="236"/>
      <c r="DI56" s="236"/>
      <c r="DJ56" s="236"/>
      <c r="DK56" s="236"/>
      <c r="DL56" s="236"/>
      <c r="DM56" s="236"/>
      <c r="DN56" s="236"/>
      <c r="DO56" s="236"/>
      <c r="DP56" s="236"/>
      <c r="DQ56" s="236"/>
      <c r="DR56" s="236"/>
    </row>
    <row r="57" spans="1:122" x14ac:dyDescent="0.15">
      <c r="A57" s="1" t="s">
        <v>557</v>
      </c>
      <c r="B57" s="1" t="s">
        <v>502</v>
      </c>
      <c r="C57" s="1">
        <v>1</v>
      </c>
      <c r="D57" s="1">
        <v>1</v>
      </c>
      <c r="E57" s="1">
        <v>1</v>
      </c>
      <c r="F57" s="1">
        <v>55</v>
      </c>
      <c r="G57" s="1">
        <v>0</v>
      </c>
      <c r="H57" s="1">
        <v>0</v>
      </c>
      <c r="I57" s="1">
        <v>0</v>
      </c>
      <c r="J57" s="1">
        <v>0</v>
      </c>
      <c r="K57" s="236">
        <v>5312.6584175540002</v>
      </c>
      <c r="L57" s="236">
        <v>55</v>
      </c>
      <c r="M57" s="236">
        <v>5372.5885433120002</v>
      </c>
      <c r="N57" s="236">
        <v>5437.6558617789997</v>
      </c>
      <c r="O57" s="236">
        <v>5503.8607442889997</v>
      </c>
      <c r="P57" s="236">
        <v>5571.2822496620001</v>
      </c>
      <c r="Q57" s="236">
        <v>5640.0227736670004</v>
      </c>
      <c r="R57" s="236">
        <v>5710.1726638110003</v>
      </c>
      <c r="S57" s="236">
        <v>5781.1711787479999</v>
      </c>
      <c r="T57" s="236">
        <v>5853.0225363919999</v>
      </c>
      <c r="U57" s="236">
        <v>5925.7301179349997</v>
      </c>
      <c r="V57" s="236">
        <v>5999.2977648799997</v>
      </c>
      <c r="W57" s="236">
        <v>6073.7302891709996</v>
      </c>
      <c r="X57" s="236">
        <v>6149.0349854579999</v>
      </c>
      <c r="Y57" s="236">
        <v>6225.2173195819996</v>
      </c>
      <c r="Z57" s="236">
        <v>6302.2790118160001</v>
      </c>
      <c r="AA57" s="236">
        <v>6380.2217777300002</v>
      </c>
      <c r="AB57" s="236">
        <v>6459.0489291029999</v>
      </c>
      <c r="AC57" s="236">
        <v>6538.7618140550003</v>
      </c>
      <c r="AD57" s="236">
        <v>6619.3635980019999</v>
      </c>
      <c r="AE57" s="236">
        <v>6700.8547629029999</v>
      </c>
      <c r="AF57" s="236">
        <v>6783.2360662089995</v>
      </c>
      <c r="AG57" s="236">
        <v>6866.5062963390001</v>
      </c>
      <c r="AH57" s="236">
        <v>6950.6650449970002</v>
      </c>
      <c r="AI57" s="236">
        <v>7035.708785158</v>
      </c>
      <c r="AJ57" s="236">
        <v>7121.6319296689999</v>
      </c>
      <c r="AK57" s="236">
        <v>7208.4255100789997</v>
      </c>
      <c r="AL57" s="236">
        <v>7296.0784228020002</v>
      </c>
      <c r="AM57" s="236">
        <v>7384.577366988</v>
      </c>
      <c r="AN57" s="236">
        <v>7473.9101346429998</v>
      </c>
      <c r="AO57" s="236">
        <v>7564.0593498979997</v>
      </c>
      <c r="AP57" s="236">
        <v>7655.010685233</v>
      </c>
      <c r="AQ57" s="236">
        <v>7746.7429673300003</v>
      </c>
      <c r="AR57" s="236">
        <v>7839.2308350880003</v>
      </c>
      <c r="AS57" s="236">
        <v>7932.4460049290001</v>
      </c>
      <c r="AT57" s="236">
        <v>8026.3477069889996</v>
      </c>
      <c r="AU57" s="236">
        <v>8120.8847420920001</v>
      </c>
      <c r="AV57" s="236">
        <v>8215.9809624379996</v>
      </c>
      <c r="AW57" s="236">
        <v>8311.5425007449994</v>
      </c>
      <c r="AX57" s="236">
        <v>8407.5653388840001</v>
      </c>
      <c r="AY57" s="236">
        <v>8503.9806113510003</v>
      </c>
      <c r="AZ57" s="236">
        <v>8600.711253681</v>
      </c>
      <c r="BA57" s="236">
        <v>8697.6710516349995</v>
      </c>
      <c r="BB57" s="236">
        <v>8794.7637030490005</v>
      </c>
      <c r="BC57" s="236">
        <v>8891.8820977819996</v>
      </c>
      <c r="BD57" s="236">
        <v>8988.9069319699993</v>
      </c>
      <c r="BE57" s="236">
        <v>9085.7059341229997</v>
      </c>
      <c r="BF57" s="236">
        <v>9182.1323179390001</v>
      </c>
      <c r="BG57" s="236">
        <v>9278.0236581890003</v>
      </c>
      <c r="BH57" s="236">
        <v>9373.2004443490005</v>
      </c>
      <c r="BI57" s="236">
        <v>9467.4644581949997</v>
      </c>
      <c r="BJ57" s="236">
        <v>9560.5972971589999</v>
      </c>
      <c r="BK57" s="236">
        <v>9652.3584207950007</v>
      </c>
      <c r="BL57" s="236">
        <v>9742.4835229010005</v>
      </c>
      <c r="BM57" s="236">
        <v>9830.6825019839998</v>
      </c>
      <c r="BN57" s="236">
        <v>9916.6373049449994</v>
      </c>
      <c r="BO57" s="236">
        <v>10000</v>
      </c>
      <c r="BP57" s="236"/>
      <c r="BQ57" s="236"/>
      <c r="BR57" s="236"/>
      <c r="BS57" s="236"/>
      <c r="BT57" s="236"/>
      <c r="BU57" s="236"/>
      <c r="BV57" s="236"/>
      <c r="BW57" s="236"/>
      <c r="BX57" s="236"/>
      <c r="BY57" s="236"/>
      <c r="BZ57" s="236"/>
      <c r="CA57" s="236"/>
      <c r="CB57" s="236"/>
      <c r="CC57" s="236"/>
      <c r="CD57" s="236"/>
      <c r="CE57" s="236"/>
      <c r="CF57" s="236"/>
      <c r="CG57" s="236"/>
      <c r="CH57" s="236"/>
      <c r="CI57" s="236"/>
      <c r="CJ57" s="236"/>
      <c r="CK57" s="236"/>
      <c r="CL57" s="236"/>
      <c r="CM57" s="236"/>
      <c r="CN57" s="236"/>
      <c r="CO57" s="236"/>
      <c r="CP57" s="236"/>
      <c r="CQ57" s="236"/>
      <c r="CR57" s="236"/>
      <c r="CS57" s="236"/>
      <c r="CT57" s="236"/>
      <c r="CU57" s="236"/>
      <c r="CV57" s="236"/>
      <c r="CW57" s="236"/>
      <c r="CX57" s="236"/>
      <c r="CY57" s="236"/>
      <c r="CZ57" s="236"/>
      <c r="DA57" s="236"/>
      <c r="DB57" s="236"/>
      <c r="DC57" s="236"/>
      <c r="DD57" s="236"/>
      <c r="DE57" s="236"/>
      <c r="DF57" s="236"/>
      <c r="DG57" s="236"/>
      <c r="DH57" s="236"/>
      <c r="DI57" s="236"/>
      <c r="DJ57" s="236"/>
      <c r="DK57" s="236"/>
      <c r="DL57" s="236"/>
      <c r="DM57" s="236"/>
      <c r="DN57" s="236"/>
      <c r="DO57" s="236"/>
      <c r="DP57" s="236"/>
      <c r="DQ57" s="236"/>
      <c r="DR57" s="236"/>
    </row>
    <row r="58" spans="1:122" x14ac:dyDescent="0.15">
      <c r="A58" s="1" t="s">
        <v>558</v>
      </c>
      <c r="B58" s="1" t="s">
        <v>502</v>
      </c>
      <c r="C58" s="1">
        <v>1</v>
      </c>
      <c r="D58" s="1">
        <v>1</v>
      </c>
      <c r="E58" s="1">
        <v>1</v>
      </c>
      <c r="F58" s="1">
        <v>56</v>
      </c>
      <c r="G58" s="1">
        <v>0</v>
      </c>
      <c r="H58" s="1">
        <v>0</v>
      </c>
      <c r="I58" s="1">
        <v>0</v>
      </c>
      <c r="J58" s="1">
        <v>0</v>
      </c>
      <c r="K58" s="236">
        <v>5379.5061580270003</v>
      </c>
      <c r="L58" s="236">
        <v>54</v>
      </c>
      <c r="M58" s="236">
        <v>5439.9618757119997</v>
      </c>
      <c r="N58" s="236">
        <v>5505.6736706829997</v>
      </c>
      <c r="O58" s="236">
        <v>5572.5434889099997</v>
      </c>
      <c r="P58" s="236">
        <v>5640.6593406920001</v>
      </c>
      <c r="Q58" s="236">
        <v>5710.1726638110003</v>
      </c>
      <c r="R58" s="236">
        <v>5781.1711787479999</v>
      </c>
      <c r="S58" s="236">
        <v>5853.0225363919999</v>
      </c>
      <c r="T58" s="236">
        <v>5925.7301179349997</v>
      </c>
      <c r="U58" s="236">
        <v>5999.2977648799997</v>
      </c>
      <c r="V58" s="236">
        <v>6073.7302891709996</v>
      </c>
      <c r="W58" s="236">
        <v>6149.0349854579999</v>
      </c>
      <c r="X58" s="236">
        <v>6225.2173195819996</v>
      </c>
      <c r="Y58" s="236">
        <v>6302.2790118160001</v>
      </c>
      <c r="Z58" s="236">
        <v>6380.2217777300002</v>
      </c>
      <c r="AA58" s="236">
        <v>6459.0489291029999</v>
      </c>
      <c r="AB58" s="236">
        <v>6538.7618140550003</v>
      </c>
      <c r="AC58" s="236">
        <v>6619.3635980019999</v>
      </c>
      <c r="AD58" s="236">
        <v>6700.8547629029999</v>
      </c>
      <c r="AE58" s="236">
        <v>6783.2360662089995</v>
      </c>
      <c r="AF58" s="236">
        <v>6866.5062963390001</v>
      </c>
      <c r="AG58" s="236">
        <v>6950.6650449970002</v>
      </c>
      <c r="AH58" s="236">
        <v>7035.708785158</v>
      </c>
      <c r="AI58" s="236">
        <v>7121.6319296689999</v>
      </c>
      <c r="AJ58" s="236">
        <v>7208.4255100789997</v>
      </c>
      <c r="AK58" s="236">
        <v>7296.0784228020002</v>
      </c>
      <c r="AL58" s="236">
        <v>7384.577366988</v>
      </c>
      <c r="AM58" s="236">
        <v>7473.9101346429998</v>
      </c>
      <c r="AN58" s="236">
        <v>7564.0593498979997</v>
      </c>
      <c r="AO58" s="236">
        <v>7655.010685233</v>
      </c>
      <c r="AP58" s="236">
        <v>7746.7429673300003</v>
      </c>
      <c r="AQ58" s="236">
        <v>7839.2308350880003</v>
      </c>
      <c r="AR58" s="236">
        <v>7932.4460049290001</v>
      </c>
      <c r="AS58" s="236">
        <v>8026.3477069889996</v>
      </c>
      <c r="AT58" s="236">
        <v>8120.8847420920001</v>
      </c>
      <c r="AU58" s="236">
        <v>8215.9809624379996</v>
      </c>
      <c r="AV58" s="236">
        <v>8311.5425007449994</v>
      </c>
      <c r="AW58" s="236">
        <v>8407.5653388840001</v>
      </c>
      <c r="AX58" s="236">
        <v>8503.9806113510003</v>
      </c>
      <c r="AY58" s="236">
        <v>8600.711253681</v>
      </c>
      <c r="AZ58" s="236">
        <v>8697.6710516349995</v>
      </c>
      <c r="BA58" s="236">
        <v>8794.7637030490005</v>
      </c>
      <c r="BB58" s="236">
        <v>8891.8820977819996</v>
      </c>
      <c r="BC58" s="236">
        <v>8988.9069319699993</v>
      </c>
      <c r="BD58" s="236">
        <v>9085.7059341229997</v>
      </c>
      <c r="BE58" s="236">
        <v>9182.1323179390001</v>
      </c>
      <c r="BF58" s="236">
        <v>9278.0236581890003</v>
      </c>
      <c r="BG58" s="236">
        <v>9373.2004443490005</v>
      </c>
      <c r="BH58" s="236">
        <v>9467.4644581949997</v>
      </c>
      <c r="BI58" s="236">
        <v>9560.5972971589999</v>
      </c>
      <c r="BJ58" s="236">
        <v>9652.3584207950007</v>
      </c>
      <c r="BK58" s="236">
        <v>9742.4835229010005</v>
      </c>
      <c r="BL58" s="236">
        <v>9830.6825019839998</v>
      </c>
      <c r="BM58" s="236">
        <v>9916.6373049449994</v>
      </c>
      <c r="BN58" s="236">
        <v>10000</v>
      </c>
      <c r="BO58" s="236"/>
      <c r="BP58" s="236"/>
      <c r="BQ58" s="236"/>
      <c r="BR58" s="236"/>
      <c r="BS58" s="236"/>
      <c r="BT58" s="236"/>
      <c r="BU58" s="236"/>
      <c r="BV58" s="236"/>
      <c r="BW58" s="236"/>
      <c r="BX58" s="236"/>
      <c r="BY58" s="236"/>
      <c r="BZ58" s="236"/>
      <c r="CA58" s="236"/>
      <c r="CB58" s="236"/>
      <c r="CC58" s="236"/>
      <c r="CD58" s="236"/>
      <c r="CE58" s="236"/>
      <c r="CF58" s="236"/>
      <c r="CG58" s="236"/>
      <c r="CH58" s="236"/>
      <c r="CI58" s="236"/>
      <c r="CJ58" s="236"/>
      <c r="CK58" s="236"/>
      <c r="CL58" s="236"/>
      <c r="CM58" s="236"/>
      <c r="CN58" s="236"/>
      <c r="CO58" s="236"/>
      <c r="CP58" s="236"/>
      <c r="CQ58" s="236"/>
      <c r="CR58" s="236"/>
      <c r="CS58" s="236"/>
      <c r="CT58" s="236"/>
      <c r="CU58" s="236"/>
      <c r="CV58" s="236"/>
      <c r="CW58" s="236"/>
      <c r="CX58" s="236"/>
      <c r="CY58" s="236"/>
      <c r="CZ58" s="236"/>
      <c r="DA58" s="236"/>
      <c r="DB58" s="236"/>
      <c r="DC58" s="236"/>
      <c r="DD58" s="236"/>
      <c r="DE58" s="236"/>
      <c r="DF58" s="236"/>
      <c r="DG58" s="236"/>
      <c r="DH58" s="236"/>
      <c r="DI58" s="236"/>
      <c r="DJ58" s="236"/>
      <c r="DK58" s="236"/>
      <c r="DL58" s="236"/>
      <c r="DM58" s="236"/>
      <c r="DN58" s="236"/>
      <c r="DO58" s="236"/>
      <c r="DP58" s="236"/>
      <c r="DQ58" s="236"/>
      <c r="DR58" s="236"/>
    </row>
    <row r="59" spans="1:122" x14ac:dyDescent="0.15">
      <c r="A59" s="1" t="s">
        <v>559</v>
      </c>
      <c r="B59" s="1" t="s">
        <v>502</v>
      </c>
      <c r="C59" s="1">
        <v>1</v>
      </c>
      <c r="D59" s="1">
        <v>1</v>
      </c>
      <c r="E59" s="1">
        <v>1</v>
      </c>
      <c r="F59" s="1">
        <v>57</v>
      </c>
      <c r="G59" s="1">
        <v>0</v>
      </c>
      <c r="H59" s="1">
        <v>0</v>
      </c>
      <c r="I59" s="1">
        <v>0</v>
      </c>
      <c r="J59" s="1">
        <v>0</v>
      </c>
      <c r="K59" s="236">
        <v>5447.2381507979999</v>
      </c>
      <c r="L59" s="236">
        <v>53</v>
      </c>
      <c r="M59" s="236">
        <v>5508.180937004</v>
      </c>
      <c r="N59" s="236">
        <v>5574.5135423150004</v>
      </c>
      <c r="O59" s="236">
        <v>5642.0201260889999</v>
      </c>
      <c r="P59" s="236">
        <v>5710.8528497799998</v>
      </c>
      <c r="Q59" s="236">
        <v>5781.1711787479999</v>
      </c>
      <c r="R59" s="236">
        <v>5853.0225363919999</v>
      </c>
      <c r="S59" s="236">
        <v>5925.7301179349997</v>
      </c>
      <c r="T59" s="236">
        <v>5999.2977648799997</v>
      </c>
      <c r="U59" s="236">
        <v>6073.7302891709996</v>
      </c>
      <c r="V59" s="236">
        <v>6149.0349854579999</v>
      </c>
      <c r="W59" s="236">
        <v>6225.2173195819996</v>
      </c>
      <c r="X59" s="236">
        <v>6302.2790118160001</v>
      </c>
      <c r="Y59" s="236">
        <v>6380.2217777300002</v>
      </c>
      <c r="Z59" s="236">
        <v>6459.0489291029999</v>
      </c>
      <c r="AA59" s="236">
        <v>6538.7618140550003</v>
      </c>
      <c r="AB59" s="236">
        <v>6619.3635980019999</v>
      </c>
      <c r="AC59" s="236">
        <v>6700.8547629029999</v>
      </c>
      <c r="AD59" s="236">
        <v>6783.2360662089995</v>
      </c>
      <c r="AE59" s="236">
        <v>6866.5062963390001</v>
      </c>
      <c r="AF59" s="236">
        <v>6950.6650449970002</v>
      </c>
      <c r="AG59" s="236">
        <v>7035.708785158</v>
      </c>
      <c r="AH59" s="236">
        <v>7121.6319296689999</v>
      </c>
      <c r="AI59" s="236">
        <v>7208.4255100789997</v>
      </c>
      <c r="AJ59" s="236">
        <v>7296.0784228020002</v>
      </c>
      <c r="AK59" s="236">
        <v>7384.577366988</v>
      </c>
      <c r="AL59" s="236">
        <v>7473.9101346429998</v>
      </c>
      <c r="AM59" s="236">
        <v>7564.0593498979997</v>
      </c>
      <c r="AN59" s="236">
        <v>7655.010685233</v>
      </c>
      <c r="AO59" s="236">
        <v>7746.7429673300003</v>
      </c>
      <c r="AP59" s="236">
        <v>7839.2308350880003</v>
      </c>
      <c r="AQ59" s="236">
        <v>7932.4460049290001</v>
      </c>
      <c r="AR59" s="236">
        <v>8026.3477069889996</v>
      </c>
      <c r="AS59" s="236">
        <v>8120.8847420920001</v>
      </c>
      <c r="AT59" s="236">
        <v>8215.9809624379996</v>
      </c>
      <c r="AU59" s="236">
        <v>8311.5425007449994</v>
      </c>
      <c r="AV59" s="236">
        <v>8407.5653388840001</v>
      </c>
      <c r="AW59" s="236">
        <v>8503.9806113510003</v>
      </c>
      <c r="AX59" s="236">
        <v>8600.711253681</v>
      </c>
      <c r="AY59" s="236">
        <v>8697.6710516349995</v>
      </c>
      <c r="AZ59" s="236">
        <v>8794.7637030490005</v>
      </c>
      <c r="BA59" s="236">
        <v>8891.8820977819996</v>
      </c>
      <c r="BB59" s="236">
        <v>8988.9069319699993</v>
      </c>
      <c r="BC59" s="236">
        <v>9085.7059341229997</v>
      </c>
      <c r="BD59" s="236">
        <v>9182.1323179390001</v>
      </c>
      <c r="BE59" s="236">
        <v>9278.0236581890003</v>
      </c>
      <c r="BF59" s="236">
        <v>9373.2004443490005</v>
      </c>
      <c r="BG59" s="236">
        <v>9467.4644581949997</v>
      </c>
      <c r="BH59" s="236">
        <v>9560.5972971589999</v>
      </c>
      <c r="BI59" s="236">
        <v>9652.3584207950007</v>
      </c>
      <c r="BJ59" s="236">
        <v>9742.4835229010005</v>
      </c>
      <c r="BK59" s="236">
        <v>9830.6825019839998</v>
      </c>
      <c r="BL59" s="236">
        <v>9916.6373049449994</v>
      </c>
      <c r="BM59" s="236">
        <v>10000</v>
      </c>
      <c r="BN59" s="236"/>
      <c r="BO59" s="236"/>
      <c r="BP59" s="236"/>
      <c r="BQ59" s="236"/>
      <c r="BR59" s="236"/>
      <c r="BS59" s="236"/>
      <c r="BT59" s="236"/>
      <c r="BU59" s="236"/>
      <c r="BV59" s="236"/>
      <c r="BW59" s="236"/>
      <c r="BX59" s="236"/>
      <c r="BY59" s="236"/>
      <c r="BZ59" s="236"/>
      <c r="CA59" s="236"/>
      <c r="CB59" s="236"/>
      <c r="CC59" s="236"/>
      <c r="CD59" s="236"/>
      <c r="CE59" s="236"/>
      <c r="CF59" s="236"/>
      <c r="CG59" s="236"/>
      <c r="CH59" s="236"/>
      <c r="CI59" s="236"/>
      <c r="CJ59" s="236"/>
      <c r="CK59" s="236"/>
      <c r="CL59" s="236"/>
      <c r="CM59" s="236"/>
      <c r="CN59" s="236"/>
      <c r="CO59" s="236"/>
      <c r="CP59" s="236"/>
      <c r="CQ59" s="236"/>
      <c r="CR59" s="236"/>
      <c r="CS59" s="236"/>
      <c r="CT59" s="236"/>
      <c r="CU59" s="236"/>
      <c r="CV59" s="236"/>
      <c r="CW59" s="236"/>
      <c r="CX59" s="236"/>
      <c r="CY59" s="236"/>
      <c r="CZ59" s="236"/>
      <c r="DA59" s="236"/>
      <c r="DB59" s="236"/>
      <c r="DC59" s="236"/>
      <c r="DD59" s="236"/>
      <c r="DE59" s="236"/>
      <c r="DF59" s="236"/>
      <c r="DG59" s="236"/>
      <c r="DH59" s="236"/>
      <c r="DI59" s="236"/>
      <c r="DJ59" s="236"/>
      <c r="DK59" s="236"/>
      <c r="DL59" s="236"/>
      <c r="DM59" s="236"/>
      <c r="DN59" s="236"/>
      <c r="DO59" s="236"/>
      <c r="DP59" s="236"/>
      <c r="DQ59" s="236"/>
      <c r="DR59" s="236"/>
    </row>
    <row r="60" spans="1:122" x14ac:dyDescent="0.15">
      <c r="A60" s="1" t="s">
        <v>560</v>
      </c>
      <c r="B60" s="1" t="s">
        <v>502</v>
      </c>
      <c r="C60" s="1">
        <v>1</v>
      </c>
      <c r="D60" s="1">
        <v>1</v>
      </c>
      <c r="E60" s="1">
        <v>1</v>
      </c>
      <c r="F60" s="1">
        <v>58</v>
      </c>
      <c r="G60" s="1">
        <v>0</v>
      </c>
      <c r="H60" s="1">
        <v>0</v>
      </c>
      <c r="I60" s="1">
        <v>0</v>
      </c>
      <c r="J60" s="1">
        <v>0</v>
      </c>
      <c r="K60" s="236">
        <v>5515.9332388949997</v>
      </c>
      <c r="L60" s="236">
        <v>52</v>
      </c>
      <c r="M60" s="236">
        <v>5577.301408237</v>
      </c>
      <c r="N60" s="236">
        <v>5644.1975960829996</v>
      </c>
      <c r="O60" s="236">
        <v>5712.3475359419999</v>
      </c>
      <c r="P60" s="236">
        <v>5781.9188760010002</v>
      </c>
      <c r="Q60" s="236">
        <v>5853.0225363919999</v>
      </c>
      <c r="R60" s="236">
        <v>5925.7301179349997</v>
      </c>
      <c r="S60" s="236">
        <v>5999.2977648799997</v>
      </c>
      <c r="T60" s="236">
        <v>6073.7302891709996</v>
      </c>
      <c r="U60" s="236">
        <v>6149.0349854579999</v>
      </c>
      <c r="V60" s="236">
        <v>6225.2173195819996</v>
      </c>
      <c r="W60" s="236">
        <v>6302.2790118160001</v>
      </c>
      <c r="X60" s="236">
        <v>6380.2217777300002</v>
      </c>
      <c r="Y60" s="236">
        <v>6459.0489291029999</v>
      </c>
      <c r="Z60" s="236">
        <v>6538.7618140550003</v>
      </c>
      <c r="AA60" s="236">
        <v>6619.3635980019999</v>
      </c>
      <c r="AB60" s="236">
        <v>6700.8547629029999</v>
      </c>
      <c r="AC60" s="236">
        <v>6783.2360662089995</v>
      </c>
      <c r="AD60" s="236">
        <v>6866.5062963390001</v>
      </c>
      <c r="AE60" s="236">
        <v>6950.6650449970002</v>
      </c>
      <c r="AF60" s="236">
        <v>7035.708785158</v>
      </c>
      <c r="AG60" s="236">
        <v>7121.6319296689999</v>
      </c>
      <c r="AH60" s="236">
        <v>7208.4255100789997</v>
      </c>
      <c r="AI60" s="236">
        <v>7296.0784228020002</v>
      </c>
      <c r="AJ60" s="236">
        <v>7384.577366988</v>
      </c>
      <c r="AK60" s="236">
        <v>7473.9101346429998</v>
      </c>
      <c r="AL60" s="236">
        <v>7564.0593498979997</v>
      </c>
      <c r="AM60" s="236">
        <v>7655.010685233</v>
      </c>
      <c r="AN60" s="236">
        <v>7746.7429673300003</v>
      </c>
      <c r="AO60" s="236">
        <v>7839.2308350880003</v>
      </c>
      <c r="AP60" s="236">
        <v>7932.4460049290001</v>
      </c>
      <c r="AQ60" s="236">
        <v>8026.3477069889996</v>
      </c>
      <c r="AR60" s="236">
        <v>8120.8847420920001</v>
      </c>
      <c r="AS60" s="236">
        <v>8215.9809624379996</v>
      </c>
      <c r="AT60" s="236">
        <v>8311.5425007449994</v>
      </c>
      <c r="AU60" s="236">
        <v>8407.5653388840001</v>
      </c>
      <c r="AV60" s="236">
        <v>8503.9806113510003</v>
      </c>
      <c r="AW60" s="236">
        <v>8600.711253681</v>
      </c>
      <c r="AX60" s="236">
        <v>8697.6710516349995</v>
      </c>
      <c r="AY60" s="236">
        <v>8794.7637030490005</v>
      </c>
      <c r="AZ60" s="236">
        <v>8891.8820977819996</v>
      </c>
      <c r="BA60" s="236">
        <v>8988.9069319699993</v>
      </c>
      <c r="BB60" s="236">
        <v>9085.7059341229997</v>
      </c>
      <c r="BC60" s="236">
        <v>9182.1323179390001</v>
      </c>
      <c r="BD60" s="236">
        <v>9278.0236581890003</v>
      </c>
      <c r="BE60" s="236">
        <v>9373.2004443490005</v>
      </c>
      <c r="BF60" s="236">
        <v>9467.4644581949997</v>
      </c>
      <c r="BG60" s="236">
        <v>9560.5972971589999</v>
      </c>
      <c r="BH60" s="236">
        <v>9652.3584207950007</v>
      </c>
      <c r="BI60" s="236">
        <v>9742.4835229010005</v>
      </c>
      <c r="BJ60" s="236">
        <v>9830.6825019839998</v>
      </c>
      <c r="BK60" s="236">
        <v>9916.6373049449994</v>
      </c>
      <c r="BL60" s="236">
        <v>10000</v>
      </c>
      <c r="BM60" s="236"/>
      <c r="BN60" s="236"/>
      <c r="BO60" s="236"/>
      <c r="BP60" s="236"/>
      <c r="BQ60" s="236"/>
      <c r="BR60" s="236"/>
      <c r="BS60" s="236"/>
      <c r="BT60" s="236"/>
      <c r="BU60" s="236"/>
      <c r="BV60" s="236"/>
      <c r="BW60" s="236"/>
      <c r="BX60" s="236"/>
      <c r="BY60" s="236"/>
      <c r="BZ60" s="236"/>
      <c r="CA60" s="236"/>
      <c r="CB60" s="236"/>
      <c r="CC60" s="236"/>
      <c r="CD60" s="236"/>
      <c r="CE60" s="236"/>
      <c r="CF60" s="236"/>
      <c r="CG60" s="236"/>
      <c r="CH60" s="236"/>
      <c r="CI60" s="236"/>
      <c r="CJ60" s="236"/>
      <c r="CK60" s="236"/>
      <c r="CL60" s="236"/>
      <c r="CM60" s="236"/>
      <c r="CN60" s="236"/>
      <c r="CO60" s="236"/>
      <c r="CP60" s="236"/>
      <c r="CQ60" s="236"/>
      <c r="CR60" s="236"/>
      <c r="CS60" s="236"/>
      <c r="CT60" s="236"/>
      <c r="CU60" s="236"/>
      <c r="CV60" s="236"/>
      <c r="CW60" s="236"/>
      <c r="CX60" s="236"/>
      <c r="CY60" s="236"/>
      <c r="CZ60" s="236"/>
      <c r="DA60" s="236"/>
      <c r="DB60" s="236"/>
      <c r="DC60" s="236"/>
      <c r="DD60" s="236"/>
      <c r="DE60" s="236"/>
      <c r="DF60" s="236"/>
      <c r="DG60" s="236"/>
      <c r="DH60" s="236"/>
      <c r="DI60" s="236"/>
      <c r="DJ60" s="236"/>
      <c r="DK60" s="236"/>
      <c r="DL60" s="236"/>
      <c r="DM60" s="236"/>
      <c r="DN60" s="236"/>
      <c r="DO60" s="236"/>
      <c r="DP60" s="236"/>
      <c r="DQ60" s="236"/>
      <c r="DR60" s="236"/>
    </row>
    <row r="61" spans="1:122" x14ac:dyDescent="0.15">
      <c r="A61" s="1" t="s">
        <v>561</v>
      </c>
      <c r="B61" s="1" t="s">
        <v>502</v>
      </c>
      <c r="C61" s="1">
        <v>1</v>
      </c>
      <c r="D61" s="1">
        <v>1</v>
      </c>
      <c r="E61" s="1">
        <v>1</v>
      </c>
      <c r="F61" s="1">
        <v>59</v>
      </c>
      <c r="G61" s="1">
        <v>0</v>
      </c>
      <c r="H61" s="1">
        <v>0</v>
      </c>
      <c r="I61" s="1">
        <v>0</v>
      </c>
      <c r="J61" s="1">
        <v>0</v>
      </c>
      <c r="K61" s="236">
        <v>5585.4757794650004</v>
      </c>
      <c r="L61" s="236">
        <v>51</v>
      </c>
      <c r="M61" s="236">
        <v>5647.2115674400002</v>
      </c>
      <c r="N61" s="236">
        <v>5714.6976041349999</v>
      </c>
      <c r="O61" s="236">
        <v>5783.5418484530001</v>
      </c>
      <c r="P61" s="236">
        <v>5853.841141715</v>
      </c>
      <c r="Q61" s="236">
        <v>5925.7301179349997</v>
      </c>
      <c r="R61" s="236">
        <v>5999.2977648799997</v>
      </c>
      <c r="S61" s="236">
        <v>6073.7302891709996</v>
      </c>
      <c r="T61" s="236">
        <v>6149.0349854579999</v>
      </c>
      <c r="U61" s="236">
        <v>6225.2173195819996</v>
      </c>
      <c r="V61" s="236">
        <v>6302.2790118160001</v>
      </c>
      <c r="W61" s="236">
        <v>6380.2217777300002</v>
      </c>
      <c r="X61" s="236">
        <v>6459.0489291029999</v>
      </c>
      <c r="Y61" s="236">
        <v>6538.7618140550003</v>
      </c>
      <c r="Z61" s="236">
        <v>6619.3635980019999</v>
      </c>
      <c r="AA61" s="236">
        <v>6700.8547629029999</v>
      </c>
      <c r="AB61" s="236">
        <v>6783.2360662089995</v>
      </c>
      <c r="AC61" s="236">
        <v>6866.5062963390001</v>
      </c>
      <c r="AD61" s="236">
        <v>6950.6650449970002</v>
      </c>
      <c r="AE61" s="236">
        <v>7035.708785158</v>
      </c>
      <c r="AF61" s="236">
        <v>7121.6319296689999</v>
      </c>
      <c r="AG61" s="236">
        <v>7208.4255100789997</v>
      </c>
      <c r="AH61" s="236">
        <v>7296.0784228020002</v>
      </c>
      <c r="AI61" s="236">
        <v>7384.577366988</v>
      </c>
      <c r="AJ61" s="236">
        <v>7473.9101346429998</v>
      </c>
      <c r="AK61" s="236">
        <v>7564.0593498979997</v>
      </c>
      <c r="AL61" s="236">
        <v>7655.010685233</v>
      </c>
      <c r="AM61" s="236">
        <v>7746.7429673300003</v>
      </c>
      <c r="AN61" s="236">
        <v>7839.2308350880003</v>
      </c>
      <c r="AO61" s="236">
        <v>7932.4460049290001</v>
      </c>
      <c r="AP61" s="236">
        <v>8026.3477069889996</v>
      </c>
      <c r="AQ61" s="236">
        <v>8120.8847420920001</v>
      </c>
      <c r="AR61" s="236">
        <v>8215.9809624379996</v>
      </c>
      <c r="AS61" s="236">
        <v>8311.5425007449994</v>
      </c>
      <c r="AT61" s="236">
        <v>8407.5653388840001</v>
      </c>
      <c r="AU61" s="236">
        <v>8503.9806113510003</v>
      </c>
      <c r="AV61" s="236">
        <v>8600.711253681</v>
      </c>
      <c r="AW61" s="236">
        <v>8697.6710516349995</v>
      </c>
      <c r="AX61" s="236">
        <v>8794.7637030490005</v>
      </c>
      <c r="AY61" s="236">
        <v>8891.8820977819996</v>
      </c>
      <c r="AZ61" s="236">
        <v>8988.9069319699993</v>
      </c>
      <c r="BA61" s="236">
        <v>9085.7059341229997</v>
      </c>
      <c r="BB61" s="236">
        <v>9182.1323179390001</v>
      </c>
      <c r="BC61" s="236">
        <v>9278.0236581890003</v>
      </c>
      <c r="BD61" s="236">
        <v>9373.2004443490005</v>
      </c>
      <c r="BE61" s="236">
        <v>9467.4644581949997</v>
      </c>
      <c r="BF61" s="236">
        <v>9560.5972971589999</v>
      </c>
      <c r="BG61" s="236">
        <v>9652.3584207950007</v>
      </c>
      <c r="BH61" s="236">
        <v>9742.4835229010005</v>
      </c>
      <c r="BI61" s="236">
        <v>9830.6825019839998</v>
      </c>
      <c r="BJ61" s="236">
        <v>9916.6373049449994</v>
      </c>
      <c r="BK61" s="236">
        <v>10000</v>
      </c>
      <c r="BL61" s="236"/>
      <c r="BM61" s="236"/>
      <c r="BN61" s="236"/>
      <c r="BO61" s="236"/>
      <c r="BP61" s="236"/>
      <c r="BQ61" s="236"/>
      <c r="BR61" s="236"/>
      <c r="BS61" s="236"/>
      <c r="BT61" s="236"/>
      <c r="BU61" s="236"/>
      <c r="BV61" s="236"/>
      <c r="BW61" s="236"/>
      <c r="BX61" s="236"/>
      <c r="BY61" s="236"/>
      <c r="BZ61" s="236"/>
      <c r="CA61" s="236"/>
      <c r="CB61" s="236"/>
      <c r="CC61" s="236"/>
      <c r="CD61" s="236"/>
      <c r="CE61" s="236"/>
      <c r="CF61" s="236"/>
      <c r="CG61" s="236"/>
      <c r="CH61" s="236"/>
      <c r="CI61" s="236"/>
      <c r="CJ61" s="236"/>
      <c r="CK61" s="236"/>
      <c r="CL61" s="236"/>
      <c r="CM61" s="236"/>
      <c r="CN61" s="236"/>
      <c r="CO61" s="236"/>
      <c r="CP61" s="236"/>
      <c r="CQ61" s="236"/>
      <c r="CR61" s="236"/>
      <c r="CS61" s="236"/>
      <c r="CT61" s="236"/>
      <c r="CU61" s="236"/>
      <c r="CV61" s="236"/>
      <c r="CW61" s="236"/>
      <c r="CX61" s="236"/>
      <c r="CY61" s="236"/>
      <c r="CZ61" s="236"/>
      <c r="DA61" s="236"/>
      <c r="DB61" s="236"/>
      <c r="DC61" s="236"/>
      <c r="DD61" s="236"/>
      <c r="DE61" s="236"/>
      <c r="DF61" s="236"/>
      <c r="DG61" s="236"/>
      <c r="DH61" s="236"/>
      <c r="DI61" s="236"/>
      <c r="DJ61" s="236"/>
      <c r="DK61" s="236"/>
      <c r="DL61" s="236"/>
      <c r="DM61" s="236"/>
      <c r="DN61" s="236"/>
      <c r="DO61" s="236"/>
      <c r="DP61" s="236"/>
      <c r="DQ61" s="236"/>
      <c r="DR61" s="236"/>
    </row>
    <row r="62" spans="1:122" x14ac:dyDescent="0.15">
      <c r="A62" s="1" t="s">
        <v>562</v>
      </c>
      <c r="B62" s="1" t="s">
        <v>502</v>
      </c>
      <c r="C62" s="1">
        <v>1</v>
      </c>
      <c r="D62" s="1">
        <v>1</v>
      </c>
      <c r="E62" s="1">
        <v>1</v>
      </c>
      <c r="F62" s="1">
        <v>60</v>
      </c>
      <c r="G62" s="1">
        <v>0</v>
      </c>
      <c r="H62" s="1">
        <v>0</v>
      </c>
      <c r="I62" s="1">
        <v>0</v>
      </c>
      <c r="J62" s="1">
        <v>0</v>
      </c>
      <c r="K62" s="236">
        <v>5655.8754157200001</v>
      </c>
      <c r="L62" s="236">
        <v>50</v>
      </c>
      <c r="M62" s="236">
        <v>5717.9964234680001</v>
      </c>
      <c r="N62" s="236">
        <v>5786.1246260859998</v>
      </c>
      <c r="O62" s="236">
        <v>5855.6308091230003</v>
      </c>
      <c r="P62" s="236">
        <v>5926.6332683700002</v>
      </c>
      <c r="Q62" s="236">
        <v>5999.2977648799997</v>
      </c>
      <c r="R62" s="236">
        <v>6073.7302891709996</v>
      </c>
      <c r="S62" s="236">
        <v>6149.0349854579999</v>
      </c>
      <c r="T62" s="236">
        <v>6225.2173195819996</v>
      </c>
      <c r="U62" s="236">
        <v>6302.2790118160001</v>
      </c>
      <c r="V62" s="236">
        <v>6380.2217777300002</v>
      </c>
      <c r="W62" s="236">
        <v>6459.0489291029999</v>
      </c>
      <c r="X62" s="236">
        <v>6538.7618140550003</v>
      </c>
      <c r="Y62" s="236">
        <v>6619.3635980019999</v>
      </c>
      <c r="Z62" s="236">
        <v>6700.8547629029999</v>
      </c>
      <c r="AA62" s="236">
        <v>6783.2360662089995</v>
      </c>
      <c r="AB62" s="236">
        <v>6866.5062963390001</v>
      </c>
      <c r="AC62" s="236">
        <v>6950.6650449970002</v>
      </c>
      <c r="AD62" s="236">
        <v>7035.708785158</v>
      </c>
      <c r="AE62" s="236">
        <v>7121.6319296689999</v>
      </c>
      <c r="AF62" s="236">
        <v>7208.4255100789997</v>
      </c>
      <c r="AG62" s="236">
        <v>7296.0784228020002</v>
      </c>
      <c r="AH62" s="236">
        <v>7384.577366988</v>
      </c>
      <c r="AI62" s="236">
        <v>7473.9101346429998</v>
      </c>
      <c r="AJ62" s="236">
        <v>7564.0593498979997</v>
      </c>
      <c r="AK62" s="236">
        <v>7655.010685233</v>
      </c>
      <c r="AL62" s="236">
        <v>7746.7429673300003</v>
      </c>
      <c r="AM62" s="236">
        <v>7839.2308350880003</v>
      </c>
      <c r="AN62" s="236">
        <v>7932.4460049290001</v>
      </c>
      <c r="AO62" s="236">
        <v>8026.3477069889996</v>
      </c>
      <c r="AP62" s="236">
        <v>8120.8847420920001</v>
      </c>
      <c r="AQ62" s="236">
        <v>8215.9809624379996</v>
      </c>
      <c r="AR62" s="236">
        <v>8311.5425007449994</v>
      </c>
      <c r="AS62" s="236">
        <v>8407.5653388840001</v>
      </c>
      <c r="AT62" s="236">
        <v>8503.9806113510003</v>
      </c>
      <c r="AU62" s="236">
        <v>8600.711253681</v>
      </c>
      <c r="AV62" s="236">
        <v>8697.6710516349995</v>
      </c>
      <c r="AW62" s="236">
        <v>8794.7637030490005</v>
      </c>
      <c r="AX62" s="236">
        <v>8891.8820977819996</v>
      </c>
      <c r="AY62" s="236">
        <v>8988.9069319699993</v>
      </c>
      <c r="AZ62" s="236">
        <v>9085.7059341229997</v>
      </c>
      <c r="BA62" s="236">
        <v>9182.1323179390001</v>
      </c>
      <c r="BB62" s="236">
        <v>9278.0236581890003</v>
      </c>
      <c r="BC62" s="236">
        <v>9373.2004443490005</v>
      </c>
      <c r="BD62" s="236">
        <v>9467.4644581949997</v>
      </c>
      <c r="BE62" s="236">
        <v>9560.5972971589999</v>
      </c>
      <c r="BF62" s="236">
        <v>9652.3584207950007</v>
      </c>
      <c r="BG62" s="236">
        <v>9742.4835229010005</v>
      </c>
      <c r="BH62" s="236">
        <v>9830.6825019839998</v>
      </c>
      <c r="BI62" s="236">
        <v>9916.6373049449994</v>
      </c>
      <c r="BJ62" s="236">
        <v>10000</v>
      </c>
      <c r="BK62" s="236"/>
      <c r="BL62" s="236"/>
      <c r="BM62" s="236"/>
      <c r="BN62" s="236"/>
      <c r="BO62" s="236"/>
      <c r="BP62" s="236"/>
      <c r="BQ62" s="236"/>
      <c r="BR62" s="236"/>
      <c r="BS62" s="236"/>
      <c r="BT62" s="236"/>
      <c r="BU62" s="236"/>
      <c r="BV62" s="236"/>
      <c r="BW62" s="236"/>
      <c r="BX62" s="236"/>
      <c r="BY62" s="236"/>
      <c r="BZ62" s="236"/>
      <c r="CA62" s="236"/>
      <c r="CB62" s="236"/>
      <c r="CC62" s="236"/>
      <c r="CD62" s="236"/>
      <c r="CE62" s="236"/>
      <c r="CF62" s="236"/>
      <c r="CG62" s="236"/>
      <c r="CH62" s="236"/>
      <c r="CI62" s="236"/>
      <c r="CJ62" s="236"/>
      <c r="CK62" s="236"/>
      <c r="CL62" s="236"/>
      <c r="CM62" s="236"/>
      <c r="CN62" s="236"/>
      <c r="CO62" s="236"/>
      <c r="CP62" s="236"/>
      <c r="CQ62" s="236"/>
      <c r="CR62" s="236"/>
      <c r="CS62" s="236"/>
      <c r="CT62" s="236"/>
      <c r="CU62" s="236"/>
      <c r="CV62" s="236"/>
      <c r="CW62" s="236"/>
      <c r="CX62" s="236"/>
      <c r="CY62" s="236"/>
      <c r="CZ62" s="236"/>
      <c r="DA62" s="236"/>
      <c r="DB62" s="236"/>
      <c r="DC62" s="236"/>
      <c r="DD62" s="236"/>
      <c r="DE62" s="236"/>
      <c r="DF62" s="236"/>
      <c r="DG62" s="236"/>
      <c r="DH62" s="236"/>
      <c r="DI62" s="236"/>
      <c r="DJ62" s="236"/>
      <c r="DK62" s="236"/>
      <c r="DL62" s="236"/>
      <c r="DM62" s="236"/>
      <c r="DN62" s="236"/>
      <c r="DO62" s="236"/>
      <c r="DP62" s="236"/>
      <c r="DQ62" s="236"/>
      <c r="DR62" s="236"/>
    </row>
    <row r="63" spans="1:122" x14ac:dyDescent="0.15">
      <c r="A63" s="1" t="s">
        <v>563</v>
      </c>
      <c r="B63" s="1" t="s">
        <v>502</v>
      </c>
      <c r="C63" s="1">
        <v>1</v>
      </c>
      <c r="D63" s="1">
        <v>1</v>
      </c>
      <c r="E63" s="1">
        <v>1</v>
      </c>
      <c r="F63" s="1">
        <v>61</v>
      </c>
      <c r="G63" s="1">
        <v>0</v>
      </c>
      <c r="H63" s="1">
        <v>0</v>
      </c>
      <c r="I63" s="1">
        <v>0</v>
      </c>
      <c r="J63" s="1">
        <v>0</v>
      </c>
      <c r="K63" s="236">
        <v>5727.1986220449999</v>
      </c>
      <c r="L63" s="236">
        <v>49</v>
      </c>
      <c r="M63" s="236">
        <v>5789.7588445410001</v>
      </c>
      <c r="N63" s="236">
        <v>5858.4853832259996</v>
      </c>
      <c r="O63" s="236">
        <v>5928.6151586320002</v>
      </c>
      <c r="P63" s="236">
        <v>6000.2978166740004</v>
      </c>
      <c r="Q63" s="236">
        <v>6073.7302891709996</v>
      </c>
      <c r="R63" s="236">
        <v>6149.0349854579999</v>
      </c>
      <c r="S63" s="236">
        <v>6225.2173195819996</v>
      </c>
      <c r="T63" s="236">
        <v>6302.2790118160001</v>
      </c>
      <c r="U63" s="236">
        <v>6380.2217777300002</v>
      </c>
      <c r="V63" s="236">
        <v>6459.0489291029999</v>
      </c>
      <c r="W63" s="236">
        <v>6538.7618140550003</v>
      </c>
      <c r="X63" s="236">
        <v>6619.3635980019999</v>
      </c>
      <c r="Y63" s="236">
        <v>6700.8547629029999</v>
      </c>
      <c r="Z63" s="236">
        <v>6783.2360662089995</v>
      </c>
      <c r="AA63" s="236">
        <v>6866.5062963390001</v>
      </c>
      <c r="AB63" s="236">
        <v>6950.6650449970002</v>
      </c>
      <c r="AC63" s="236">
        <v>7035.708785158</v>
      </c>
      <c r="AD63" s="236">
        <v>7121.6319296689999</v>
      </c>
      <c r="AE63" s="236">
        <v>7208.4255100789997</v>
      </c>
      <c r="AF63" s="236">
        <v>7296.0784228020002</v>
      </c>
      <c r="AG63" s="236">
        <v>7384.577366988</v>
      </c>
      <c r="AH63" s="236">
        <v>7473.9101346429998</v>
      </c>
      <c r="AI63" s="236">
        <v>7564.0593498979997</v>
      </c>
      <c r="AJ63" s="236">
        <v>7655.010685233</v>
      </c>
      <c r="AK63" s="236">
        <v>7746.7429673300003</v>
      </c>
      <c r="AL63" s="236">
        <v>7839.2308350880003</v>
      </c>
      <c r="AM63" s="236">
        <v>7932.4460049290001</v>
      </c>
      <c r="AN63" s="236">
        <v>8026.3477069889996</v>
      </c>
      <c r="AO63" s="236">
        <v>8120.8847420920001</v>
      </c>
      <c r="AP63" s="236">
        <v>8215.9809624379996</v>
      </c>
      <c r="AQ63" s="236">
        <v>8311.5425007449994</v>
      </c>
      <c r="AR63" s="236">
        <v>8407.5653388840001</v>
      </c>
      <c r="AS63" s="236">
        <v>8503.9806113510003</v>
      </c>
      <c r="AT63" s="236">
        <v>8600.711253681</v>
      </c>
      <c r="AU63" s="236">
        <v>8697.6710516349995</v>
      </c>
      <c r="AV63" s="236">
        <v>8794.7637030490005</v>
      </c>
      <c r="AW63" s="236">
        <v>8891.8820977819996</v>
      </c>
      <c r="AX63" s="236">
        <v>8988.9069319699993</v>
      </c>
      <c r="AY63" s="236">
        <v>9085.7059341229997</v>
      </c>
      <c r="AZ63" s="236">
        <v>9182.1323179390001</v>
      </c>
      <c r="BA63" s="236">
        <v>9278.0236581890003</v>
      </c>
      <c r="BB63" s="236">
        <v>9373.2004443490005</v>
      </c>
      <c r="BC63" s="236">
        <v>9467.4644581949997</v>
      </c>
      <c r="BD63" s="236">
        <v>9560.5972971589999</v>
      </c>
      <c r="BE63" s="236">
        <v>9652.3584207950007</v>
      </c>
      <c r="BF63" s="236">
        <v>9742.4835229010005</v>
      </c>
      <c r="BG63" s="236">
        <v>9830.6825019839998</v>
      </c>
      <c r="BH63" s="236">
        <v>9916.6373049449994</v>
      </c>
      <c r="BI63" s="236">
        <v>10000</v>
      </c>
      <c r="BJ63" s="236"/>
      <c r="BK63" s="236"/>
      <c r="BL63" s="236"/>
      <c r="BM63" s="236"/>
      <c r="BN63" s="236"/>
      <c r="BO63" s="236"/>
      <c r="BP63" s="236"/>
      <c r="BQ63" s="236"/>
      <c r="BR63" s="236"/>
      <c r="BS63" s="236"/>
      <c r="BT63" s="236"/>
      <c r="BU63" s="236"/>
      <c r="BV63" s="236"/>
      <c r="BW63" s="236"/>
      <c r="BX63" s="236"/>
      <c r="BY63" s="236"/>
      <c r="BZ63" s="236"/>
      <c r="CA63" s="236"/>
      <c r="CB63" s="236"/>
      <c r="CC63" s="236"/>
      <c r="CD63" s="236"/>
      <c r="CE63" s="236"/>
      <c r="CF63" s="236"/>
      <c r="CG63" s="236"/>
      <c r="CH63" s="236"/>
      <c r="CI63" s="236"/>
      <c r="CJ63" s="236"/>
      <c r="CK63" s="236"/>
      <c r="CL63" s="236"/>
      <c r="CM63" s="236"/>
      <c r="CN63" s="236"/>
      <c r="CO63" s="236"/>
      <c r="CP63" s="236"/>
      <c r="CQ63" s="236"/>
      <c r="CR63" s="236"/>
      <c r="CS63" s="236"/>
      <c r="CT63" s="236"/>
      <c r="CU63" s="236"/>
      <c r="CV63" s="236"/>
      <c r="CW63" s="236"/>
      <c r="CX63" s="236"/>
      <c r="CY63" s="236"/>
      <c r="CZ63" s="236"/>
      <c r="DA63" s="236"/>
      <c r="DB63" s="236"/>
      <c r="DC63" s="236"/>
      <c r="DD63" s="236"/>
      <c r="DE63" s="236"/>
      <c r="DF63" s="236"/>
      <c r="DG63" s="236"/>
      <c r="DH63" s="236"/>
      <c r="DI63" s="236"/>
      <c r="DJ63" s="236"/>
      <c r="DK63" s="236"/>
      <c r="DL63" s="236"/>
      <c r="DM63" s="236"/>
      <c r="DN63" s="236"/>
      <c r="DO63" s="236"/>
      <c r="DP63" s="236"/>
      <c r="DQ63" s="236"/>
      <c r="DR63" s="236"/>
    </row>
    <row r="64" spans="1:122" x14ac:dyDescent="0.15">
      <c r="A64" s="1" t="s">
        <v>564</v>
      </c>
      <c r="B64" s="1" t="s">
        <v>502</v>
      </c>
      <c r="C64" s="1">
        <v>1</v>
      </c>
      <c r="D64" s="1">
        <v>1</v>
      </c>
      <c r="E64" s="1">
        <v>1</v>
      </c>
      <c r="F64" s="1">
        <v>62</v>
      </c>
      <c r="G64" s="1">
        <v>0</v>
      </c>
      <c r="H64" s="1">
        <v>0</v>
      </c>
      <c r="I64" s="1">
        <v>0</v>
      </c>
      <c r="J64" s="1">
        <v>0</v>
      </c>
      <c r="K64" s="236">
        <v>5799.576486987</v>
      </c>
      <c r="L64" s="236">
        <v>48</v>
      </c>
      <c r="M64" s="236">
        <v>5862.5007862470002</v>
      </c>
      <c r="N64" s="236">
        <v>5931.7741223330004</v>
      </c>
      <c r="O64" s="236">
        <v>6002.491778785</v>
      </c>
      <c r="P64" s="236">
        <v>6074.835702935</v>
      </c>
      <c r="Q64" s="236">
        <v>6149.0349854579999</v>
      </c>
      <c r="R64" s="236">
        <v>6225.2173195819996</v>
      </c>
      <c r="S64" s="236">
        <v>6302.2790118160001</v>
      </c>
      <c r="T64" s="236">
        <v>6380.2217777300002</v>
      </c>
      <c r="U64" s="236">
        <v>6459.0489291029999</v>
      </c>
      <c r="V64" s="236">
        <v>6538.7618140550003</v>
      </c>
      <c r="W64" s="236">
        <v>6619.3635980019999</v>
      </c>
      <c r="X64" s="236">
        <v>6700.8547629029999</v>
      </c>
      <c r="Y64" s="236">
        <v>6783.2360662089995</v>
      </c>
      <c r="Z64" s="236">
        <v>6866.5062963390001</v>
      </c>
      <c r="AA64" s="236">
        <v>6950.6650449970002</v>
      </c>
      <c r="AB64" s="236">
        <v>7035.708785158</v>
      </c>
      <c r="AC64" s="236">
        <v>7121.6319296689999</v>
      </c>
      <c r="AD64" s="236">
        <v>7208.4255100789997</v>
      </c>
      <c r="AE64" s="236">
        <v>7296.0784228020002</v>
      </c>
      <c r="AF64" s="236">
        <v>7384.577366988</v>
      </c>
      <c r="AG64" s="236">
        <v>7473.9101346429998</v>
      </c>
      <c r="AH64" s="236">
        <v>7564.0593498979997</v>
      </c>
      <c r="AI64" s="236">
        <v>7655.010685233</v>
      </c>
      <c r="AJ64" s="236">
        <v>7746.7429673300003</v>
      </c>
      <c r="AK64" s="236">
        <v>7839.2308350880003</v>
      </c>
      <c r="AL64" s="236">
        <v>7932.4460049290001</v>
      </c>
      <c r="AM64" s="236">
        <v>8026.3477069889996</v>
      </c>
      <c r="AN64" s="236">
        <v>8120.8847420920001</v>
      </c>
      <c r="AO64" s="236">
        <v>8215.9809624379996</v>
      </c>
      <c r="AP64" s="236">
        <v>8311.5425007449994</v>
      </c>
      <c r="AQ64" s="236">
        <v>8407.5653388840001</v>
      </c>
      <c r="AR64" s="236">
        <v>8503.9806113510003</v>
      </c>
      <c r="AS64" s="236">
        <v>8600.711253681</v>
      </c>
      <c r="AT64" s="236">
        <v>8697.6710516349995</v>
      </c>
      <c r="AU64" s="236">
        <v>8794.7637030490005</v>
      </c>
      <c r="AV64" s="236">
        <v>8891.8820977819996</v>
      </c>
      <c r="AW64" s="236">
        <v>8988.9069319699993</v>
      </c>
      <c r="AX64" s="236">
        <v>9085.7059341229997</v>
      </c>
      <c r="AY64" s="236">
        <v>9182.1323179390001</v>
      </c>
      <c r="AZ64" s="236">
        <v>9278.0236581890003</v>
      </c>
      <c r="BA64" s="236">
        <v>9373.2004443490005</v>
      </c>
      <c r="BB64" s="236">
        <v>9467.4644581949997</v>
      </c>
      <c r="BC64" s="236">
        <v>9560.5972971589999</v>
      </c>
      <c r="BD64" s="236">
        <v>9652.3584207950007</v>
      </c>
      <c r="BE64" s="236">
        <v>9742.4835229010005</v>
      </c>
      <c r="BF64" s="236">
        <v>9830.6825019839998</v>
      </c>
      <c r="BG64" s="236">
        <v>9916.6373049449994</v>
      </c>
      <c r="BH64" s="236">
        <v>10000</v>
      </c>
      <c r="BI64" s="236"/>
      <c r="BJ64" s="236"/>
      <c r="BK64" s="236"/>
      <c r="BL64" s="236"/>
      <c r="BM64" s="236"/>
      <c r="BN64" s="236"/>
      <c r="BO64" s="236"/>
      <c r="BP64" s="236"/>
      <c r="BQ64" s="236"/>
      <c r="BR64" s="236"/>
      <c r="BS64" s="236"/>
      <c r="BT64" s="236"/>
      <c r="BU64" s="236"/>
      <c r="BV64" s="236"/>
      <c r="BW64" s="236"/>
      <c r="BX64" s="236"/>
      <c r="BY64" s="236"/>
      <c r="BZ64" s="236"/>
      <c r="CA64" s="236"/>
      <c r="CB64" s="236"/>
      <c r="CC64" s="236"/>
      <c r="CD64" s="236"/>
      <c r="CE64" s="236"/>
      <c r="CF64" s="236"/>
      <c r="CG64" s="236"/>
      <c r="CH64" s="236"/>
      <c r="CI64" s="236"/>
      <c r="CJ64" s="236"/>
      <c r="CK64" s="236"/>
      <c r="CL64" s="236"/>
      <c r="CM64" s="236"/>
      <c r="CN64" s="236"/>
      <c r="CO64" s="236"/>
      <c r="CP64" s="236"/>
      <c r="CQ64" s="236"/>
      <c r="CR64" s="236"/>
      <c r="CS64" s="236"/>
      <c r="CT64" s="236"/>
      <c r="CU64" s="236"/>
      <c r="CV64" s="236"/>
      <c r="CW64" s="236"/>
      <c r="CX64" s="236"/>
      <c r="CY64" s="236"/>
      <c r="CZ64" s="236"/>
      <c r="DA64" s="236"/>
      <c r="DB64" s="236"/>
      <c r="DC64" s="236"/>
      <c r="DD64" s="236"/>
      <c r="DE64" s="236"/>
      <c r="DF64" s="236"/>
      <c r="DG64" s="236"/>
      <c r="DH64" s="236"/>
      <c r="DI64" s="236"/>
      <c r="DJ64" s="236"/>
      <c r="DK64" s="236"/>
      <c r="DL64" s="236"/>
      <c r="DM64" s="236"/>
      <c r="DN64" s="236"/>
      <c r="DO64" s="236"/>
      <c r="DP64" s="236"/>
      <c r="DQ64" s="236"/>
      <c r="DR64" s="236"/>
    </row>
    <row r="65" spans="1:122" x14ac:dyDescent="0.15">
      <c r="A65" s="1" t="s">
        <v>565</v>
      </c>
      <c r="B65" s="1" t="s">
        <v>502</v>
      </c>
      <c r="C65" s="1">
        <v>1</v>
      </c>
      <c r="D65" s="1">
        <v>1</v>
      </c>
      <c r="E65" s="1">
        <v>1</v>
      </c>
      <c r="F65" s="1">
        <v>63</v>
      </c>
      <c r="G65" s="1">
        <v>0</v>
      </c>
      <c r="H65" s="1">
        <v>0</v>
      </c>
      <c r="I65" s="1">
        <v>0</v>
      </c>
      <c r="J65" s="1">
        <v>0</v>
      </c>
      <c r="K65" s="236">
        <v>5873.0080224539997</v>
      </c>
      <c r="L65" s="236">
        <v>47</v>
      </c>
      <c r="M65" s="236">
        <v>5936.2125979210005</v>
      </c>
      <c r="N65" s="236">
        <v>6005.9847876880003</v>
      </c>
      <c r="O65" s="236">
        <v>6077.260580356</v>
      </c>
      <c r="P65" s="236">
        <v>6150.2581788979996</v>
      </c>
      <c r="Q65" s="236">
        <v>6225.2173195819996</v>
      </c>
      <c r="R65" s="236">
        <v>6302.2790118160001</v>
      </c>
      <c r="S65" s="236">
        <v>6380.2217777300002</v>
      </c>
      <c r="T65" s="236">
        <v>6459.0489291029999</v>
      </c>
      <c r="U65" s="236">
        <v>6538.7618140550003</v>
      </c>
      <c r="V65" s="236">
        <v>6619.3635980019999</v>
      </c>
      <c r="W65" s="236">
        <v>6700.8547629029999</v>
      </c>
      <c r="X65" s="236">
        <v>6783.2360662089995</v>
      </c>
      <c r="Y65" s="236">
        <v>6866.5062963390001</v>
      </c>
      <c r="Z65" s="236">
        <v>6950.6650449970002</v>
      </c>
      <c r="AA65" s="236">
        <v>7035.708785158</v>
      </c>
      <c r="AB65" s="236">
        <v>7121.6319296689999</v>
      </c>
      <c r="AC65" s="236">
        <v>7208.4255100789997</v>
      </c>
      <c r="AD65" s="236">
        <v>7296.0784228020002</v>
      </c>
      <c r="AE65" s="236">
        <v>7384.577366988</v>
      </c>
      <c r="AF65" s="236">
        <v>7473.9101346429998</v>
      </c>
      <c r="AG65" s="236">
        <v>7564.0593498979997</v>
      </c>
      <c r="AH65" s="236">
        <v>7655.010685233</v>
      </c>
      <c r="AI65" s="236">
        <v>7746.7429673300003</v>
      </c>
      <c r="AJ65" s="236">
        <v>7839.2308350880003</v>
      </c>
      <c r="AK65" s="236">
        <v>7932.4460049290001</v>
      </c>
      <c r="AL65" s="236">
        <v>8026.3477069889996</v>
      </c>
      <c r="AM65" s="236">
        <v>8120.8847420920001</v>
      </c>
      <c r="AN65" s="236">
        <v>8215.9809624379996</v>
      </c>
      <c r="AO65" s="236">
        <v>8311.5425007449994</v>
      </c>
      <c r="AP65" s="236">
        <v>8407.5653388840001</v>
      </c>
      <c r="AQ65" s="236">
        <v>8503.9806113510003</v>
      </c>
      <c r="AR65" s="236">
        <v>8600.711253681</v>
      </c>
      <c r="AS65" s="236">
        <v>8697.6710516349995</v>
      </c>
      <c r="AT65" s="236">
        <v>8794.7637030490005</v>
      </c>
      <c r="AU65" s="236">
        <v>8891.8820977819996</v>
      </c>
      <c r="AV65" s="236">
        <v>8988.9069319699993</v>
      </c>
      <c r="AW65" s="236">
        <v>9085.7059341229997</v>
      </c>
      <c r="AX65" s="236">
        <v>9182.1323179390001</v>
      </c>
      <c r="AY65" s="236">
        <v>9278.0236581890003</v>
      </c>
      <c r="AZ65" s="236">
        <v>9373.2004443490005</v>
      </c>
      <c r="BA65" s="236">
        <v>9467.4644581949997</v>
      </c>
      <c r="BB65" s="236">
        <v>9560.5972971589999</v>
      </c>
      <c r="BC65" s="236">
        <v>9652.3584207950007</v>
      </c>
      <c r="BD65" s="236">
        <v>9742.4835229010005</v>
      </c>
      <c r="BE65" s="236">
        <v>9830.6825019839998</v>
      </c>
      <c r="BF65" s="236">
        <v>9916.6373049449994</v>
      </c>
      <c r="BG65" s="236">
        <v>10000</v>
      </c>
      <c r="BH65" s="236"/>
      <c r="BI65" s="236"/>
      <c r="BJ65" s="236"/>
      <c r="BK65" s="236"/>
      <c r="BL65" s="236"/>
      <c r="BM65" s="236"/>
      <c r="BN65" s="236"/>
      <c r="BO65" s="236"/>
      <c r="BP65" s="236"/>
      <c r="BQ65" s="236"/>
      <c r="BR65" s="236"/>
      <c r="BS65" s="236"/>
      <c r="BT65" s="236"/>
      <c r="BU65" s="236"/>
      <c r="BV65" s="236"/>
      <c r="BW65" s="236"/>
      <c r="BX65" s="236"/>
      <c r="BY65" s="236"/>
      <c r="BZ65" s="236"/>
      <c r="CA65" s="236"/>
      <c r="CB65" s="236"/>
      <c r="CC65" s="236"/>
      <c r="CD65" s="236"/>
      <c r="CE65" s="236"/>
      <c r="CF65" s="236"/>
      <c r="CG65" s="236"/>
      <c r="CH65" s="236"/>
      <c r="CI65" s="236"/>
      <c r="CJ65" s="236"/>
      <c r="CK65" s="236"/>
      <c r="CL65" s="236"/>
      <c r="CM65" s="236"/>
      <c r="CN65" s="236"/>
      <c r="CO65" s="236"/>
      <c r="CP65" s="236"/>
      <c r="CQ65" s="236"/>
      <c r="CR65" s="236"/>
      <c r="CS65" s="236"/>
      <c r="CT65" s="236"/>
      <c r="CU65" s="236"/>
      <c r="CV65" s="236"/>
      <c r="CW65" s="236"/>
      <c r="CX65" s="236"/>
      <c r="CY65" s="236"/>
      <c r="CZ65" s="236"/>
      <c r="DA65" s="236"/>
      <c r="DB65" s="236"/>
      <c r="DC65" s="236"/>
      <c r="DD65" s="236"/>
      <c r="DE65" s="236"/>
      <c r="DF65" s="236"/>
      <c r="DG65" s="236"/>
      <c r="DH65" s="236"/>
      <c r="DI65" s="236"/>
      <c r="DJ65" s="236"/>
      <c r="DK65" s="236"/>
      <c r="DL65" s="236"/>
      <c r="DM65" s="236"/>
      <c r="DN65" s="236"/>
      <c r="DO65" s="236"/>
      <c r="DP65" s="236"/>
      <c r="DQ65" s="236"/>
      <c r="DR65" s="236"/>
    </row>
    <row r="66" spans="1:122" x14ac:dyDescent="0.15">
      <c r="A66" s="1" t="s">
        <v>566</v>
      </c>
      <c r="B66" s="1" t="s">
        <v>502</v>
      </c>
      <c r="C66" s="1">
        <v>1</v>
      </c>
      <c r="D66" s="1">
        <v>1</v>
      </c>
      <c r="E66" s="1">
        <v>1</v>
      </c>
      <c r="F66" s="1">
        <v>64</v>
      </c>
      <c r="G66" s="1">
        <v>0</v>
      </c>
      <c r="H66" s="1">
        <v>0</v>
      </c>
      <c r="I66" s="1">
        <v>0</v>
      </c>
      <c r="J66" s="1">
        <v>0</v>
      </c>
      <c r="K66" s="236">
        <v>5947.3979650339998</v>
      </c>
      <c r="L66" s="236">
        <v>46</v>
      </c>
      <c r="M66" s="236">
        <v>6010.8256493649997</v>
      </c>
      <c r="N66" s="236">
        <v>6081.0706085219999</v>
      </c>
      <c r="O66" s="236">
        <v>6152.9067906939999</v>
      </c>
      <c r="P66" s="236">
        <v>6226.5586002090004</v>
      </c>
      <c r="Q66" s="236">
        <v>6302.2790118160001</v>
      </c>
      <c r="R66" s="236">
        <v>6380.2217777300002</v>
      </c>
      <c r="S66" s="236">
        <v>6459.0489291029999</v>
      </c>
      <c r="T66" s="236">
        <v>6538.7618140550003</v>
      </c>
      <c r="U66" s="236">
        <v>6619.3635980019999</v>
      </c>
      <c r="V66" s="236">
        <v>6700.8547629029999</v>
      </c>
      <c r="W66" s="236">
        <v>6783.2360662089995</v>
      </c>
      <c r="X66" s="236">
        <v>6866.5062963390001</v>
      </c>
      <c r="Y66" s="236">
        <v>6950.6650449970002</v>
      </c>
      <c r="Z66" s="236">
        <v>7035.708785158</v>
      </c>
      <c r="AA66" s="236">
        <v>7121.6319296689999</v>
      </c>
      <c r="AB66" s="236">
        <v>7208.4255100789997</v>
      </c>
      <c r="AC66" s="236">
        <v>7296.0784228020002</v>
      </c>
      <c r="AD66" s="236">
        <v>7384.577366988</v>
      </c>
      <c r="AE66" s="236">
        <v>7473.9101346429998</v>
      </c>
      <c r="AF66" s="236">
        <v>7564.0593498979997</v>
      </c>
      <c r="AG66" s="236">
        <v>7655.010685233</v>
      </c>
      <c r="AH66" s="236">
        <v>7746.7429673300003</v>
      </c>
      <c r="AI66" s="236">
        <v>7839.2308350880003</v>
      </c>
      <c r="AJ66" s="236">
        <v>7932.4460049290001</v>
      </c>
      <c r="AK66" s="236">
        <v>8026.3477069889996</v>
      </c>
      <c r="AL66" s="236">
        <v>8120.8847420920001</v>
      </c>
      <c r="AM66" s="236">
        <v>8215.9809624379996</v>
      </c>
      <c r="AN66" s="236">
        <v>8311.5425007449994</v>
      </c>
      <c r="AO66" s="236">
        <v>8407.5653388840001</v>
      </c>
      <c r="AP66" s="236">
        <v>8503.9806113510003</v>
      </c>
      <c r="AQ66" s="236">
        <v>8600.711253681</v>
      </c>
      <c r="AR66" s="236">
        <v>8697.6710516349995</v>
      </c>
      <c r="AS66" s="236">
        <v>8794.7637030490005</v>
      </c>
      <c r="AT66" s="236">
        <v>8891.8820977819996</v>
      </c>
      <c r="AU66" s="236">
        <v>8988.9069319699993</v>
      </c>
      <c r="AV66" s="236">
        <v>9085.7059341229997</v>
      </c>
      <c r="AW66" s="236">
        <v>9182.1323179390001</v>
      </c>
      <c r="AX66" s="236">
        <v>9278.0236581890003</v>
      </c>
      <c r="AY66" s="236">
        <v>9373.2004443490005</v>
      </c>
      <c r="AZ66" s="236">
        <v>9467.4644581949997</v>
      </c>
      <c r="BA66" s="236">
        <v>9560.5972971589999</v>
      </c>
      <c r="BB66" s="236">
        <v>9652.3584207950007</v>
      </c>
      <c r="BC66" s="236">
        <v>9742.4835229010005</v>
      </c>
      <c r="BD66" s="236">
        <v>9830.6825019839998</v>
      </c>
      <c r="BE66" s="236">
        <v>9916.6373049449994</v>
      </c>
      <c r="BF66" s="236">
        <v>10000</v>
      </c>
      <c r="BG66" s="236"/>
      <c r="BH66" s="236"/>
      <c r="BI66" s="236"/>
      <c r="BJ66" s="236"/>
      <c r="BK66" s="236"/>
      <c r="BL66" s="236"/>
      <c r="BM66" s="236"/>
      <c r="BN66" s="236"/>
      <c r="BO66" s="236"/>
      <c r="BP66" s="236"/>
      <c r="BQ66" s="236"/>
      <c r="BR66" s="236"/>
      <c r="BS66" s="236"/>
      <c r="BT66" s="236"/>
      <c r="BU66" s="236"/>
      <c r="BV66" s="236"/>
      <c r="BW66" s="236"/>
      <c r="BX66" s="236"/>
      <c r="BY66" s="236"/>
      <c r="BZ66" s="236"/>
      <c r="CA66" s="236"/>
      <c r="CB66" s="236"/>
      <c r="CC66" s="236"/>
      <c r="CD66" s="236"/>
      <c r="CE66" s="236"/>
      <c r="CF66" s="236"/>
      <c r="CG66" s="236"/>
      <c r="CH66" s="236"/>
      <c r="CI66" s="236"/>
      <c r="CJ66" s="236"/>
      <c r="CK66" s="236"/>
      <c r="CL66" s="236"/>
      <c r="CM66" s="236"/>
      <c r="CN66" s="236"/>
      <c r="CO66" s="236"/>
      <c r="CP66" s="236"/>
      <c r="CQ66" s="236"/>
      <c r="CR66" s="236"/>
      <c r="CS66" s="236"/>
      <c r="CT66" s="236"/>
      <c r="CU66" s="236"/>
      <c r="CV66" s="236"/>
      <c r="CW66" s="236"/>
      <c r="CX66" s="236"/>
      <c r="CY66" s="236"/>
      <c r="CZ66" s="236"/>
      <c r="DA66" s="236"/>
      <c r="DB66" s="236"/>
      <c r="DC66" s="236"/>
      <c r="DD66" s="236"/>
      <c r="DE66" s="236"/>
      <c r="DF66" s="236"/>
      <c r="DG66" s="236"/>
      <c r="DH66" s="236"/>
      <c r="DI66" s="236"/>
      <c r="DJ66" s="236"/>
      <c r="DK66" s="236"/>
      <c r="DL66" s="236"/>
      <c r="DM66" s="236"/>
      <c r="DN66" s="236"/>
      <c r="DO66" s="236"/>
      <c r="DP66" s="236"/>
      <c r="DQ66" s="236"/>
      <c r="DR66" s="236"/>
    </row>
    <row r="67" spans="1:122" x14ac:dyDescent="0.15">
      <c r="A67" s="1" t="s">
        <v>567</v>
      </c>
      <c r="B67" s="1" t="s">
        <v>502</v>
      </c>
      <c r="C67" s="1">
        <v>1</v>
      </c>
      <c r="D67" s="1">
        <v>1</v>
      </c>
      <c r="E67" s="1">
        <v>1</v>
      </c>
      <c r="F67" s="1">
        <v>65</v>
      </c>
      <c r="G67" s="1">
        <v>0</v>
      </c>
      <c r="H67" s="1">
        <v>0</v>
      </c>
      <c r="I67" s="1">
        <v>0</v>
      </c>
      <c r="J67" s="1">
        <v>0</v>
      </c>
      <c r="K67" s="236">
        <v>6022.818453248</v>
      </c>
      <c r="L67" s="236">
        <v>45</v>
      </c>
      <c r="M67" s="236">
        <v>6086.4061201220002</v>
      </c>
      <c r="N67" s="236">
        <v>6157.1082707710002</v>
      </c>
      <c r="O67" s="236">
        <v>6229.4817308390002</v>
      </c>
      <c r="P67" s="236">
        <v>6303.7554776659999</v>
      </c>
      <c r="Q67" s="236">
        <v>6380.2217777300002</v>
      </c>
      <c r="R67" s="236">
        <v>6459.0489291029999</v>
      </c>
      <c r="S67" s="236">
        <v>6538.7618140550003</v>
      </c>
      <c r="T67" s="236">
        <v>6619.3635980019999</v>
      </c>
      <c r="U67" s="236">
        <v>6700.8547629029999</v>
      </c>
      <c r="V67" s="236">
        <v>6783.2360662089995</v>
      </c>
      <c r="W67" s="236">
        <v>6866.5062963390001</v>
      </c>
      <c r="X67" s="236">
        <v>6950.6650449970002</v>
      </c>
      <c r="Y67" s="236">
        <v>7035.708785158</v>
      </c>
      <c r="Z67" s="236">
        <v>7121.6319296689999</v>
      </c>
      <c r="AA67" s="236">
        <v>7208.4255100789997</v>
      </c>
      <c r="AB67" s="236">
        <v>7296.0784228020002</v>
      </c>
      <c r="AC67" s="236">
        <v>7384.577366988</v>
      </c>
      <c r="AD67" s="236">
        <v>7473.9101346429998</v>
      </c>
      <c r="AE67" s="236">
        <v>7564.0593498979997</v>
      </c>
      <c r="AF67" s="236">
        <v>7655.010685233</v>
      </c>
      <c r="AG67" s="236">
        <v>7746.7429673300003</v>
      </c>
      <c r="AH67" s="236">
        <v>7839.2308350880003</v>
      </c>
      <c r="AI67" s="236">
        <v>7932.4460049290001</v>
      </c>
      <c r="AJ67" s="236">
        <v>8026.3477069889996</v>
      </c>
      <c r="AK67" s="236">
        <v>8120.8847420920001</v>
      </c>
      <c r="AL67" s="236">
        <v>8215.9809624379996</v>
      </c>
      <c r="AM67" s="236">
        <v>8311.5425007449994</v>
      </c>
      <c r="AN67" s="236">
        <v>8407.5653388840001</v>
      </c>
      <c r="AO67" s="236">
        <v>8503.9806113510003</v>
      </c>
      <c r="AP67" s="236">
        <v>8600.711253681</v>
      </c>
      <c r="AQ67" s="236">
        <v>8697.6710516349995</v>
      </c>
      <c r="AR67" s="236">
        <v>8794.7637030490005</v>
      </c>
      <c r="AS67" s="236">
        <v>8891.8820977819996</v>
      </c>
      <c r="AT67" s="236">
        <v>8988.9069319699993</v>
      </c>
      <c r="AU67" s="236">
        <v>9085.7059341229997</v>
      </c>
      <c r="AV67" s="236">
        <v>9182.1323179390001</v>
      </c>
      <c r="AW67" s="236">
        <v>9278.0236581890003</v>
      </c>
      <c r="AX67" s="236">
        <v>9373.2004443490005</v>
      </c>
      <c r="AY67" s="236">
        <v>9467.4644581949997</v>
      </c>
      <c r="AZ67" s="236">
        <v>9560.5972971589999</v>
      </c>
      <c r="BA67" s="236">
        <v>9652.3584207950007</v>
      </c>
      <c r="BB67" s="236">
        <v>9742.4835229010005</v>
      </c>
      <c r="BC67" s="236">
        <v>9830.6825019839998</v>
      </c>
      <c r="BD67" s="236">
        <v>9916.6373049449994</v>
      </c>
      <c r="BE67" s="236">
        <v>10000</v>
      </c>
      <c r="BF67" s="236"/>
      <c r="BG67" s="236"/>
      <c r="BH67" s="236"/>
      <c r="BI67" s="236"/>
      <c r="BJ67" s="236"/>
      <c r="BK67" s="236"/>
      <c r="BL67" s="236"/>
      <c r="BM67" s="236"/>
      <c r="BN67" s="236"/>
      <c r="BO67" s="236"/>
      <c r="BP67" s="236"/>
      <c r="BQ67" s="236"/>
      <c r="BR67" s="236"/>
      <c r="BS67" s="236"/>
      <c r="BT67" s="236"/>
      <c r="BU67" s="236"/>
      <c r="BV67" s="236"/>
      <c r="BW67" s="236"/>
      <c r="BX67" s="236"/>
      <c r="BY67" s="236"/>
      <c r="BZ67" s="236"/>
      <c r="CA67" s="236"/>
      <c r="CB67" s="236"/>
      <c r="CC67" s="236"/>
      <c r="CD67" s="236"/>
      <c r="CE67" s="236"/>
      <c r="CF67" s="236"/>
      <c r="CG67" s="236"/>
      <c r="CH67" s="236"/>
      <c r="CI67" s="236"/>
      <c r="CJ67" s="236"/>
      <c r="CK67" s="236"/>
      <c r="CL67" s="236"/>
      <c r="CM67" s="236"/>
      <c r="CN67" s="236"/>
      <c r="CO67" s="236"/>
      <c r="CP67" s="236"/>
      <c r="CQ67" s="236"/>
      <c r="CR67" s="236"/>
      <c r="CS67" s="236"/>
      <c r="CT67" s="236"/>
      <c r="CU67" s="236"/>
      <c r="CV67" s="236"/>
      <c r="CW67" s="236"/>
      <c r="CX67" s="236"/>
      <c r="CY67" s="236"/>
      <c r="CZ67" s="236"/>
      <c r="DA67" s="236"/>
      <c r="DB67" s="236"/>
      <c r="DC67" s="236"/>
      <c r="DD67" s="236"/>
      <c r="DE67" s="236"/>
      <c r="DF67" s="236"/>
      <c r="DG67" s="236"/>
      <c r="DH67" s="236"/>
      <c r="DI67" s="236"/>
      <c r="DJ67" s="236"/>
      <c r="DK67" s="236"/>
      <c r="DL67" s="236"/>
      <c r="DM67" s="236"/>
      <c r="DN67" s="236"/>
      <c r="DO67" s="236"/>
      <c r="DP67" s="236"/>
      <c r="DQ67" s="236"/>
      <c r="DR67" s="236"/>
    </row>
    <row r="68" spans="1:122" x14ac:dyDescent="0.15">
      <c r="A68" s="1" t="s">
        <v>568</v>
      </c>
      <c r="B68" s="1" t="s">
        <v>502</v>
      </c>
      <c r="C68" s="1">
        <v>1</v>
      </c>
      <c r="D68" s="1">
        <v>1</v>
      </c>
      <c r="E68" s="1">
        <v>1</v>
      </c>
      <c r="F68" s="1">
        <v>66</v>
      </c>
      <c r="G68" s="1">
        <v>0</v>
      </c>
      <c r="H68" s="1">
        <v>0</v>
      </c>
      <c r="I68" s="1">
        <v>0</v>
      </c>
      <c r="J68" s="1">
        <v>0</v>
      </c>
      <c r="K68" s="236">
        <v>6099.3862757979996</v>
      </c>
      <c r="L68" s="236">
        <v>44</v>
      </c>
      <c r="M68" s="236">
        <v>6163.0732284100004</v>
      </c>
      <c r="N68" s="236">
        <v>6234.1852508680004</v>
      </c>
      <c r="O68" s="236">
        <v>6307.0293014340004</v>
      </c>
      <c r="P68" s="236">
        <v>6381.8716912990003</v>
      </c>
      <c r="Q68" s="236">
        <v>6459.0489291029999</v>
      </c>
      <c r="R68" s="236">
        <v>6538.7618140550003</v>
      </c>
      <c r="S68" s="236">
        <v>6619.3635980019999</v>
      </c>
      <c r="T68" s="236">
        <v>6700.8547629029999</v>
      </c>
      <c r="U68" s="236">
        <v>6783.2360662089995</v>
      </c>
      <c r="V68" s="236">
        <v>6866.5062963390001</v>
      </c>
      <c r="W68" s="236">
        <v>6950.6650449970002</v>
      </c>
      <c r="X68" s="236">
        <v>7035.708785158</v>
      </c>
      <c r="Y68" s="236">
        <v>7121.6319296689999</v>
      </c>
      <c r="Z68" s="236">
        <v>7208.4255100789997</v>
      </c>
      <c r="AA68" s="236">
        <v>7296.0784228020002</v>
      </c>
      <c r="AB68" s="236">
        <v>7384.577366988</v>
      </c>
      <c r="AC68" s="236">
        <v>7473.9101346429998</v>
      </c>
      <c r="AD68" s="236">
        <v>7564.0593498979997</v>
      </c>
      <c r="AE68" s="236">
        <v>7655.010685233</v>
      </c>
      <c r="AF68" s="236">
        <v>7746.7429673300003</v>
      </c>
      <c r="AG68" s="236">
        <v>7839.2308350880003</v>
      </c>
      <c r="AH68" s="236">
        <v>7932.4460049290001</v>
      </c>
      <c r="AI68" s="236">
        <v>8026.3477069889996</v>
      </c>
      <c r="AJ68" s="236">
        <v>8120.8847420920001</v>
      </c>
      <c r="AK68" s="236">
        <v>8215.9809624379996</v>
      </c>
      <c r="AL68" s="236">
        <v>8311.5425007449994</v>
      </c>
      <c r="AM68" s="236">
        <v>8407.5653388840001</v>
      </c>
      <c r="AN68" s="236">
        <v>8503.9806113510003</v>
      </c>
      <c r="AO68" s="236">
        <v>8600.711253681</v>
      </c>
      <c r="AP68" s="236">
        <v>8697.6710516349995</v>
      </c>
      <c r="AQ68" s="236">
        <v>8794.7637030490005</v>
      </c>
      <c r="AR68" s="236">
        <v>8891.8820977819996</v>
      </c>
      <c r="AS68" s="236">
        <v>8988.9069319699993</v>
      </c>
      <c r="AT68" s="236">
        <v>9085.7059341229997</v>
      </c>
      <c r="AU68" s="236">
        <v>9182.1323179390001</v>
      </c>
      <c r="AV68" s="236">
        <v>9278.0236581890003</v>
      </c>
      <c r="AW68" s="236">
        <v>9373.2004443490005</v>
      </c>
      <c r="AX68" s="236">
        <v>9467.4644581949997</v>
      </c>
      <c r="AY68" s="236">
        <v>9560.5972971589999</v>
      </c>
      <c r="AZ68" s="236">
        <v>9652.3584207950007</v>
      </c>
      <c r="BA68" s="236">
        <v>9742.4835229010005</v>
      </c>
      <c r="BB68" s="236">
        <v>9830.6825019839998</v>
      </c>
      <c r="BC68" s="236">
        <v>9916.6373049449994</v>
      </c>
      <c r="BD68" s="236">
        <v>10000</v>
      </c>
      <c r="BE68" s="236"/>
      <c r="BF68" s="236"/>
      <c r="BG68" s="236"/>
      <c r="BH68" s="236"/>
      <c r="BI68" s="236"/>
      <c r="BJ68" s="236"/>
      <c r="BK68" s="236"/>
      <c r="BL68" s="236"/>
      <c r="BM68" s="236"/>
      <c r="BN68" s="236"/>
      <c r="BO68" s="236"/>
      <c r="BP68" s="236"/>
      <c r="BQ68" s="236"/>
      <c r="BR68" s="236"/>
      <c r="BS68" s="236"/>
      <c r="BT68" s="236"/>
      <c r="BU68" s="236"/>
      <c r="BV68" s="236"/>
      <c r="BW68" s="236"/>
      <c r="BX68" s="236"/>
      <c r="BY68" s="236"/>
      <c r="BZ68" s="236"/>
      <c r="CA68" s="236"/>
      <c r="CB68" s="236"/>
      <c r="CC68" s="236"/>
      <c r="CD68" s="236"/>
      <c r="CE68" s="236"/>
      <c r="CF68" s="236"/>
      <c r="CG68" s="236"/>
      <c r="CH68" s="236"/>
      <c r="CI68" s="236"/>
      <c r="CJ68" s="236"/>
      <c r="CK68" s="236"/>
      <c r="CL68" s="236"/>
      <c r="CM68" s="236"/>
      <c r="CN68" s="236"/>
      <c r="CO68" s="236"/>
      <c r="CP68" s="236"/>
      <c r="CQ68" s="236"/>
      <c r="CR68" s="236"/>
      <c r="CS68" s="236"/>
      <c r="CT68" s="236"/>
      <c r="CU68" s="236"/>
      <c r="CV68" s="236"/>
      <c r="CW68" s="236"/>
      <c r="CX68" s="236"/>
      <c r="CY68" s="236"/>
      <c r="CZ68" s="236"/>
      <c r="DA68" s="236"/>
      <c r="DB68" s="236"/>
      <c r="DC68" s="236"/>
      <c r="DD68" s="236"/>
      <c r="DE68" s="236"/>
      <c r="DF68" s="236"/>
      <c r="DG68" s="236"/>
      <c r="DH68" s="236"/>
      <c r="DI68" s="236"/>
      <c r="DJ68" s="236"/>
      <c r="DK68" s="236"/>
      <c r="DL68" s="236"/>
      <c r="DM68" s="236"/>
      <c r="DN68" s="236"/>
      <c r="DO68" s="236"/>
      <c r="DP68" s="236"/>
      <c r="DQ68" s="236"/>
      <c r="DR68" s="236"/>
    </row>
    <row r="69" spans="1:122" x14ac:dyDescent="0.15">
      <c r="A69" s="1" t="s">
        <v>569</v>
      </c>
      <c r="B69" s="1" t="s">
        <v>502</v>
      </c>
      <c r="C69" s="1">
        <v>1</v>
      </c>
      <c r="D69" s="1">
        <v>1</v>
      </c>
      <c r="E69" s="1">
        <v>1</v>
      </c>
      <c r="F69" s="1">
        <v>67</v>
      </c>
      <c r="G69" s="1">
        <v>0</v>
      </c>
      <c r="H69" s="1">
        <v>0</v>
      </c>
      <c r="I69" s="1">
        <v>0</v>
      </c>
      <c r="J69" s="1">
        <v>0</v>
      </c>
      <c r="K69" s="236">
        <v>6176.9603788149998</v>
      </c>
      <c r="L69" s="236">
        <v>43</v>
      </c>
      <c r="M69" s="236">
        <v>6240.709126015</v>
      </c>
      <c r="N69" s="236">
        <v>6312.1822956630003</v>
      </c>
      <c r="O69" s="236">
        <v>6385.4651237509997</v>
      </c>
      <c r="P69" s="236">
        <v>6460.8697947540004</v>
      </c>
      <c r="Q69" s="236">
        <v>6538.7618140550003</v>
      </c>
      <c r="R69" s="236">
        <v>6619.3635980019999</v>
      </c>
      <c r="S69" s="236">
        <v>6700.8547629029999</v>
      </c>
      <c r="T69" s="236">
        <v>6783.2360662089995</v>
      </c>
      <c r="U69" s="236">
        <v>6866.5062963390001</v>
      </c>
      <c r="V69" s="236">
        <v>6950.6650449970002</v>
      </c>
      <c r="W69" s="236">
        <v>7035.708785158</v>
      </c>
      <c r="X69" s="236">
        <v>7121.6319296689999</v>
      </c>
      <c r="Y69" s="236">
        <v>7208.4255100789997</v>
      </c>
      <c r="Z69" s="236">
        <v>7296.0784228020002</v>
      </c>
      <c r="AA69" s="236">
        <v>7384.577366988</v>
      </c>
      <c r="AB69" s="236">
        <v>7473.9101346429998</v>
      </c>
      <c r="AC69" s="236">
        <v>7564.0593498979997</v>
      </c>
      <c r="AD69" s="236">
        <v>7655.010685233</v>
      </c>
      <c r="AE69" s="236">
        <v>7746.7429673300003</v>
      </c>
      <c r="AF69" s="236">
        <v>7839.2308350880003</v>
      </c>
      <c r="AG69" s="236">
        <v>7932.4460049290001</v>
      </c>
      <c r="AH69" s="236">
        <v>8026.3477069889996</v>
      </c>
      <c r="AI69" s="236">
        <v>8120.8847420920001</v>
      </c>
      <c r="AJ69" s="236">
        <v>8215.9809624379996</v>
      </c>
      <c r="AK69" s="236">
        <v>8311.5425007449994</v>
      </c>
      <c r="AL69" s="236">
        <v>8407.5653388840001</v>
      </c>
      <c r="AM69" s="236">
        <v>8503.9806113510003</v>
      </c>
      <c r="AN69" s="236">
        <v>8600.711253681</v>
      </c>
      <c r="AO69" s="236">
        <v>8697.6710516349995</v>
      </c>
      <c r="AP69" s="236">
        <v>8794.7637030490005</v>
      </c>
      <c r="AQ69" s="236">
        <v>8891.8820977819996</v>
      </c>
      <c r="AR69" s="236">
        <v>8988.9069319699993</v>
      </c>
      <c r="AS69" s="236">
        <v>9085.7059341229997</v>
      </c>
      <c r="AT69" s="236">
        <v>9182.1323179390001</v>
      </c>
      <c r="AU69" s="236">
        <v>9278.0236581890003</v>
      </c>
      <c r="AV69" s="236">
        <v>9373.2004443490005</v>
      </c>
      <c r="AW69" s="236">
        <v>9467.4644581949997</v>
      </c>
      <c r="AX69" s="236">
        <v>9560.5972971589999</v>
      </c>
      <c r="AY69" s="236">
        <v>9652.3584207950007</v>
      </c>
      <c r="AZ69" s="236">
        <v>9742.4835229010005</v>
      </c>
      <c r="BA69" s="236">
        <v>9830.6825019839998</v>
      </c>
      <c r="BB69" s="236">
        <v>9916.6373049449994</v>
      </c>
      <c r="BC69" s="236">
        <v>10000</v>
      </c>
      <c r="BD69" s="236"/>
      <c r="BE69" s="236"/>
      <c r="BF69" s="236"/>
      <c r="BG69" s="236"/>
      <c r="BH69" s="236"/>
      <c r="BI69" s="236"/>
      <c r="BJ69" s="236"/>
      <c r="BK69" s="236"/>
      <c r="BL69" s="236"/>
      <c r="BM69" s="236"/>
      <c r="BN69" s="236"/>
      <c r="BO69" s="236"/>
      <c r="BP69" s="236"/>
      <c r="BQ69" s="236"/>
      <c r="BR69" s="236"/>
      <c r="BS69" s="236"/>
      <c r="BT69" s="236"/>
      <c r="BU69" s="236"/>
      <c r="BV69" s="236"/>
      <c r="BW69" s="236"/>
      <c r="BX69" s="236"/>
      <c r="BY69" s="236"/>
      <c r="BZ69" s="236"/>
      <c r="CA69" s="236"/>
      <c r="CB69" s="236"/>
      <c r="CC69" s="236"/>
      <c r="CD69" s="236"/>
      <c r="CE69" s="236"/>
      <c r="CF69" s="236"/>
      <c r="CG69" s="236"/>
      <c r="CH69" s="236"/>
      <c r="CI69" s="236"/>
      <c r="CJ69" s="236"/>
      <c r="CK69" s="236"/>
      <c r="CL69" s="236"/>
      <c r="CM69" s="236"/>
      <c r="CN69" s="236"/>
      <c r="CO69" s="236"/>
      <c r="CP69" s="236"/>
      <c r="CQ69" s="236"/>
      <c r="CR69" s="236"/>
      <c r="CS69" s="236"/>
      <c r="CT69" s="236"/>
      <c r="CU69" s="236"/>
      <c r="CV69" s="236"/>
      <c r="CW69" s="236"/>
      <c r="CX69" s="236"/>
      <c r="CY69" s="236"/>
      <c r="CZ69" s="236"/>
      <c r="DA69" s="236"/>
      <c r="DB69" s="236"/>
      <c r="DC69" s="236"/>
      <c r="DD69" s="236"/>
      <c r="DE69" s="236"/>
      <c r="DF69" s="236"/>
      <c r="DG69" s="236"/>
      <c r="DH69" s="236"/>
      <c r="DI69" s="236"/>
      <c r="DJ69" s="236"/>
      <c r="DK69" s="236"/>
      <c r="DL69" s="236"/>
      <c r="DM69" s="236"/>
      <c r="DN69" s="236"/>
      <c r="DO69" s="236"/>
      <c r="DP69" s="236"/>
      <c r="DQ69" s="236"/>
      <c r="DR69" s="236"/>
    </row>
    <row r="70" spans="1:122" x14ac:dyDescent="0.15">
      <c r="A70" s="1" t="s">
        <v>570</v>
      </c>
      <c r="B70" s="1" t="s">
        <v>502</v>
      </c>
      <c r="C70" s="1">
        <v>1</v>
      </c>
      <c r="D70" s="1">
        <v>1</v>
      </c>
      <c r="E70" s="1">
        <v>1</v>
      </c>
      <c r="F70" s="1">
        <v>68</v>
      </c>
      <c r="G70" s="1">
        <v>0</v>
      </c>
      <c r="H70" s="1">
        <v>0</v>
      </c>
      <c r="I70" s="1">
        <v>0</v>
      </c>
      <c r="J70" s="1">
        <v>0</v>
      </c>
      <c r="K70" s="236">
        <v>6255.6746399399999</v>
      </c>
      <c r="L70" s="236">
        <v>42</v>
      </c>
      <c r="M70" s="236">
        <v>6319.3833556170002</v>
      </c>
      <c r="N70" s="236">
        <v>6391.154497218</v>
      </c>
      <c r="O70" s="236">
        <v>6464.8383606300004</v>
      </c>
      <c r="P70" s="236">
        <v>6540.7700992079999</v>
      </c>
      <c r="Q70" s="236">
        <v>6619.3635980019999</v>
      </c>
      <c r="R70" s="236">
        <v>6700.8547629029999</v>
      </c>
      <c r="S70" s="236">
        <v>6783.2360662089995</v>
      </c>
      <c r="T70" s="236">
        <v>6866.5062963390001</v>
      </c>
      <c r="U70" s="236">
        <v>6950.6650449970002</v>
      </c>
      <c r="V70" s="236">
        <v>7035.708785158</v>
      </c>
      <c r="W70" s="236">
        <v>7121.6319296689999</v>
      </c>
      <c r="X70" s="236">
        <v>7208.4255100789997</v>
      </c>
      <c r="Y70" s="236">
        <v>7296.0784228020002</v>
      </c>
      <c r="Z70" s="236">
        <v>7384.577366988</v>
      </c>
      <c r="AA70" s="236">
        <v>7473.9101346429998</v>
      </c>
      <c r="AB70" s="236">
        <v>7564.0593498979997</v>
      </c>
      <c r="AC70" s="236">
        <v>7655.010685233</v>
      </c>
      <c r="AD70" s="236">
        <v>7746.7429673300003</v>
      </c>
      <c r="AE70" s="236">
        <v>7839.2308350880003</v>
      </c>
      <c r="AF70" s="236">
        <v>7932.4460049290001</v>
      </c>
      <c r="AG70" s="236">
        <v>8026.3477069889996</v>
      </c>
      <c r="AH70" s="236">
        <v>8120.8847420920001</v>
      </c>
      <c r="AI70" s="236">
        <v>8215.9809624379996</v>
      </c>
      <c r="AJ70" s="236">
        <v>8311.5425007449994</v>
      </c>
      <c r="AK70" s="236">
        <v>8407.5653388840001</v>
      </c>
      <c r="AL70" s="236">
        <v>8503.9806113510003</v>
      </c>
      <c r="AM70" s="236">
        <v>8600.711253681</v>
      </c>
      <c r="AN70" s="236">
        <v>8697.6710516349995</v>
      </c>
      <c r="AO70" s="236">
        <v>8794.7637030490005</v>
      </c>
      <c r="AP70" s="236">
        <v>8891.8820977819996</v>
      </c>
      <c r="AQ70" s="236">
        <v>8988.9069319699993</v>
      </c>
      <c r="AR70" s="236">
        <v>9085.7059341229997</v>
      </c>
      <c r="AS70" s="236">
        <v>9182.1323179390001</v>
      </c>
      <c r="AT70" s="236">
        <v>9278.0236581890003</v>
      </c>
      <c r="AU70" s="236">
        <v>9373.2004443490005</v>
      </c>
      <c r="AV70" s="236">
        <v>9467.4644581949997</v>
      </c>
      <c r="AW70" s="236">
        <v>9560.5972971589999</v>
      </c>
      <c r="AX70" s="236">
        <v>9652.3584207950007</v>
      </c>
      <c r="AY70" s="236">
        <v>9742.4835229010005</v>
      </c>
      <c r="AZ70" s="236">
        <v>9830.6825019839998</v>
      </c>
      <c r="BA70" s="236">
        <v>9916.6373049449994</v>
      </c>
      <c r="BB70" s="236">
        <v>10000</v>
      </c>
      <c r="BC70" s="236"/>
      <c r="BD70" s="236"/>
      <c r="BE70" s="236"/>
      <c r="BF70" s="236"/>
      <c r="BG70" s="236"/>
      <c r="BH70" s="236"/>
      <c r="BI70" s="236"/>
      <c r="BJ70" s="236"/>
      <c r="BK70" s="236"/>
      <c r="BL70" s="236"/>
      <c r="BM70" s="236"/>
      <c r="BN70" s="236"/>
      <c r="BO70" s="236"/>
      <c r="BP70" s="236"/>
      <c r="BQ70" s="236"/>
      <c r="BR70" s="236"/>
      <c r="BS70" s="236"/>
      <c r="BT70" s="236"/>
      <c r="BU70" s="236"/>
      <c r="BV70" s="236"/>
      <c r="BW70" s="236"/>
      <c r="BX70" s="236"/>
      <c r="BY70" s="236"/>
      <c r="BZ70" s="236"/>
      <c r="CA70" s="236"/>
      <c r="CB70" s="236"/>
      <c r="CC70" s="236"/>
      <c r="CD70" s="236"/>
      <c r="CE70" s="236"/>
      <c r="CF70" s="236"/>
      <c r="CG70" s="236"/>
      <c r="CH70" s="236"/>
      <c r="CI70" s="236"/>
      <c r="CJ70" s="236"/>
      <c r="CK70" s="236"/>
      <c r="CL70" s="236"/>
      <c r="CM70" s="236"/>
      <c r="CN70" s="236"/>
      <c r="CO70" s="236"/>
      <c r="CP70" s="236"/>
      <c r="CQ70" s="236"/>
      <c r="CR70" s="236"/>
      <c r="CS70" s="236"/>
      <c r="CT70" s="236"/>
      <c r="CU70" s="236"/>
      <c r="CV70" s="236"/>
      <c r="CW70" s="236"/>
      <c r="CX70" s="236"/>
      <c r="CY70" s="236"/>
      <c r="CZ70" s="236"/>
      <c r="DA70" s="236"/>
      <c r="DB70" s="236"/>
      <c r="DC70" s="236"/>
      <c r="DD70" s="236"/>
      <c r="DE70" s="236"/>
      <c r="DF70" s="236"/>
      <c r="DG70" s="236"/>
      <c r="DH70" s="236"/>
      <c r="DI70" s="236"/>
      <c r="DJ70" s="236"/>
      <c r="DK70" s="236"/>
      <c r="DL70" s="236"/>
      <c r="DM70" s="236"/>
      <c r="DN70" s="236"/>
      <c r="DO70" s="236"/>
      <c r="DP70" s="236"/>
      <c r="DQ70" s="236"/>
      <c r="DR70" s="236"/>
    </row>
    <row r="71" spans="1:122" x14ac:dyDescent="0.15">
      <c r="A71" s="1" t="s">
        <v>571</v>
      </c>
      <c r="B71" s="1" t="s">
        <v>502</v>
      </c>
      <c r="C71" s="1">
        <v>1</v>
      </c>
      <c r="D71" s="1">
        <v>1</v>
      </c>
      <c r="E71" s="1">
        <v>1</v>
      </c>
      <c r="F71" s="1">
        <v>69</v>
      </c>
      <c r="G71" s="1">
        <v>0</v>
      </c>
      <c r="H71" s="1">
        <v>0</v>
      </c>
      <c r="I71" s="1">
        <v>0</v>
      </c>
      <c r="J71" s="1">
        <v>0</v>
      </c>
      <c r="K71" s="236">
        <v>6335.393805703</v>
      </c>
      <c r="L71" s="236">
        <v>41</v>
      </c>
      <c r="M71" s="236">
        <v>6398.9932671930001</v>
      </c>
      <c r="N71" s="236">
        <v>6471.0344237990003</v>
      </c>
      <c r="O71" s="236">
        <v>6545.0919459139996</v>
      </c>
      <c r="P71" s="236">
        <v>6621.5507630319998</v>
      </c>
      <c r="Q71" s="236">
        <v>6700.8547629029999</v>
      </c>
      <c r="R71" s="236">
        <v>6783.2360662089995</v>
      </c>
      <c r="S71" s="236">
        <v>6866.5062963390001</v>
      </c>
      <c r="T71" s="236">
        <v>6950.6650449970002</v>
      </c>
      <c r="U71" s="236">
        <v>7035.708785158</v>
      </c>
      <c r="V71" s="236">
        <v>7121.6319296689999</v>
      </c>
      <c r="W71" s="236">
        <v>7208.4255100789997</v>
      </c>
      <c r="X71" s="236">
        <v>7296.0784228020002</v>
      </c>
      <c r="Y71" s="236">
        <v>7384.577366988</v>
      </c>
      <c r="Z71" s="236">
        <v>7473.9101346429998</v>
      </c>
      <c r="AA71" s="236">
        <v>7564.0593498979997</v>
      </c>
      <c r="AB71" s="236">
        <v>7655.010685233</v>
      </c>
      <c r="AC71" s="236">
        <v>7746.7429673300003</v>
      </c>
      <c r="AD71" s="236">
        <v>7839.2308350880003</v>
      </c>
      <c r="AE71" s="236">
        <v>7932.4460049290001</v>
      </c>
      <c r="AF71" s="236">
        <v>8026.3477069889996</v>
      </c>
      <c r="AG71" s="236">
        <v>8120.8847420920001</v>
      </c>
      <c r="AH71" s="236">
        <v>8215.9809624379996</v>
      </c>
      <c r="AI71" s="236">
        <v>8311.5425007449994</v>
      </c>
      <c r="AJ71" s="236">
        <v>8407.5653388840001</v>
      </c>
      <c r="AK71" s="236">
        <v>8503.9806113510003</v>
      </c>
      <c r="AL71" s="236">
        <v>8600.711253681</v>
      </c>
      <c r="AM71" s="236">
        <v>8697.6710516349995</v>
      </c>
      <c r="AN71" s="236">
        <v>8794.7637030490005</v>
      </c>
      <c r="AO71" s="236">
        <v>8891.8820977819996</v>
      </c>
      <c r="AP71" s="236">
        <v>8988.9069319699993</v>
      </c>
      <c r="AQ71" s="236">
        <v>9085.7059341229997</v>
      </c>
      <c r="AR71" s="236">
        <v>9182.1323179390001</v>
      </c>
      <c r="AS71" s="236">
        <v>9278.0236581890003</v>
      </c>
      <c r="AT71" s="236">
        <v>9373.2004443490005</v>
      </c>
      <c r="AU71" s="236">
        <v>9467.4644581949997</v>
      </c>
      <c r="AV71" s="236">
        <v>9560.5972971589999</v>
      </c>
      <c r="AW71" s="236">
        <v>9652.3584207950007</v>
      </c>
      <c r="AX71" s="236">
        <v>9742.4835229010005</v>
      </c>
      <c r="AY71" s="236">
        <v>9830.6825019839998</v>
      </c>
      <c r="AZ71" s="236">
        <v>9916.6373049449994</v>
      </c>
      <c r="BA71" s="236">
        <v>10000</v>
      </c>
      <c r="BB71" s="236"/>
      <c r="BC71" s="236"/>
      <c r="BD71" s="236"/>
      <c r="BE71" s="236"/>
      <c r="BF71" s="236"/>
      <c r="BG71" s="236"/>
      <c r="BH71" s="236"/>
      <c r="BI71" s="236"/>
      <c r="BJ71" s="236"/>
      <c r="BK71" s="236"/>
      <c r="BL71" s="236"/>
      <c r="BM71" s="236"/>
      <c r="BN71" s="236"/>
      <c r="BO71" s="236"/>
      <c r="BP71" s="236"/>
      <c r="BQ71" s="236"/>
      <c r="BR71" s="236"/>
      <c r="BS71" s="236"/>
      <c r="BT71" s="236"/>
      <c r="BU71" s="236"/>
      <c r="BV71" s="236"/>
      <c r="BW71" s="236"/>
      <c r="BX71" s="236"/>
      <c r="BY71" s="236"/>
      <c r="BZ71" s="236"/>
      <c r="CA71" s="236"/>
      <c r="CB71" s="236"/>
      <c r="CC71" s="236"/>
      <c r="CD71" s="236"/>
      <c r="CE71" s="236"/>
      <c r="CF71" s="236"/>
      <c r="CG71" s="236"/>
      <c r="CH71" s="236"/>
      <c r="CI71" s="236"/>
      <c r="CJ71" s="236"/>
      <c r="CK71" s="236"/>
      <c r="CL71" s="236"/>
      <c r="CM71" s="236"/>
      <c r="CN71" s="236"/>
      <c r="CO71" s="236"/>
      <c r="CP71" s="236"/>
      <c r="CQ71" s="236"/>
      <c r="CR71" s="236"/>
      <c r="CS71" s="236"/>
      <c r="CT71" s="236"/>
      <c r="CU71" s="236"/>
      <c r="CV71" s="236"/>
      <c r="CW71" s="236"/>
      <c r="CX71" s="236"/>
      <c r="CY71" s="236"/>
      <c r="CZ71" s="236"/>
      <c r="DA71" s="236"/>
      <c r="DB71" s="236"/>
      <c r="DC71" s="236"/>
      <c r="DD71" s="236"/>
      <c r="DE71" s="236"/>
      <c r="DF71" s="236"/>
      <c r="DG71" s="236"/>
      <c r="DH71" s="236"/>
      <c r="DI71" s="236"/>
      <c r="DJ71" s="236"/>
      <c r="DK71" s="236"/>
      <c r="DL71" s="236"/>
      <c r="DM71" s="236"/>
      <c r="DN71" s="236"/>
      <c r="DO71" s="236"/>
      <c r="DP71" s="236"/>
      <c r="DQ71" s="236"/>
      <c r="DR71" s="236"/>
    </row>
    <row r="72" spans="1:122" x14ac:dyDescent="0.15">
      <c r="A72" s="1" t="s">
        <v>572</v>
      </c>
      <c r="B72" s="1" t="s">
        <v>502</v>
      </c>
      <c r="C72" s="1">
        <v>1</v>
      </c>
      <c r="D72" s="1">
        <v>1</v>
      </c>
      <c r="E72" s="1">
        <v>1</v>
      </c>
      <c r="F72" s="1">
        <v>70</v>
      </c>
      <c r="G72" s="1">
        <v>0</v>
      </c>
      <c r="H72" s="1">
        <v>0</v>
      </c>
      <c r="I72" s="1">
        <v>0</v>
      </c>
      <c r="J72" s="1">
        <v>0</v>
      </c>
      <c r="K72" s="236">
        <v>6437.229549615</v>
      </c>
      <c r="L72" s="236">
        <v>40</v>
      </c>
      <c r="M72" s="236">
        <v>6496.5616632110005</v>
      </c>
      <c r="N72" s="236">
        <v>6566.3615808390005</v>
      </c>
      <c r="O72" s="236">
        <v>6637.9576468980003</v>
      </c>
      <c r="P72" s="236">
        <v>6711.7056228629999</v>
      </c>
      <c r="Q72" s="236">
        <v>6788.042646379</v>
      </c>
      <c r="R72" s="236">
        <v>6867.4860093039997</v>
      </c>
      <c r="S72" s="236">
        <v>6950.6650449970002</v>
      </c>
      <c r="T72" s="236">
        <v>7035.708785158</v>
      </c>
      <c r="U72" s="236">
        <v>7121.6319296689999</v>
      </c>
      <c r="V72" s="236">
        <v>7208.4255100789997</v>
      </c>
      <c r="W72" s="236">
        <v>7296.0784228020002</v>
      </c>
      <c r="X72" s="236">
        <v>7384.577366988</v>
      </c>
      <c r="Y72" s="236">
        <v>7473.9101346429998</v>
      </c>
      <c r="Z72" s="236">
        <v>7564.0593498979997</v>
      </c>
      <c r="AA72" s="236">
        <v>7655.010685233</v>
      </c>
      <c r="AB72" s="236">
        <v>7746.7429673300003</v>
      </c>
      <c r="AC72" s="236">
        <v>7839.2308350880003</v>
      </c>
      <c r="AD72" s="236">
        <v>7932.4460049290001</v>
      </c>
      <c r="AE72" s="236">
        <v>8026.3477069889996</v>
      </c>
      <c r="AF72" s="236">
        <v>8120.8847420920001</v>
      </c>
      <c r="AG72" s="236">
        <v>8215.9809624379996</v>
      </c>
      <c r="AH72" s="236">
        <v>8311.5425007449994</v>
      </c>
      <c r="AI72" s="236">
        <v>8407.5653388840001</v>
      </c>
      <c r="AJ72" s="236">
        <v>8503.9806113510003</v>
      </c>
      <c r="AK72" s="236">
        <v>8600.711253681</v>
      </c>
      <c r="AL72" s="236">
        <v>8697.6710516349995</v>
      </c>
      <c r="AM72" s="236">
        <v>8794.7637030490005</v>
      </c>
      <c r="AN72" s="236">
        <v>8891.8820977819996</v>
      </c>
      <c r="AO72" s="236">
        <v>8988.9069319699993</v>
      </c>
      <c r="AP72" s="236">
        <v>9085.7059341229997</v>
      </c>
      <c r="AQ72" s="236">
        <v>9182.1323179390001</v>
      </c>
      <c r="AR72" s="236">
        <v>9278.0236581890003</v>
      </c>
      <c r="AS72" s="236">
        <v>9373.2004443490005</v>
      </c>
      <c r="AT72" s="236">
        <v>9467.4644581949997</v>
      </c>
      <c r="AU72" s="236">
        <v>9560.5972971589999</v>
      </c>
      <c r="AV72" s="236">
        <v>9652.3584207950007</v>
      </c>
      <c r="AW72" s="236">
        <v>9742.4835229010005</v>
      </c>
      <c r="AX72" s="236">
        <v>9830.6825019839998</v>
      </c>
      <c r="AY72" s="236">
        <v>9916.6373049449994</v>
      </c>
      <c r="AZ72" s="236">
        <v>10000</v>
      </c>
      <c r="BA72" s="236"/>
      <c r="BB72" s="236"/>
      <c r="BC72" s="236"/>
      <c r="BD72" s="236"/>
      <c r="BE72" s="236"/>
      <c r="BF72" s="236"/>
      <c r="BG72" s="236"/>
      <c r="BH72" s="236"/>
      <c r="BI72" s="236"/>
      <c r="BJ72" s="236"/>
      <c r="BK72" s="236"/>
      <c r="BL72" s="236"/>
      <c r="BM72" s="236"/>
      <c r="BN72" s="236"/>
      <c r="BO72" s="236"/>
      <c r="BP72" s="236"/>
      <c r="BQ72" s="236"/>
      <c r="BR72" s="236"/>
      <c r="BS72" s="236"/>
      <c r="BT72" s="236"/>
      <c r="BU72" s="236"/>
      <c r="BV72" s="236"/>
      <c r="BW72" s="236"/>
      <c r="BX72" s="236"/>
      <c r="BY72" s="236"/>
      <c r="BZ72" s="236"/>
      <c r="CA72" s="236"/>
      <c r="CB72" s="236"/>
      <c r="CC72" s="236"/>
      <c r="CD72" s="236"/>
      <c r="CE72" s="236"/>
      <c r="CF72" s="236"/>
      <c r="CG72" s="236"/>
      <c r="CH72" s="236"/>
      <c r="CI72" s="236"/>
      <c r="CJ72" s="236"/>
      <c r="CK72" s="236"/>
      <c r="CL72" s="236"/>
      <c r="CM72" s="236"/>
      <c r="CN72" s="236"/>
      <c r="CO72" s="236"/>
      <c r="CP72" s="236"/>
      <c r="CQ72" s="236"/>
      <c r="CR72" s="236"/>
      <c r="CS72" s="236"/>
      <c r="CT72" s="236"/>
      <c r="CU72" s="236"/>
      <c r="CV72" s="236"/>
      <c r="CW72" s="236"/>
      <c r="CX72" s="236"/>
      <c r="CY72" s="236"/>
      <c r="CZ72" s="236"/>
      <c r="DA72" s="236"/>
      <c r="DB72" s="236"/>
      <c r="DC72" s="236"/>
      <c r="DD72" s="236"/>
      <c r="DE72" s="236"/>
      <c r="DF72" s="236"/>
      <c r="DG72" s="236"/>
      <c r="DH72" s="236"/>
      <c r="DI72" s="236"/>
      <c r="DJ72" s="236"/>
      <c r="DK72" s="236"/>
      <c r="DL72" s="236"/>
      <c r="DM72" s="236"/>
      <c r="DN72" s="236"/>
      <c r="DO72" s="236"/>
      <c r="DP72" s="236"/>
      <c r="DQ72" s="236"/>
      <c r="DR72" s="236"/>
    </row>
    <row r="73" spans="1:122" x14ac:dyDescent="0.15">
      <c r="A73" s="1" t="s">
        <v>573</v>
      </c>
      <c r="B73" s="1" t="s">
        <v>502</v>
      </c>
      <c r="C73" s="1">
        <v>1</v>
      </c>
      <c r="D73" s="1">
        <v>1</v>
      </c>
      <c r="E73" s="1">
        <v>1</v>
      </c>
      <c r="F73" s="1">
        <v>71</v>
      </c>
      <c r="G73" s="1">
        <v>0</v>
      </c>
      <c r="H73" s="1">
        <v>0</v>
      </c>
      <c r="I73" s="1">
        <v>0</v>
      </c>
      <c r="J73" s="1">
        <v>0</v>
      </c>
      <c r="K73" s="236">
        <v>6521.2924990339998</v>
      </c>
      <c r="L73" s="236">
        <v>39</v>
      </c>
      <c r="M73" s="236">
        <v>6579.9556552269996</v>
      </c>
      <c r="N73" s="236">
        <v>6649.680994499</v>
      </c>
      <c r="O73" s="236">
        <v>6721.2852013499996</v>
      </c>
      <c r="P73" s="236">
        <v>6795.1669157050001</v>
      </c>
      <c r="Q73" s="236">
        <v>6871.7957621409996</v>
      </c>
      <c r="R73" s="236">
        <v>6951.7481604000004</v>
      </c>
      <c r="S73" s="236">
        <v>7035.708785158</v>
      </c>
      <c r="T73" s="236">
        <v>7121.6319296689999</v>
      </c>
      <c r="U73" s="236">
        <v>7208.4255100789997</v>
      </c>
      <c r="V73" s="236">
        <v>7296.0784228020002</v>
      </c>
      <c r="W73" s="236">
        <v>7384.577366988</v>
      </c>
      <c r="X73" s="236">
        <v>7473.9101346429998</v>
      </c>
      <c r="Y73" s="236">
        <v>7564.0593498979997</v>
      </c>
      <c r="Z73" s="236">
        <v>7655.010685233</v>
      </c>
      <c r="AA73" s="236">
        <v>7746.7429673300003</v>
      </c>
      <c r="AB73" s="236">
        <v>7839.2308350880003</v>
      </c>
      <c r="AC73" s="236">
        <v>7932.4460049290001</v>
      </c>
      <c r="AD73" s="236">
        <v>8026.3477069889996</v>
      </c>
      <c r="AE73" s="236">
        <v>8120.8847420920001</v>
      </c>
      <c r="AF73" s="236">
        <v>8215.9809624379996</v>
      </c>
      <c r="AG73" s="236">
        <v>8311.5425007449994</v>
      </c>
      <c r="AH73" s="236">
        <v>8407.5653388840001</v>
      </c>
      <c r="AI73" s="236">
        <v>8503.9806113510003</v>
      </c>
      <c r="AJ73" s="236">
        <v>8600.711253681</v>
      </c>
      <c r="AK73" s="236">
        <v>8697.6710516349995</v>
      </c>
      <c r="AL73" s="236">
        <v>8794.7637030490005</v>
      </c>
      <c r="AM73" s="236">
        <v>8891.8820977819996</v>
      </c>
      <c r="AN73" s="236">
        <v>8988.9069319699993</v>
      </c>
      <c r="AO73" s="236">
        <v>9085.7059341229997</v>
      </c>
      <c r="AP73" s="236">
        <v>9182.1323179390001</v>
      </c>
      <c r="AQ73" s="236">
        <v>9278.0236581890003</v>
      </c>
      <c r="AR73" s="236">
        <v>9373.2004443490005</v>
      </c>
      <c r="AS73" s="236">
        <v>9467.4644581949997</v>
      </c>
      <c r="AT73" s="236">
        <v>9560.5972971589999</v>
      </c>
      <c r="AU73" s="236">
        <v>9652.3584207950007</v>
      </c>
      <c r="AV73" s="236">
        <v>9742.4835229010005</v>
      </c>
      <c r="AW73" s="236">
        <v>9830.6825019839998</v>
      </c>
      <c r="AX73" s="236">
        <v>9916.6373049449994</v>
      </c>
      <c r="AY73" s="236">
        <v>10000</v>
      </c>
      <c r="AZ73" s="236"/>
      <c r="BA73" s="236"/>
      <c r="BB73" s="236"/>
      <c r="BC73" s="236"/>
      <c r="BD73" s="236"/>
      <c r="BE73" s="236"/>
      <c r="BF73" s="236"/>
      <c r="BG73" s="236"/>
      <c r="BH73" s="236"/>
      <c r="BI73" s="236"/>
      <c r="BJ73" s="236"/>
      <c r="BK73" s="236"/>
      <c r="BL73" s="236"/>
      <c r="BM73" s="236"/>
      <c r="BN73" s="236"/>
      <c r="BO73" s="236"/>
      <c r="BP73" s="236"/>
      <c r="BQ73" s="236"/>
      <c r="BR73" s="236"/>
      <c r="BS73" s="236"/>
      <c r="BT73" s="236"/>
      <c r="BU73" s="236"/>
      <c r="BV73" s="236"/>
      <c r="BW73" s="236"/>
      <c r="BX73" s="236"/>
      <c r="BY73" s="236"/>
      <c r="BZ73" s="236"/>
      <c r="CA73" s="236"/>
      <c r="CB73" s="236"/>
      <c r="CC73" s="236"/>
      <c r="CD73" s="236"/>
      <c r="CE73" s="236"/>
      <c r="CF73" s="236"/>
      <c r="CG73" s="236"/>
      <c r="CH73" s="236"/>
      <c r="CI73" s="236"/>
      <c r="CJ73" s="236"/>
      <c r="CK73" s="236"/>
      <c r="CL73" s="236"/>
      <c r="CM73" s="236"/>
      <c r="CN73" s="236"/>
      <c r="CO73" s="236"/>
      <c r="CP73" s="236"/>
      <c r="CQ73" s="236"/>
      <c r="CR73" s="236"/>
      <c r="CS73" s="236"/>
      <c r="CT73" s="236"/>
      <c r="CU73" s="236"/>
      <c r="CV73" s="236"/>
      <c r="CW73" s="236"/>
      <c r="CX73" s="236"/>
      <c r="CY73" s="236"/>
      <c r="CZ73" s="236"/>
      <c r="DA73" s="236"/>
      <c r="DB73" s="236"/>
      <c r="DC73" s="236"/>
      <c r="DD73" s="236"/>
      <c r="DE73" s="236"/>
      <c r="DF73" s="236"/>
      <c r="DG73" s="236"/>
      <c r="DH73" s="236"/>
      <c r="DI73" s="236"/>
      <c r="DJ73" s="236"/>
      <c r="DK73" s="236"/>
      <c r="DL73" s="236"/>
      <c r="DM73" s="236"/>
      <c r="DN73" s="236"/>
      <c r="DO73" s="236"/>
      <c r="DP73" s="236"/>
      <c r="DQ73" s="236"/>
      <c r="DR73" s="236"/>
    </row>
    <row r="74" spans="1:122" x14ac:dyDescent="0.15">
      <c r="A74" s="1" t="s">
        <v>574</v>
      </c>
      <c r="B74" s="1" t="s">
        <v>502</v>
      </c>
      <c r="C74" s="1">
        <v>1</v>
      </c>
      <c r="D74" s="1">
        <v>1</v>
      </c>
      <c r="E74" s="1">
        <v>1</v>
      </c>
      <c r="F74" s="1">
        <v>72</v>
      </c>
      <c r="G74" s="1">
        <v>0</v>
      </c>
      <c r="H74" s="1">
        <v>0</v>
      </c>
      <c r="I74" s="1">
        <v>0</v>
      </c>
      <c r="J74" s="1">
        <v>0</v>
      </c>
      <c r="K74" s="236">
        <v>6606.6703181430003</v>
      </c>
      <c r="L74" s="236">
        <v>38</v>
      </c>
      <c r="M74" s="236">
        <v>6664.5684764710004</v>
      </c>
      <c r="N74" s="236">
        <v>6734.1354049820002</v>
      </c>
      <c r="O74" s="236">
        <v>6805.6794517039998</v>
      </c>
      <c r="P74" s="236">
        <v>6879.6243445159998</v>
      </c>
      <c r="Q74" s="236">
        <v>6956.4955843300004</v>
      </c>
      <c r="R74" s="236">
        <v>7036.9127003889998</v>
      </c>
      <c r="S74" s="236">
        <v>7121.6319296689999</v>
      </c>
      <c r="T74" s="236">
        <v>7208.4255100789997</v>
      </c>
      <c r="U74" s="236">
        <v>7296.0784228020002</v>
      </c>
      <c r="V74" s="236">
        <v>7384.577366988</v>
      </c>
      <c r="W74" s="236">
        <v>7473.9101346429998</v>
      </c>
      <c r="X74" s="236">
        <v>7564.0593498979997</v>
      </c>
      <c r="Y74" s="236">
        <v>7655.010685233</v>
      </c>
      <c r="Z74" s="236">
        <v>7746.7429673300003</v>
      </c>
      <c r="AA74" s="236">
        <v>7839.2308350880003</v>
      </c>
      <c r="AB74" s="236">
        <v>7932.4460049290001</v>
      </c>
      <c r="AC74" s="236">
        <v>8026.3477069889996</v>
      </c>
      <c r="AD74" s="236">
        <v>8120.8847420920001</v>
      </c>
      <c r="AE74" s="236">
        <v>8215.9809624379996</v>
      </c>
      <c r="AF74" s="236">
        <v>8311.5425007449994</v>
      </c>
      <c r="AG74" s="236">
        <v>8407.5653388840001</v>
      </c>
      <c r="AH74" s="236">
        <v>8503.9806113510003</v>
      </c>
      <c r="AI74" s="236">
        <v>8600.711253681</v>
      </c>
      <c r="AJ74" s="236">
        <v>8697.6710516349995</v>
      </c>
      <c r="AK74" s="236">
        <v>8794.7637030490005</v>
      </c>
      <c r="AL74" s="236">
        <v>8891.8820977819996</v>
      </c>
      <c r="AM74" s="236">
        <v>8988.9069319699993</v>
      </c>
      <c r="AN74" s="236">
        <v>9085.7059341229997</v>
      </c>
      <c r="AO74" s="236">
        <v>9182.1323179390001</v>
      </c>
      <c r="AP74" s="236">
        <v>9278.0236581890003</v>
      </c>
      <c r="AQ74" s="236">
        <v>9373.2004443490005</v>
      </c>
      <c r="AR74" s="236">
        <v>9467.4644581949997</v>
      </c>
      <c r="AS74" s="236">
        <v>9560.5972971589999</v>
      </c>
      <c r="AT74" s="236">
        <v>9652.3584207950007</v>
      </c>
      <c r="AU74" s="236">
        <v>9742.4835229010005</v>
      </c>
      <c r="AV74" s="236">
        <v>9830.6825019839998</v>
      </c>
      <c r="AW74" s="236">
        <v>9916.6373049449994</v>
      </c>
      <c r="AX74" s="236">
        <v>10000</v>
      </c>
      <c r="AY74" s="236"/>
      <c r="AZ74" s="236"/>
      <c r="BA74" s="236"/>
      <c r="BB74" s="236"/>
      <c r="BC74" s="236"/>
      <c r="BD74" s="236"/>
      <c r="BE74" s="236"/>
      <c r="BF74" s="236"/>
      <c r="BG74" s="236"/>
      <c r="BH74" s="236"/>
      <c r="BI74" s="236"/>
      <c r="BJ74" s="236"/>
      <c r="BK74" s="236"/>
      <c r="BL74" s="236"/>
      <c r="BM74" s="236"/>
      <c r="BN74" s="236"/>
      <c r="BO74" s="236"/>
      <c r="BP74" s="236"/>
      <c r="BQ74" s="236"/>
      <c r="BR74" s="236"/>
      <c r="BS74" s="236"/>
      <c r="BT74" s="236"/>
      <c r="BU74" s="236"/>
      <c r="BV74" s="236"/>
      <c r="BW74" s="236"/>
      <c r="BX74" s="236"/>
      <c r="BY74" s="236"/>
      <c r="BZ74" s="236"/>
      <c r="CA74" s="236"/>
      <c r="CB74" s="236"/>
      <c r="CC74" s="236"/>
      <c r="CD74" s="236"/>
      <c r="CE74" s="236"/>
      <c r="CF74" s="236"/>
      <c r="CG74" s="236"/>
      <c r="CH74" s="236"/>
      <c r="CI74" s="236"/>
      <c r="CJ74" s="236"/>
      <c r="CK74" s="236"/>
      <c r="CL74" s="236"/>
      <c r="CM74" s="236"/>
      <c r="CN74" s="236"/>
      <c r="CO74" s="236"/>
      <c r="CP74" s="236"/>
      <c r="CQ74" s="236"/>
      <c r="CR74" s="236"/>
      <c r="CS74" s="236"/>
      <c r="CT74" s="236"/>
      <c r="CU74" s="236"/>
      <c r="CV74" s="236"/>
      <c r="CW74" s="236"/>
      <c r="CX74" s="236"/>
      <c r="CY74" s="236"/>
      <c r="CZ74" s="236"/>
      <c r="DA74" s="236"/>
      <c r="DB74" s="236"/>
      <c r="DC74" s="236"/>
      <c r="DD74" s="236"/>
      <c r="DE74" s="236"/>
      <c r="DF74" s="236"/>
      <c r="DG74" s="236"/>
      <c r="DH74" s="236"/>
      <c r="DI74" s="236"/>
      <c r="DJ74" s="236"/>
      <c r="DK74" s="236"/>
      <c r="DL74" s="236"/>
      <c r="DM74" s="236"/>
      <c r="DN74" s="236"/>
      <c r="DO74" s="236"/>
      <c r="DP74" s="236"/>
      <c r="DQ74" s="236"/>
      <c r="DR74" s="236"/>
    </row>
    <row r="75" spans="1:122" x14ac:dyDescent="0.15">
      <c r="A75" s="1" t="s">
        <v>575</v>
      </c>
      <c r="B75" s="1" t="s">
        <v>502</v>
      </c>
      <c r="C75" s="1">
        <v>1</v>
      </c>
      <c r="D75" s="1">
        <v>1</v>
      </c>
      <c r="E75" s="1">
        <v>1</v>
      </c>
      <c r="F75" s="1">
        <v>73</v>
      </c>
      <c r="G75" s="1">
        <v>0</v>
      </c>
      <c r="H75" s="1">
        <v>0</v>
      </c>
      <c r="I75" s="1">
        <v>0</v>
      </c>
      <c r="J75" s="1">
        <v>0</v>
      </c>
      <c r="K75" s="236">
        <v>6693.1569482450004</v>
      </c>
      <c r="L75" s="236">
        <v>37</v>
      </c>
      <c r="M75" s="236">
        <v>6750.2055286619998</v>
      </c>
      <c r="N75" s="236">
        <v>6819.5621507859996</v>
      </c>
      <c r="O75" s="236">
        <v>6890.9909359169997</v>
      </c>
      <c r="P75" s="236">
        <v>6964.9691524199998</v>
      </c>
      <c r="Q75" s="236">
        <v>7042.054590961</v>
      </c>
      <c r="R75" s="236">
        <v>7122.9275642060002</v>
      </c>
      <c r="S75" s="236">
        <v>7208.4255100789997</v>
      </c>
      <c r="T75" s="236">
        <v>7296.0784228020002</v>
      </c>
      <c r="U75" s="236">
        <v>7384.577366988</v>
      </c>
      <c r="V75" s="236">
        <v>7473.9101346429998</v>
      </c>
      <c r="W75" s="236">
        <v>7564.0593498979997</v>
      </c>
      <c r="X75" s="236">
        <v>7655.010685233</v>
      </c>
      <c r="Y75" s="236">
        <v>7746.7429673300003</v>
      </c>
      <c r="Z75" s="236">
        <v>7839.2308350880003</v>
      </c>
      <c r="AA75" s="236">
        <v>7932.4460049290001</v>
      </c>
      <c r="AB75" s="236">
        <v>8026.3477069889996</v>
      </c>
      <c r="AC75" s="236">
        <v>8120.8847420920001</v>
      </c>
      <c r="AD75" s="236">
        <v>8215.9809624379996</v>
      </c>
      <c r="AE75" s="236">
        <v>8311.5425007449994</v>
      </c>
      <c r="AF75" s="236">
        <v>8407.5653388840001</v>
      </c>
      <c r="AG75" s="236">
        <v>8503.9806113510003</v>
      </c>
      <c r="AH75" s="236">
        <v>8600.711253681</v>
      </c>
      <c r="AI75" s="236">
        <v>8697.6710516349995</v>
      </c>
      <c r="AJ75" s="236">
        <v>8794.7637030490005</v>
      </c>
      <c r="AK75" s="236">
        <v>8891.8820977819996</v>
      </c>
      <c r="AL75" s="236">
        <v>8988.9069319699993</v>
      </c>
      <c r="AM75" s="236">
        <v>9085.7059341229997</v>
      </c>
      <c r="AN75" s="236">
        <v>9182.1323179390001</v>
      </c>
      <c r="AO75" s="236">
        <v>9278.0236581890003</v>
      </c>
      <c r="AP75" s="236">
        <v>9373.2004443490005</v>
      </c>
      <c r="AQ75" s="236">
        <v>9467.4644581949997</v>
      </c>
      <c r="AR75" s="236">
        <v>9560.5972971589999</v>
      </c>
      <c r="AS75" s="236">
        <v>9652.3584207950007</v>
      </c>
      <c r="AT75" s="236">
        <v>9742.4835229010005</v>
      </c>
      <c r="AU75" s="236">
        <v>9830.6825019839998</v>
      </c>
      <c r="AV75" s="236">
        <v>9916.6373049449994</v>
      </c>
      <c r="AW75" s="236">
        <v>10000</v>
      </c>
      <c r="AX75" s="236"/>
      <c r="AY75" s="236"/>
      <c r="AZ75" s="236"/>
      <c r="BA75" s="236"/>
      <c r="BB75" s="236"/>
      <c r="BC75" s="236"/>
      <c r="BD75" s="236"/>
      <c r="BE75" s="236"/>
      <c r="BF75" s="236"/>
      <c r="BG75" s="236"/>
      <c r="BH75" s="236"/>
      <c r="BI75" s="236"/>
      <c r="BJ75" s="236"/>
      <c r="BK75" s="236"/>
      <c r="BL75" s="236"/>
      <c r="BM75" s="236"/>
      <c r="BN75" s="236"/>
      <c r="BO75" s="236"/>
      <c r="BP75" s="236"/>
      <c r="BQ75" s="236"/>
      <c r="BR75" s="236"/>
      <c r="BS75" s="236"/>
      <c r="BT75" s="236"/>
      <c r="BU75" s="236"/>
      <c r="BV75" s="236"/>
      <c r="BW75" s="236"/>
      <c r="BX75" s="236"/>
      <c r="BY75" s="236"/>
      <c r="BZ75" s="236"/>
      <c r="CA75" s="236"/>
      <c r="CB75" s="236"/>
      <c r="CC75" s="236"/>
      <c r="CD75" s="236"/>
      <c r="CE75" s="236"/>
      <c r="CF75" s="236"/>
      <c r="CG75" s="236"/>
      <c r="CH75" s="236"/>
      <c r="CI75" s="236"/>
      <c r="CJ75" s="236"/>
      <c r="CK75" s="236"/>
      <c r="CL75" s="236"/>
      <c r="CM75" s="236"/>
      <c r="CN75" s="236"/>
      <c r="CO75" s="236"/>
      <c r="CP75" s="236"/>
      <c r="CQ75" s="236"/>
      <c r="CR75" s="236"/>
      <c r="CS75" s="236"/>
      <c r="CT75" s="236"/>
      <c r="CU75" s="236"/>
      <c r="CV75" s="236"/>
      <c r="CW75" s="236"/>
      <c r="CX75" s="236"/>
      <c r="CY75" s="236"/>
      <c r="CZ75" s="236"/>
      <c r="DA75" s="236"/>
      <c r="DB75" s="236"/>
      <c r="DC75" s="236"/>
      <c r="DD75" s="236"/>
      <c r="DE75" s="236"/>
      <c r="DF75" s="236"/>
      <c r="DG75" s="236"/>
      <c r="DH75" s="236"/>
      <c r="DI75" s="236"/>
      <c r="DJ75" s="236"/>
      <c r="DK75" s="236"/>
      <c r="DL75" s="236"/>
      <c r="DM75" s="236"/>
      <c r="DN75" s="236"/>
      <c r="DO75" s="236"/>
      <c r="DP75" s="236"/>
      <c r="DQ75" s="236"/>
      <c r="DR75" s="236"/>
    </row>
    <row r="76" spans="1:122" x14ac:dyDescent="0.15">
      <c r="A76" s="1" t="s">
        <v>576</v>
      </c>
      <c r="B76" s="1" t="s">
        <v>502</v>
      </c>
      <c r="C76" s="1">
        <v>1</v>
      </c>
      <c r="D76" s="1">
        <v>1</v>
      </c>
      <c r="E76" s="1">
        <v>1</v>
      </c>
      <c r="F76" s="1">
        <v>74</v>
      </c>
      <c r="G76" s="1">
        <v>0</v>
      </c>
      <c r="H76" s="1">
        <v>0</v>
      </c>
      <c r="I76" s="1">
        <v>0</v>
      </c>
      <c r="J76" s="1">
        <v>0</v>
      </c>
      <c r="K76" s="236">
        <v>6781.2955365010002</v>
      </c>
      <c r="L76" s="236">
        <v>36</v>
      </c>
      <c r="M76" s="236">
        <v>6837.3314859539996</v>
      </c>
      <c r="N76" s="236">
        <v>6906.3613621169998</v>
      </c>
      <c r="O76" s="236">
        <v>6977.576188387</v>
      </c>
      <c r="P76" s="236">
        <v>7051.474141703</v>
      </c>
      <c r="Q76" s="236">
        <v>7128.6622199470003</v>
      </c>
      <c r="R76" s="236">
        <v>7209.8849610409998</v>
      </c>
      <c r="S76" s="236">
        <v>7296.0784228020002</v>
      </c>
      <c r="T76" s="236">
        <v>7384.577366988</v>
      </c>
      <c r="U76" s="236">
        <v>7473.9101346429998</v>
      </c>
      <c r="V76" s="236">
        <v>7564.0593498979997</v>
      </c>
      <c r="W76" s="236">
        <v>7655.010685233</v>
      </c>
      <c r="X76" s="236">
        <v>7746.7429673300003</v>
      </c>
      <c r="Y76" s="236">
        <v>7839.2308350880003</v>
      </c>
      <c r="Z76" s="236">
        <v>7932.4460049290001</v>
      </c>
      <c r="AA76" s="236">
        <v>8026.3477069889996</v>
      </c>
      <c r="AB76" s="236">
        <v>8120.8847420920001</v>
      </c>
      <c r="AC76" s="236">
        <v>8215.9809624379996</v>
      </c>
      <c r="AD76" s="236">
        <v>8311.5425007449994</v>
      </c>
      <c r="AE76" s="236">
        <v>8407.5653388840001</v>
      </c>
      <c r="AF76" s="236">
        <v>8503.9806113510003</v>
      </c>
      <c r="AG76" s="236">
        <v>8600.711253681</v>
      </c>
      <c r="AH76" s="236">
        <v>8697.6710516349995</v>
      </c>
      <c r="AI76" s="236">
        <v>8794.7637030490005</v>
      </c>
      <c r="AJ76" s="236">
        <v>8891.8820977819996</v>
      </c>
      <c r="AK76" s="236">
        <v>8988.9069319699993</v>
      </c>
      <c r="AL76" s="236">
        <v>9085.7059341229997</v>
      </c>
      <c r="AM76" s="236">
        <v>9182.1323179390001</v>
      </c>
      <c r="AN76" s="236">
        <v>9278.0236581890003</v>
      </c>
      <c r="AO76" s="236">
        <v>9373.2004443490005</v>
      </c>
      <c r="AP76" s="236">
        <v>9467.4644581949997</v>
      </c>
      <c r="AQ76" s="236">
        <v>9560.5972971589999</v>
      </c>
      <c r="AR76" s="236">
        <v>9652.3584207950007</v>
      </c>
      <c r="AS76" s="236">
        <v>9742.4835229010005</v>
      </c>
      <c r="AT76" s="236">
        <v>9830.6825019839998</v>
      </c>
      <c r="AU76" s="236">
        <v>9916.6373049449994</v>
      </c>
      <c r="AV76" s="236">
        <v>10000</v>
      </c>
      <c r="AW76" s="236"/>
      <c r="AX76" s="236"/>
      <c r="AY76" s="236"/>
      <c r="AZ76" s="236"/>
      <c r="BA76" s="236"/>
      <c r="BB76" s="236"/>
      <c r="BC76" s="236"/>
      <c r="BD76" s="236"/>
      <c r="BE76" s="236"/>
      <c r="BF76" s="236"/>
      <c r="BG76" s="236"/>
      <c r="BH76" s="236"/>
      <c r="BI76" s="236"/>
      <c r="BJ76" s="236"/>
      <c r="BK76" s="236"/>
      <c r="BL76" s="236"/>
      <c r="BM76" s="236"/>
      <c r="BN76" s="236"/>
      <c r="BO76" s="236"/>
      <c r="BP76" s="236"/>
      <c r="BQ76" s="236"/>
      <c r="BR76" s="236"/>
      <c r="BS76" s="236"/>
      <c r="BT76" s="236"/>
      <c r="BU76" s="236"/>
      <c r="BV76" s="236"/>
      <c r="BW76" s="236"/>
      <c r="BX76" s="236"/>
      <c r="BY76" s="236"/>
      <c r="BZ76" s="236"/>
      <c r="CA76" s="236"/>
      <c r="CB76" s="236"/>
      <c r="CC76" s="236"/>
      <c r="CD76" s="236"/>
      <c r="CE76" s="236"/>
      <c r="CF76" s="236"/>
      <c r="CG76" s="236"/>
      <c r="CH76" s="236"/>
      <c r="CI76" s="236"/>
      <c r="CJ76" s="236"/>
      <c r="CK76" s="236"/>
      <c r="CL76" s="236"/>
      <c r="CM76" s="236"/>
      <c r="CN76" s="236"/>
      <c r="CO76" s="236"/>
      <c r="CP76" s="236"/>
      <c r="CQ76" s="236"/>
      <c r="CR76" s="236"/>
      <c r="CS76" s="236"/>
      <c r="CT76" s="236"/>
      <c r="CU76" s="236"/>
      <c r="CV76" s="236"/>
      <c r="CW76" s="236"/>
      <c r="CX76" s="236"/>
      <c r="CY76" s="236"/>
      <c r="CZ76" s="236"/>
      <c r="DA76" s="236"/>
      <c r="DB76" s="236"/>
      <c r="DC76" s="236"/>
      <c r="DD76" s="236"/>
      <c r="DE76" s="236"/>
      <c r="DF76" s="236"/>
      <c r="DG76" s="236"/>
      <c r="DH76" s="236"/>
      <c r="DI76" s="236"/>
      <c r="DJ76" s="236"/>
      <c r="DK76" s="236"/>
      <c r="DL76" s="236"/>
      <c r="DM76" s="236"/>
      <c r="DN76" s="236"/>
      <c r="DO76" s="236"/>
      <c r="DP76" s="236"/>
      <c r="DQ76" s="236"/>
      <c r="DR76" s="236"/>
    </row>
    <row r="77" spans="1:122" x14ac:dyDescent="0.15">
      <c r="A77" s="1" t="s">
        <v>577</v>
      </c>
      <c r="B77" s="1" t="s">
        <v>502</v>
      </c>
      <c r="C77" s="1">
        <v>1</v>
      </c>
      <c r="D77" s="1">
        <v>1</v>
      </c>
      <c r="E77" s="1">
        <v>1</v>
      </c>
      <c r="F77" s="1">
        <v>75</v>
      </c>
      <c r="G77" s="1">
        <v>0</v>
      </c>
      <c r="H77" s="1">
        <v>0</v>
      </c>
      <c r="I77" s="1">
        <v>0</v>
      </c>
      <c r="J77" s="1">
        <v>0</v>
      </c>
      <c r="K77" s="236">
        <v>6870.5984092850003</v>
      </c>
      <c r="L77" s="236">
        <v>35</v>
      </c>
      <c r="M77" s="236">
        <v>6925.5305223969999</v>
      </c>
      <c r="N77" s="236">
        <v>6994.1839577359997</v>
      </c>
      <c r="O77" s="236">
        <v>7065.1218673949998</v>
      </c>
      <c r="P77" s="236">
        <v>7138.8824292669997</v>
      </c>
      <c r="Q77" s="236">
        <v>7216.1229602000003</v>
      </c>
      <c r="R77" s="236">
        <v>7297.671890824</v>
      </c>
      <c r="S77" s="236">
        <v>7384.577366988</v>
      </c>
      <c r="T77" s="236">
        <v>7473.9101346429998</v>
      </c>
      <c r="U77" s="236">
        <v>7564.0593498979997</v>
      </c>
      <c r="V77" s="236">
        <v>7655.010685233</v>
      </c>
      <c r="W77" s="236">
        <v>7746.7429673300003</v>
      </c>
      <c r="X77" s="236">
        <v>7839.2308350880003</v>
      </c>
      <c r="Y77" s="236">
        <v>7932.4460049290001</v>
      </c>
      <c r="Z77" s="236">
        <v>8026.3477069889996</v>
      </c>
      <c r="AA77" s="236">
        <v>8120.8847420920001</v>
      </c>
      <c r="AB77" s="236">
        <v>8215.9809624379996</v>
      </c>
      <c r="AC77" s="236">
        <v>8311.5425007449994</v>
      </c>
      <c r="AD77" s="236">
        <v>8407.5653388840001</v>
      </c>
      <c r="AE77" s="236">
        <v>8503.9806113510003</v>
      </c>
      <c r="AF77" s="236">
        <v>8600.711253681</v>
      </c>
      <c r="AG77" s="236">
        <v>8697.6710516349995</v>
      </c>
      <c r="AH77" s="236">
        <v>8794.7637030490005</v>
      </c>
      <c r="AI77" s="236">
        <v>8891.8820977819996</v>
      </c>
      <c r="AJ77" s="236">
        <v>8988.9069319699993</v>
      </c>
      <c r="AK77" s="236">
        <v>9085.7059341229997</v>
      </c>
      <c r="AL77" s="236">
        <v>9182.1323179390001</v>
      </c>
      <c r="AM77" s="236">
        <v>9278.0236581890003</v>
      </c>
      <c r="AN77" s="236">
        <v>9373.2004443490005</v>
      </c>
      <c r="AO77" s="236">
        <v>9467.4644581949997</v>
      </c>
      <c r="AP77" s="236">
        <v>9560.5972971589999</v>
      </c>
      <c r="AQ77" s="236">
        <v>9652.3584207950007</v>
      </c>
      <c r="AR77" s="236">
        <v>9742.4835229010005</v>
      </c>
      <c r="AS77" s="236">
        <v>9830.6825019839998</v>
      </c>
      <c r="AT77" s="236">
        <v>9916.6373049449994</v>
      </c>
      <c r="AU77" s="236">
        <v>10000</v>
      </c>
      <c r="AV77" s="236"/>
      <c r="AW77" s="236"/>
      <c r="AX77" s="236"/>
      <c r="AY77" s="236"/>
      <c r="AZ77" s="236"/>
      <c r="BA77" s="236"/>
      <c r="BB77" s="236"/>
      <c r="BC77" s="236"/>
      <c r="BD77" s="236"/>
      <c r="BE77" s="236"/>
      <c r="BF77" s="236"/>
      <c r="BG77" s="236"/>
      <c r="BH77" s="236"/>
      <c r="BI77" s="236"/>
      <c r="BJ77" s="236"/>
      <c r="BK77" s="236"/>
      <c r="BL77" s="236"/>
      <c r="BM77" s="236"/>
      <c r="BN77" s="236"/>
      <c r="BO77" s="236"/>
      <c r="BP77" s="236"/>
      <c r="BQ77" s="236"/>
      <c r="BR77" s="236"/>
      <c r="BS77" s="236"/>
      <c r="BT77" s="236"/>
      <c r="BU77" s="236"/>
      <c r="BV77" s="236"/>
      <c r="BW77" s="236"/>
      <c r="BX77" s="236"/>
      <c r="BY77" s="236"/>
      <c r="BZ77" s="236"/>
      <c r="CA77" s="236"/>
      <c r="CB77" s="236"/>
      <c r="CC77" s="236"/>
      <c r="CD77" s="236"/>
      <c r="CE77" s="236"/>
      <c r="CF77" s="236"/>
      <c r="CG77" s="236"/>
      <c r="CH77" s="236"/>
      <c r="CI77" s="236"/>
      <c r="CJ77" s="236"/>
      <c r="CK77" s="236"/>
      <c r="CL77" s="236"/>
      <c r="CM77" s="236"/>
      <c r="CN77" s="236"/>
      <c r="CO77" s="236"/>
      <c r="CP77" s="236"/>
      <c r="CQ77" s="236"/>
      <c r="CR77" s="236"/>
      <c r="CS77" s="236"/>
      <c r="CT77" s="236"/>
      <c r="CU77" s="236"/>
      <c r="CV77" s="236"/>
      <c r="CW77" s="236"/>
      <c r="CX77" s="236"/>
      <c r="CY77" s="236"/>
      <c r="CZ77" s="236"/>
      <c r="DA77" s="236"/>
      <c r="DB77" s="236"/>
      <c r="DC77" s="236"/>
      <c r="DD77" s="236"/>
      <c r="DE77" s="236"/>
      <c r="DF77" s="236"/>
      <c r="DG77" s="236"/>
      <c r="DH77" s="236"/>
      <c r="DI77" s="236"/>
      <c r="DJ77" s="236"/>
      <c r="DK77" s="236"/>
      <c r="DL77" s="236"/>
      <c r="DM77" s="236"/>
      <c r="DN77" s="236"/>
      <c r="DO77" s="236"/>
      <c r="DP77" s="236"/>
      <c r="DQ77" s="236"/>
      <c r="DR77" s="236"/>
    </row>
    <row r="78" spans="1:122" x14ac:dyDescent="0.15">
      <c r="A78" s="1" t="s">
        <v>578</v>
      </c>
      <c r="B78" s="1" t="s">
        <v>502</v>
      </c>
      <c r="C78" s="1">
        <v>1</v>
      </c>
      <c r="D78" s="1">
        <v>1</v>
      </c>
      <c r="E78" s="1">
        <v>1</v>
      </c>
      <c r="F78" s="1">
        <v>76</v>
      </c>
      <c r="G78" s="1">
        <v>0</v>
      </c>
      <c r="H78" s="1">
        <v>0</v>
      </c>
      <c r="I78" s="1">
        <v>0</v>
      </c>
      <c r="J78" s="1">
        <v>0</v>
      </c>
      <c r="K78" s="236">
        <v>6961.3785604819996</v>
      </c>
      <c r="L78" s="236">
        <v>34</v>
      </c>
      <c r="M78" s="236">
        <v>7015.0883166719996</v>
      </c>
      <c r="N78" s="236">
        <v>7083.2650460470004</v>
      </c>
      <c r="O78" s="236">
        <v>7153.8222250580002</v>
      </c>
      <c r="P78" s="236">
        <v>7227.3347600560001</v>
      </c>
      <c r="Q78" s="236">
        <v>7304.5294032219999</v>
      </c>
      <c r="R78" s="236">
        <v>7386.3281171649996</v>
      </c>
      <c r="S78" s="236">
        <v>7473.9101346429998</v>
      </c>
      <c r="T78" s="236">
        <v>7564.0593498979997</v>
      </c>
      <c r="U78" s="236">
        <v>7655.010685233</v>
      </c>
      <c r="V78" s="236">
        <v>7746.7429673300003</v>
      </c>
      <c r="W78" s="236">
        <v>7839.2308350880003</v>
      </c>
      <c r="X78" s="236">
        <v>7932.4460049290001</v>
      </c>
      <c r="Y78" s="236">
        <v>8026.3477069889996</v>
      </c>
      <c r="Z78" s="236">
        <v>8120.8847420920001</v>
      </c>
      <c r="AA78" s="236">
        <v>8215.9809624379996</v>
      </c>
      <c r="AB78" s="236">
        <v>8311.5425007449994</v>
      </c>
      <c r="AC78" s="236">
        <v>8407.5653388840001</v>
      </c>
      <c r="AD78" s="236">
        <v>8503.9806113510003</v>
      </c>
      <c r="AE78" s="236">
        <v>8600.711253681</v>
      </c>
      <c r="AF78" s="236">
        <v>8697.6710516349995</v>
      </c>
      <c r="AG78" s="236">
        <v>8794.7637030490005</v>
      </c>
      <c r="AH78" s="236">
        <v>8891.8820977819996</v>
      </c>
      <c r="AI78" s="236">
        <v>8988.9069319699993</v>
      </c>
      <c r="AJ78" s="236">
        <v>9085.7059341229997</v>
      </c>
      <c r="AK78" s="236">
        <v>9182.1323179390001</v>
      </c>
      <c r="AL78" s="236">
        <v>9278.0236581890003</v>
      </c>
      <c r="AM78" s="236">
        <v>9373.2004443490005</v>
      </c>
      <c r="AN78" s="236">
        <v>9467.4644581949997</v>
      </c>
      <c r="AO78" s="236">
        <v>9560.5972971589999</v>
      </c>
      <c r="AP78" s="236">
        <v>9652.3584207950007</v>
      </c>
      <c r="AQ78" s="236">
        <v>9742.4835229010005</v>
      </c>
      <c r="AR78" s="236">
        <v>9830.6825019839998</v>
      </c>
      <c r="AS78" s="236">
        <v>9916.6373049449994</v>
      </c>
      <c r="AT78" s="236">
        <v>10000</v>
      </c>
      <c r="AU78" s="236"/>
      <c r="AV78" s="236"/>
      <c r="AW78" s="236"/>
      <c r="AX78" s="236"/>
      <c r="AY78" s="236"/>
      <c r="AZ78" s="236"/>
      <c r="BA78" s="236"/>
      <c r="BB78" s="236"/>
      <c r="BC78" s="236"/>
      <c r="BD78" s="236"/>
      <c r="BE78" s="236"/>
      <c r="BF78" s="236"/>
      <c r="BG78" s="236"/>
      <c r="BH78" s="236"/>
      <c r="BI78" s="236"/>
      <c r="BJ78" s="236"/>
      <c r="BK78" s="236"/>
      <c r="BL78" s="236"/>
      <c r="BM78" s="236"/>
      <c r="BN78" s="236"/>
      <c r="BO78" s="236"/>
      <c r="BP78" s="236"/>
      <c r="BQ78" s="236"/>
      <c r="BR78" s="236"/>
      <c r="BS78" s="236"/>
      <c r="BT78" s="236"/>
      <c r="BU78" s="236"/>
      <c r="BV78" s="236"/>
      <c r="BW78" s="236"/>
      <c r="BX78" s="236"/>
      <c r="BY78" s="236"/>
      <c r="BZ78" s="236"/>
      <c r="CA78" s="236"/>
      <c r="CB78" s="236"/>
      <c r="CC78" s="236"/>
      <c r="CD78" s="236"/>
      <c r="CE78" s="236"/>
      <c r="CF78" s="236"/>
      <c r="CG78" s="236"/>
      <c r="CH78" s="236"/>
      <c r="CI78" s="236"/>
      <c r="CJ78" s="236"/>
      <c r="CK78" s="236"/>
      <c r="CL78" s="236"/>
      <c r="CM78" s="236"/>
      <c r="CN78" s="236"/>
      <c r="CO78" s="236"/>
      <c r="CP78" s="236"/>
      <c r="CQ78" s="236"/>
      <c r="CR78" s="236"/>
      <c r="CS78" s="236"/>
      <c r="CT78" s="236"/>
      <c r="CU78" s="236"/>
      <c r="CV78" s="236"/>
      <c r="CW78" s="236"/>
      <c r="CX78" s="236"/>
      <c r="CY78" s="236"/>
      <c r="CZ78" s="236"/>
      <c r="DA78" s="236"/>
      <c r="DB78" s="236"/>
      <c r="DC78" s="236"/>
      <c r="DD78" s="236"/>
      <c r="DE78" s="236"/>
      <c r="DF78" s="236"/>
      <c r="DG78" s="236"/>
      <c r="DH78" s="236"/>
      <c r="DI78" s="236"/>
      <c r="DJ78" s="236"/>
      <c r="DK78" s="236"/>
      <c r="DL78" s="236"/>
      <c r="DM78" s="236"/>
      <c r="DN78" s="236"/>
      <c r="DO78" s="236"/>
      <c r="DP78" s="236"/>
      <c r="DQ78" s="236"/>
      <c r="DR78" s="236"/>
    </row>
    <row r="79" spans="1:122" x14ac:dyDescent="0.15">
      <c r="A79" s="1" t="s">
        <v>579</v>
      </c>
      <c r="B79" s="1" t="s">
        <v>502</v>
      </c>
      <c r="C79" s="1">
        <v>1</v>
      </c>
      <c r="D79" s="1">
        <v>1</v>
      </c>
      <c r="E79" s="1">
        <v>1</v>
      </c>
      <c r="F79" s="1">
        <v>77</v>
      </c>
      <c r="G79" s="1">
        <v>0</v>
      </c>
      <c r="H79" s="1">
        <v>0</v>
      </c>
      <c r="I79" s="1">
        <v>0</v>
      </c>
      <c r="J79" s="1">
        <v>0</v>
      </c>
      <c r="K79" s="236">
        <v>7053.7189781159996</v>
      </c>
      <c r="L79" s="236">
        <v>33</v>
      </c>
      <c r="M79" s="236">
        <v>7106.0554402440002</v>
      </c>
      <c r="N79" s="236">
        <v>7173.6426080410001</v>
      </c>
      <c r="O79" s="236">
        <v>7243.6918778359995</v>
      </c>
      <c r="P79" s="236">
        <v>7316.8345240629997</v>
      </c>
      <c r="Q79" s="236">
        <v>7393.8740371889999</v>
      </c>
      <c r="R79" s="236">
        <v>7475.8485072619997</v>
      </c>
      <c r="S79" s="236">
        <v>7564.0593498979997</v>
      </c>
      <c r="T79" s="236">
        <v>7655.010685233</v>
      </c>
      <c r="U79" s="236">
        <v>7746.7429673300003</v>
      </c>
      <c r="V79" s="236">
        <v>7839.2308350880003</v>
      </c>
      <c r="W79" s="236">
        <v>7932.4460049290001</v>
      </c>
      <c r="X79" s="236">
        <v>8026.3477069889996</v>
      </c>
      <c r="Y79" s="236">
        <v>8120.8847420920001</v>
      </c>
      <c r="Z79" s="236">
        <v>8215.9809624379996</v>
      </c>
      <c r="AA79" s="236">
        <v>8311.5425007449994</v>
      </c>
      <c r="AB79" s="236">
        <v>8407.5653388840001</v>
      </c>
      <c r="AC79" s="236">
        <v>8503.9806113510003</v>
      </c>
      <c r="AD79" s="236">
        <v>8600.711253681</v>
      </c>
      <c r="AE79" s="236">
        <v>8697.6710516349995</v>
      </c>
      <c r="AF79" s="236">
        <v>8794.7637030490005</v>
      </c>
      <c r="AG79" s="236">
        <v>8891.8820977819996</v>
      </c>
      <c r="AH79" s="236">
        <v>8988.9069319699993</v>
      </c>
      <c r="AI79" s="236">
        <v>9085.7059341229997</v>
      </c>
      <c r="AJ79" s="236">
        <v>9182.1323179390001</v>
      </c>
      <c r="AK79" s="236">
        <v>9278.0236581890003</v>
      </c>
      <c r="AL79" s="236">
        <v>9373.2004443490005</v>
      </c>
      <c r="AM79" s="236">
        <v>9467.4644581949997</v>
      </c>
      <c r="AN79" s="236">
        <v>9560.5972971589999</v>
      </c>
      <c r="AO79" s="236">
        <v>9652.3584207950007</v>
      </c>
      <c r="AP79" s="236">
        <v>9742.4835229010005</v>
      </c>
      <c r="AQ79" s="236">
        <v>9830.6825019839998</v>
      </c>
      <c r="AR79" s="236">
        <v>9916.6373049449994</v>
      </c>
      <c r="AS79" s="236">
        <v>10000</v>
      </c>
      <c r="AT79" s="236"/>
      <c r="AU79" s="236"/>
      <c r="AV79" s="236"/>
      <c r="AW79" s="236"/>
      <c r="AX79" s="236"/>
      <c r="AY79" s="236"/>
      <c r="AZ79" s="236"/>
      <c r="BA79" s="236"/>
      <c r="BB79" s="236"/>
      <c r="BC79" s="236"/>
      <c r="BD79" s="236"/>
      <c r="BE79" s="236"/>
      <c r="BF79" s="236"/>
      <c r="BG79" s="236"/>
      <c r="BH79" s="236"/>
      <c r="BI79" s="236"/>
      <c r="BJ79" s="236"/>
      <c r="BK79" s="236"/>
      <c r="BL79" s="236"/>
      <c r="BM79" s="236"/>
      <c r="BN79" s="236"/>
      <c r="BO79" s="236"/>
      <c r="BP79" s="236"/>
      <c r="BQ79" s="236"/>
      <c r="BR79" s="236"/>
      <c r="BS79" s="236"/>
      <c r="BT79" s="236"/>
      <c r="BU79" s="236"/>
      <c r="BV79" s="236"/>
      <c r="BW79" s="236"/>
      <c r="BX79" s="236"/>
      <c r="BY79" s="236"/>
      <c r="BZ79" s="236"/>
      <c r="CA79" s="236"/>
      <c r="CB79" s="236"/>
      <c r="CC79" s="236"/>
      <c r="CD79" s="236"/>
      <c r="CE79" s="236"/>
      <c r="CF79" s="236"/>
      <c r="CG79" s="236"/>
      <c r="CH79" s="236"/>
      <c r="CI79" s="236"/>
      <c r="CJ79" s="236"/>
      <c r="CK79" s="236"/>
      <c r="CL79" s="236"/>
      <c r="CM79" s="236"/>
      <c r="CN79" s="236"/>
      <c r="CO79" s="236"/>
      <c r="CP79" s="236"/>
      <c r="CQ79" s="236"/>
      <c r="CR79" s="236"/>
      <c r="CS79" s="236"/>
      <c r="CT79" s="236"/>
      <c r="CU79" s="236"/>
      <c r="CV79" s="236"/>
      <c r="CW79" s="236"/>
      <c r="CX79" s="236"/>
      <c r="CY79" s="236"/>
      <c r="CZ79" s="236"/>
      <c r="DA79" s="236"/>
      <c r="DB79" s="236"/>
      <c r="DC79" s="236"/>
      <c r="DD79" s="236"/>
      <c r="DE79" s="236"/>
      <c r="DF79" s="236"/>
      <c r="DG79" s="236"/>
      <c r="DH79" s="236"/>
      <c r="DI79" s="236"/>
      <c r="DJ79" s="236"/>
      <c r="DK79" s="236"/>
      <c r="DL79" s="236"/>
      <c r="DM79" s="236"/>
      <c r="DN79" s="236"/>
      <c r="DO79" s="236"/>
      <c r="DP79" s="236"/>
      <c r="DQ79" s="236"/>
      <c r="DR79" s="236"/>
    </row>
    <row r="80" spans="1:122" x14ac:dyDescent="0.15">
      <c r="A80" s="1" t="s">
        <v>580</v>
      </c>
      <c r="B80" s="1" t="s">
        <v>502</v>
      </c>
      <c r="C80" s="1">
        <v>1</v>
      </c>
      <c r="D80" s="1">
        <v>1</v>
      </c>
      <c r="E80" s="1">
        <v>1</v>
      </c>
      <c r="F80" s="1">
        <v>78</v>
      </c>
      <c r="G80" s="1">
        <v>0</v>
      </c>
      <c r="H80" s="1">
        <v>0</v>
      </c>
      <c r="I80" s="1">
        <v>0</v>
      </c>
      <c r="J80" s="1">
        <v>0</v>
      </c>
      <c r="K80" s="236">
        <v>7147.3053936630004</v>
      </c>
      <c r="L80" s="236">
        <v>32</v>
      </c>
      <c r="M80" s="236">
        <v>7198.1626376960003</v>
      </c>
      <c r="N80" s="236">
        <v>7265.055621384</v>
      </c>
      <c r="O80" s="236">
        <v>7334.4979206859998</v>
      </c>
      <c r="P80" s="236">
        <v>7407.1836974620001</v>
      </c>
      <c r="Q80" s="236">
        <v>7484.0208611919998</v>
      </c>
      <c r="R80" s="236">
        <v>7566.1412848709997</v>
      </c>
      <c r="S80" s="236">
        <v>7655.010685233</v>
      </c>
      <c r="T80" s="236">
        <v>7746.7429673300003</v>
      </c>
      <c r="U80" s="236">
        <v>7839.2308350880003</v>
      </c>
      <c r="V80" s="236">
        <v>7932.4460049290001</v>
      </c>
      <c r="W80" s="236">
        <v>8026.3477069889996</v>
      </c>
      <c r="X80" s="236">
        <v>8120.8847420920001</v>
      </c>
      <c r="Y80" s="236">
        <v>8215.9809624379996</v>
      </c>
      <c r="Z80" s="236">
        <v>8311.5425007449994</v>
      </c>
      <c r="AA80" s="236">
        <v>8407.5653388840001</v>
      </c>
      <c r="AB80" s="236">
        <v>8503.9806113510003</v>
      </c>
      <c r="AC80" s="236">
        <v>8600.711253681</v>
      </c>
      <c r="AD80" s="236">
        <v>8697.6710516349995</v>
      </c>
      <c r="AE80" s="236">
        <v>8794.7637030490005</v>
      </c>
      <c r="AF80" s="236">
        <v>8891.8820977819996</v>
      </c>
      <c r="AG80" s="236">
        <v>8988.9069319699993</v>
      </c>
      <c r="AH80" s="236">
        <v>9085.7059341229997</v>
      </c>
      <c r="AI80" s="236">
        <v>9182.1323179390001</v>
      </c>
      <c r="AJ80" s="236">
        <v>9278.0236581890003</v>
      </c>
      <c r="AK80" s="236">
        <v>9373.2004443490005</v>
      </c>
      <c r="AL80" s="236">
        <v>9467.4644581949997</v>
      </c>
      <c r="AM80" s="236">
        <v>9560.5972971589999</v>
      </c>
      <c r="AN80" s="236">
        <v>9652.3584207950007</v>
      </c>
      <c r="AO80" s="236">
        <v>9742.4835229010005</v>
      </c>
      <c r="AP80" s="236">
        <v>9830.6825019839998</v>
      </c>
      <c r="AQ80" s="236">
        <v>9916.6373049449994</v>
      </c>
      <c r="AR80" s="236">
        <v>10000</v>
      </c>
      <c r="AS80" s="236"/>
      <c r="AT80" s="236"/>
      <c r="AU80" s="236"/>
      <c r="AV80" s="236"/>
      <c r="AW80" s="236"/>
      <c r="AX80" s="236"/>
      <c r="AY80" s="236"/>
      <c r="AZ80" s="236"/>
      <c r="BA80" s="236"/>
      <c r="BB80" s="236"/>
      <c r="BC80" s="236"/>
      <c r="BD80" s="236"/>
      <c r="BE80" s="236"/>
      <c r="BF80" s="236"/>
      <c r="BG80" s="236"/>
      <c r="BH80" s="236"/>
      <c r="BI80" s="236"/>
      <c r="BJ80" s="236"/>
      <c r="BK80" s="236"/>
      <c r="BL80" s="236"/>
      <c r="BM80" s="236"/>
      <c r="BN80" s="236"/>
      <c r="BO80" s="236"/>
      <c r="BP80" s="236"/>
      <c r="BQ80" s="236"/>
      <c r="BR80" s="236"/>
      <c r="BS80" s="236"/>
      <c r="BT80" s="236"/>
      <c r="BU80" s="236"/>
      <c r="BV80" s="236"/>
      <c r="BW80" s="236"/>
      <c r="BX80" s="236"/>
      <c r="BY80" s="236"/>
      <c r="BZ80" s="236"/>
      <c r="CA80" s="236"/>
      <c r="CB80" s="236"/>
      <c r="CC80" s="236"/>
      <c r="CD80" s="236"/>
      <c r="CE80" s="236"/>
      <c r="CF80" s="236"/>
      <c r="CG80" s="236"/>
      <c r="CH80" s="236"/>
      <c r="CI80" s="236"/>
      <c r="CJ80" s="236"/>
      <c r="CK80" s="236"/>
      <c r="CL80" s="236"/>
      <c r="CM80" s="236"/>
      <c r="CN80" s="236"/>
      <c r="CO80" s="236"/>
      <c r="CP80" s="236"/>
      <c r="CQ80" s="236"/>
      <c r="CR80" s="236"/>
      <c r="CS80" s="236"/>
      <c r="CT80" s="236"/>
      <c r="CU80" s="236"/>
      <c r="CV80" s="236"/>
      <c r="CW80" s="236"/>
      <c r="CX80" s="236"/>
      <c r="CY80" s="236"/>
      <c r="CZ80" s="236"/>
      <c r="DA80" s="236"/>
      <c r="DB80" s="236"/>
      <c r="DC80" s="236"/>
      <c r="DD80" s="236"/>
      <c r="DE80" s="236"/>
      <c r="DF80" s="236"/>
      <c r="DG80" s="236"/>
      <c r="DH80" s="236"/>
      <c r="DI80" s="236"/>
      <c r="DJ80" s="236"/>
      <c r="DK80" s="236"/>
      <c r="DL80" s="236"/>
      <c r="DM80" s="236"/>
      <c r="DN80" s="236"/>
      <c r="DO80" s="236"/>
      <c r="DP80" s="236"/>
      <c r="DQ80" s="236"/>
      <c r="DR80" s="236"/>
    </row>
    <row r="81" spans="1:122" x14ac:dyDescent="0.15">
      <c r="A81" s="1" t="s">
        <v>581</v>
      </c>
      <c r="B81" s="1" t="s">
        <v>502</v>
      </c>
      <c r="C81" s="1">
        <v>1</v>
      </c>
      <c r="D81" s="1">
        <v>1</v>
      </c>
      <c r="E81" s="1">
        <v>1</v>
      </c>
      <c r="F81" s="1">
        <v>79</v>
      </c>
      <c r="G81" s="1">
        <v>0</v>
      </c>
      <c r="H81" s="1">
        <v>0</v>
      </c>
      <c r="I81" s="1">
        <v>0</v>
      </c>
      <c r="J81" s="1">
        <v>0</v>
      </c>
      <c r="K81" s="236">
        <v>7242.913405925</v>
      </c>
      <c r="L81" s="236">
        <v>31</v>
      </c>
      <c r="M81" s="236">
        <v>7292.0416186379998</v>
      </c>
      <c r="N81" s="236">
        <v>7358.0602592349996</v>
      </c>
      <c r="O81" s="236">
        <v>7426.7093508540001</v>
      </c>
      <c r="P81" s="236">
        <v>7498.7749107230002</v>
      </c>
      <c r="Q81" s="236">
        <v>7575.2300160229997</v>
      </c>
      <c r="R81" s="236">
        <v>7657.3502227890003</v>
      </c>
      <c r="S81" s="236">
        <v>7746.7429673300003</v>
      </c>
      <c r="T81" s="236">
        <v>7839.2308350880003</v>
      </c>
      <c r="U81" s="236">
        <v>7932.4460049290001</v>
      </c>
      <c r="V81" s="236">
        <v>8026.3477069889996</v>
      </c>
      <c r="W81" s="236">
        <v>8120.8847420920001</v>
      </c>
      <c r="X81" s="236">
        <v>8215.9809624379996</v>
      </c>
      <c r="Y81" s="236">
        <v>8311.5425007449994</v>
      </c>
      <c r="Z81" s="236">
        <v>8407.5653388840001</v>
      </c>
      <c r="AA81" s="236">
        <v>8503.9806113510003</v>
      </c>
      <c r="AB81" s="236">
        <v>8600.711253681</v>
      </c>
      <c r="AC81" s="236">
        <v>8697.6710516349995</v>
      </c>
      <c r="AD81" s="236">
        <v>8794.7637030490005</v>
      </c>
      <c r="AE81" s="236">
        <v>8891.8820977819996</v>
      </c>
      <c r="AF81" s="236">
        <v>8988.9069319699993</v>
      </c>
      <c r="AG81" s="236">
        <v>9085.7059341229997</v>
      </c>
      <c r="AH81" s="236">
        <v>9182.1323179390001</v>
      </c>
      <c r="AI81" s="236">
        <v>9278.0236581890003</v>
      </c>
      <c r="AJ81" s="236">
        <v>9373.2004443490005</v>
      </c>
      <c r="AK81" s="236">
        <v>9467.4644581949997</v>
      </c>
      <c r="AL81" s="236">
        <v>9560.5972971589999</v>
      </c>
      <c r="AM81" s="236">
        <v>9652.3584207950007</v>
      </c>
      <c r="AN81" s="236">
        <v>9742.4835229010005</v>
      </c>
      <c r="AO81" s="236">
        <v>9830.6825019839998</v>
      </c>
      <c r="AP81" s="236">
        <v>9916.6373049449994</v>
      </c>
      <c r="AQ81" s="236">
        <v>10000</v>
      </c>
      <c r="AR81" s="236"/>
      <c r="AS81" s="236"/>
      <c r="AT81" s="236"/>
      <c r="AU81" s="236"/>
      <c r="AV81" s="236"/>
      <c r="AW81" s="236"/>
      <c r="AX81" s="236"/>
      <c r="AY81" s="236"/>
      <c r="AZ81" s="236"/>
      <c r="BA81" s="236"/>
      <c r="BB81" s="236"/>
      <c r="BC81" s="236"/>
      <c r="BD81" s="236"/>
      <c r="BE81" s="236"/>
      <c r="BF81" s="236"/>
      <c r="BG81" s="236"/>
      <c r="BH81" s="236"/>
      <c r="BI81" s="236"/>
      <c r="BJ81" s="236"/>
      <c r="BK81" s="236"/>
      <c r="BL81" s="236"/>
      <c r="BM81" s="236"/>
      <c r="BN81" s="236"/>
      <c r="BO81" s="236"/>
      <c r="BP81" s="236"/>
      <c r="BQ81" s="236"/>
      <c r="BR81" s="236"/>
      <c r="BS81" s="236"/>
      <c r="BT81" s="236"/>
      <c r="BU81" s="236"/>
      <c r="BV81" s="236"/>
      <c r="BW81" s="236"/>
      <c r="BX81" s="236"/>
      <c r="BY81" s="236"/>
      <c r="BZ81" s="236"/>
      <c r="CA81" s="236"/>
      <c r="CB81" s="236"/>
      <c r="CC81" s="236"/>
      <c r="CD81" s="236"/>
      <c r="CE81" s="236"/>
      <c r="CF81" s="236"/>
      <c r="CG81" s="236"/>
      <c r="CH81" s="236"/>
      <c r="CI81" s="236"/>
      <c r="CJ81" s="236"/>
      <c r="CK81" s="236"/>
      <c r="CL81" s="236"/>
      <c r="CM81" s="236"/>
      <c r="CN81" s="236"/>
      <c r="CO81" s="236"/>
      <c r="CP81" s="236"/>
      <c r="CQ81" s="236"/>
      <c r="CR81" s="236"/>
      <c r="CS81" s="236"/>
      <c r="CT81" s="236"/>
      <c r="CU81" s="236"/>
      <c r="CV81" s="236"/>
      <c r="CW81" s="236"/>
      <c r="CX81" s="236"/>
      <c r="CY81" s="236"/>
      <c r="CZ81" s="236"/>
      <c r="DA81" s="236"/>
      <c r="DB81" s="236"/>
      <c r="DC81" s="236"/>
      <c r="DD81" s="236"/>
      <c r="DE81" s="236"/>
      <c r="DF81" s="236"/>
      <c r="DG81" s="236"/>
      <c r="DH81" s="236"/>
      <c r="DI81" s="236"/>
      <c r="DJ81" s="236"/>
      <c r="DK81" s="236"/>
      <c r="DL81" s="236"/>
      <c r="DM81" s="236"/>
      <c r="DN81" s="236"/>
      <c r="DO81" s="236"/>
      <c r="DP81" s="236"/>
      <c r="DQ81" s="236"/>
      <c r="DR81" s="236"/>
    </row>
    <row r="82" spans="1:122" x14ac:dyDescent="0.15">
      <c r="A82" s="1" t="s">
        <v>582</v>
      </c>
      <c r="B82" s="1" t="s">
        <v>502</v>
      </c>
      <c r="C82" s="1">
        <v>1</v>
      </c>
      <c r="D82" s="1">
        <v>1</v>
      </c>
      <c r="E82" s="1">
        <v>1</v>
      </c>
      <c r="F82" s="1">
        <v>80</v>
      </c>
      <c r="G82" s="1">
        <v>0</v>
      </c>
      <c r="H82" s="1">
        <v>0</v>
      </c>
      <c r="I82" s="1">
        <v>0</v>
      </c>
      <c r="J82" s="1">
        <v>0</v>
      </c>
      <c r="K82" s="236">
        <v>7389.6583644310003</v>
      </c>
      <c r="L82" s="236">
        <v>30</v>
      </c>
      <c r="M82" s="236">
        <v>7429.7690191769998</v>
      </c>
      <c r="N82" s="236">
        <v>7490.9117765720002</v>
      </c>
      <c r="O82" s="236">
        <v>7554.0717490489997</v>
      </c>
      <c r="P82" s="236">
        <v>7619.9205178769998</v>
      </c>
      <c r="Q82" s="236">
        <v>7689.3729890610002</v>
      </c>
      <c r="R82" s="236">
        <v>7763.5575264290001</v>
      </c>
      <c r="S82" s="236">
        <v>7843.9380917509998</v>
      </c>
      <c r="T82" s="236">
        <v>7932.4460049290001</v>
      </c>
      <c r="U82" s="236">
        <v>8026.3477069889996</v>
      </c>
      <c r="V82" s="236">
        <v>8120.8847420920001</v>
      </c>
      <c r="W82" s="236">
        <v>8215.9809624379996</v>
      </c>
      <c r="X82" s="236">
        <v>8311.5425007449994</v>
      </c>
      <c r="Y82" s="236">
        <v>8407.5653388840001</v>
      </c>
      <c r="Z82" s="236">
        <v>8503.9806113510003</v>
      </c>
      <c r="AA82" s="236">
        <v>8600.711253681</v>
      </c>
      <c r="AB82" s="236">
        <v>8697.6710516349995</v>
      </c>
      <c r="AC82" s="236">
        <v>8794.7637030490005</v>
      </c>
      <c r="AD82" s="236">
        <v>8891.8820977819996</v>
      </c>
      <c r="AE82" s="236">
        <v>8988.9069319699993</v>
      </c>
      <c r="AF82" s="236">
        <v>9085.7059341229997</v>
      </c>
      <c r="AG82" s="236">
        <v>9182.1323179390001</v>
      </c>
      <c r="AH82" s="236">
        <v>9278.0236581890003</v>
      </c>
      <c r="AI82" s="236">
        <v>9373.2004443490005</v>
      </c>
      <c r="AJ82" s="236">
        <v>9467.4644581949997</v>
      </c>
      <c r="AK82" s="236">
        <v>9560.5972971589999</v>
      </c>
      <c r="AL82" s="236">
        <v>9652.3584207950007</v>
      </c>
      <c r="AM82" s="236">
        <v>9742.4835229010005</v>
      </c>
      <c r="AN82" s="236">
        <v>9830.6825019839998</v>
      </c>
      <c r="AO82" s="236">
        <v>9916.6373049449994</v>
      </c>
      <c r="AP82" s="236">
        <v>10000</v>
      </c>
      <c r="AQ82" s="236"/>
      <c r="AR82" s="236"/>
      <c r="AS82" s="236"/>
      <c r="AT82" s="236"/>
      <c r="AU82" s="236"/>
      <c r="AV82" s="236"/>
      <c r="AW82" s="236"/>
      <c r="AX82" s="236"/>
      <c r="AY82" s="236"/>
      <c r="AZ82" s="236"/>
      <c r="BA82" s="236"/>
      <c r="BB82" s="236"/>
      <c r="BC82" s="236"/>
      <c r="BD82" s="236"/>
      <c r="BE82" s="236"/>
      <c r="BF82" s="236"/>
      <c r="BG82" s="236"/>
      <c r="BH82" s="236"/>
      <c r="BI82" s="236"/>
      <c r="BJ82" s="236"/>
      <c r="BK82" s="236"/>
      <c r="BL82" s="236"/>
      <c r="BM82" s="236"/>
      <c r="BN82" s="236"/>
      <c r="BO82" s="236"/>
      <c r="BP82" s="236"/>
      <c r="BQ82" s="236"/>
      <c r="BR82" s="236"/>
      <c r="BS82" s="236"/>
      <c r="BT82" s="236"/>
      <c r="BU82" s="236"/>
      <c r="BV82" s="236"/>
      <c r="BW82" s="236"/>
      <c r="BX82" s="236"/>
      <c r="BY82" s="236"/>
      <c r="BZ82" s="236"/>
      <c r="CA82" s="236"/>
      <c r="CB82" s="236"/>
      <c r="CC82" s="236"/>
      <c r="CD82" s="236"/>
      <c r="CE82" s="236"/>
      <c r="CF82" s="236"/>
      <c r="CG82" s="236"/>
      <c r="CH82" s="236"/>
      <c r="CI82" s="236"/>
      <c r="CJ82" s="236"/>
      <c r="CK82" s="236"/>
      <c r="CL82" s="236"/>
      <c r="CM82" s="236"/>
      <c r="CN82" s="236"/>
      <c r="CO82" s="236"/>
      <c r="CP82" s="236"/>
      <c r="CQ82" s="236"/>
      <c r="CR82" s="236"/>
      <c r="CS82" s="236"/>
      <c r="CT82" s="236"/>
      <c r="CU82" s="236"/>
      <c r="CV82" s="236"/>
      <c r="CW82" s="236"/>
      <c r="CX82" s="236"/>
      <c r="CY82" s="236"/>
      <c r="CZ82" s="236"/>
      <c r="DA82" s="236"/>
      <c r="DB82" s="236"/>
      <c r="DC82" s="236"/>
      <c r="DD82" s="236"/>
      <c r="DE82" s="236"/>
      <c r="DF82" s="236"/>
      <c r="DG82" s="236"/>
      <c r="DH82" s="236"/>
      <c r="DI82" s="236"/>
      <c r="DJ82" s="236"/>
      <c r="DK82" s="236"/>
      <c r="DL82" s="236"/>
      <c r="DM82" s="236"/>
      <c r="DN82" s="236"/>
      <c r="DO82" s="236"/>
      <c r="DP82" s="236"/>
      <c r="DQ82" s="236"/>
      <c r="DR82" s="236"/>
    </row>
    <row r="83" spans="1:122" x14ac:dyDescent="0.15">
      <c r="A83" s="1" t="s">
        <v>583</v>
      </c>
      <c r="B83" s="1" t="s">
        <v>502</v>
      </c>
      <c r="C83" s="1">
        <v>1</v>
      </c>
      <c r="D83" s="1">
        <v>1</v>
      </c>
      <c r="E83" s="1">
        <v>1</v>
      </c>
      <c r="F83" s="1">
        <v>81</v>
      </c>
      <c r="G83" s="1">
        <v>0</v>
      </c>
      <c r="H83" s="1">
        <v>0</v>
      </c>
      <c r="I83" s="1">
        <v>0</v>
      </c>
      <c r="J83" s="1">
        <v>0</v>
      </c>
      <c r="K83" s="236">
        <v>7491.9024258270001</v>
      </c>
      <c r="L83" s="236">
        <v>29</v>
      </c>
      <c r="M83" s="236">
        <v>7529.5998965819999</v>
      </c>
      <c r="N83" s="236">
        <v>7589.4102199039999</v>
      </c>
      <c r="O83" s="236">
        <v>7651.2524878929999</v>
      </c>
      <c r="P83" s="236">
        <v>7715.9029495510003</v>
      </c>
      <c r="Q83" s="236">
        <v>7784.3056233999996</v>
      </c>
      <c r="R83" s="236">
        <v>7857.6837357579998</v>
      </c>
      <c r="S83" s="236">
        <v>7937.654129089</v>
      </c>
      <c r="T83" s="236">
        <v>8026.3477069889996</v>
      </c>
      <c r="U83" s="236">
        <v>8120.8847420920001</v>
      </c>
      <c r="V83" s="236">
        <v>8215.9809624379996</v>
      </c>
      <c r="W83" s="236">
        <v>8311.5425007449994</v>
      </c>
      <c r="X83" s="236">
        <v>8407.5653388840001</v>
      </c>
      <c r="Y83" s="236">
        <v>8503.9806113510003</v>
      </c>
      <c r="Z83" s="236">
        <v>8600.711253681</v>
      </c>
      <c r="AA83" s="236">
        <v>8697.6710516349995</v>
      </c>
      <c r="AB83" s="236">
        <v>8794.7637030490005</v>
      </c>
      <c r="AC83" s="236">
        <v>8891.8820977819996</v>
      </c>
      <c r="AD83" s="236">
        <v>8988.9069319699993</v>
      </c>
      <c r="AE83" s="236">
        <v>9085.7059341229997</v>
      </c>
      <c r="AF83" s="236">
        <v>9182.1323179390001</v>
      </c>
      <c r="AG83" s="236">
        <v>9278.0236581890003</v>
      </c>
      <c r="AH83" s="236">
        <v>9373.2004443490005</v>
      </c>
      <c r="AI83" s="236">
        <v>9467.4644581949997</v>
      </c>
      <c r="AJ83" s="236">
        <v>9560.5972971589999</v>
      </c>
      <c r="AK83" s="236">
        <v>9652.3584207950007</v>
      </c>
      <c r="AL83" s="236">
        <v>9742.4835229010005</v>
      </c>
      <c r="AM83" s="236">
        <v>9830.6825019839998</v>
      </c>
      <c r="AN83" s="236">
        <v>9916.6373049449994</v>
      </c>
      <c r="AO83" s="236">
        <v>10000</v>
      </c>
      <c r="AP83" s="236"/>
      <c r="AQ83" s="236"/>
      <c r="AR83" s="236"/>
      <c r="AS83" s="236"/>
      <c r="AT83" s="236"/>
      <c r="AU83" s="236"/>
      <c r="AV83" s="236"/>
      <c r="AW83" s="236"/>
      <c r="AX83" s="236"/>
      <c r="AY83" s="236"/>
      <c r="AZ83" s="236"/>
      <c r="BA83" s="236"/>
      <c r="BB83" s="236"/>
      <c r="BC83" s="236"/>
      <c r="BD83" s="236"/>
      <c r="BE83" s="236"/>
      <c r="BF83" s="236"/>
      <c r="BG83" s="236"/>
      <c r="BH83" s="236"/>
      <c r="BI83" s="236"/>
      <c r="BJ83" s="236"/>
      <c r="BK83" s="236"/>
      <c r="BL83" s="236"/>
      <c r="BM83" s="236"/>
      <c r="BN83" s="236"/>
      <c r="BO83" s="236"/>
      <c r="BP83" s="236"/>
      <c r="BQ83" s="236"/>
      <c r="BR83" s="236"/>
      <c r="BS83" s="236"/>
      <c r="BT83" s="236"/>
      <c r="BU83" s="236"/>
      <c r="BV83" s="236"/>
      <c r="BW83" s="236"/>
      <c r="BX83" s="236"/>
      <c r="BY83" s="236"/>
      <c r="BZ83" s="236"/>
      <c r="CA83" s="236"/>
      <c r="CB83" s="236"/>
      <c r="CC83" s="236"/>
      <c r="CD83" s="236"/>
      <c r="CE83" s="236"/>
      <c r="CF83" s="236"/>
      <c r="CG83" s="236"/>
      <c r="CH83" s="236"/>
      <c r="CI83" s="236"/>
      <c r="CJ83" s="236"/>
      <c r="CK83" s="236"/>
      <c r="CL83" s="236"/>
      <c r="CM83" s="236"/>
      <c r="CN83" s="236"/>
      <c r="CO83" s="236"/>
      <c r="CP83" s="236"/>
      <c r="CQ83" s="236"/>
      <c r="CR83" s="236"/>
      <c r="CS83" s="236"/>
      <c r="CT83" s="236"/>
      <c r="CU83" s="236"/>
      <c r="CV83" s="236"/>
      <c r="CW83" s="236"/>
      <c r="CX83" s="236"/>
      <c r="CY83" s="236"/>
      <c r="CZ83" s="236"/>
      <c r="DA83" s="236"/>
      <c r="DB83" s="236"/>
      <c r="DC83" s="236"/>
      <c r="DD83" s="236"/>
      <c r="DE83" s="236"/>
      <c r="DF83" s="236"/>
      <c r="DG83" s="236"/>
      <c r="DH83" s="236"/>
      <c r="DI83" s="236"/>
      <c r="DJ83" s="236"/>
      <c r="DK83" s="236"/>
      <c r="DL83" s="236"/>
      <c r="DM83" s="236"/>
      <c r="DN83" s="236"/>
      <c r="DO83" s="236"/>
      <c r="DP83" s="236"/>
      <c r="DQ83" s="236"/>
      <c r="DR83" s="236"/>
    </row>
    <row r="84" spans="1:122" x14ac:dyDescent="0.15">
      <c r="A84" s="1" t="s">
        <v>584</v>
      </c>
      <c r="B84" s="1" t="s">
        <v>502</v>
      </c>
      <c r="C84" s="1">
        <v>1</v>
      </c>
      <c r="D84" s="1">
        <v>1</v>
      </c>
      <c r="E84" s="1">
        <v>1</v>
      </c>
      <c r="F84" s="1">
        <v>82</v>
      </c>
      <c r="G84" s="1">
        <v>0</v>
      </c>
      <c r="H84" s="1">
        <v>0</v>
      </c>
      <c r="I84" s="1">
        <v>0</v>
      </c>
      <c r="J84" s="1">
        <v>0</v>
      </c>
      <c r="K84" s="236">
        <v>7596.0211580859996</v>
      </c>
      <c r="L84" s="236">
        <v>28</v>
      </c>
      <c r="M84" s="236">
        <v>7631.1671795350003</v>
      </c>
      <c r="N84" s="236">
        <v>7689.4910593040004</v>
      </c>
      <c r="O84" s="236">
        <v>7749.9120560560004</v>
      </c>
      <c r="P84" s="236">
        <v>7813.2097952590002</v>
      </c>
      <c r="Q84" s="236">
        <v>7880.3928106969997</v>
      </c>
      <c r="R84" s="236">
        <v>7952.7975127079999</v>
      </c>
      <c r="S84" s="236">
        <v>8032.1652862990004</v>
      </c>
      <c r="T84" s="236">
        <v>8120.8847420920001</v>
      </c>
      <c r="U84" s="236">
        <v>8215.9809624379996</v>
      </c>
      <c r="V84" s="236">
        <v>8311.5425007449994</v>
      </c>
      <c r="W84" s="236">
        <v>8407.5653388840001</v>
      </c>
      <c r="X84" s="236">
        <v>8503.9806113510003</v>
      </c>
      <c r="Y84" s="236">
        <v>8600.711253681</v>
      </c>
      <c r="Z84" s="236">
        <v>8697.6710516349995</v>
      </c>
      <c r="AA84" s="236">
        <v>8794.7637030490005</v>
      </c>
      <c r="AB84" s="236">
        <v>8891.8820977819996</v>
      </c>
      <c r="AC84" s="236">
        <v>8988.9069319699993</v>
      </c>
      <c r="AD84" s="236">
        <v>9085.7059341229997</v>
      </c>
      <c r="AE84" s="236">
        <v>9182.1323179390001</v>
      </c>
      <c r="AF84" s="236">
        <v>9278.0236581890003</v>
      </c>
      <c r="AG84" s="236">
        <v>9373.2004443490005</v>
      </c>
      <c r="AH84" s="236">
        <v>9467.4644581949997</v>
      </c>
      <c r="AI84" s="236">
        <v>9560.5972971589999</v>
      </c>
      <c r="AJ84" s="236">
        <v>9652.3584207950007</v>
      </c>
      <c r="AK84" s="236">
        <v>9742.4835229010005</v>
      </c>
      <c r="AL84" s="236">
        <v>9830.6825019839998</v>
      </c>
      <c r="AM84" s="236">
        <v>9916.6373049449994</v>
      </c>
      <c r="AN84" s="236">
        <v>10000</v>
      </c>
      <c r="AO84" s="236"/>
      <c r="AP84" s="236"/>
      <c r="AQ84" s="236"/>
      <c r="AR84" s="236"/>
      <c r="AS84" s="236"/>
      <c r="AT84" s="236"/>
      <c r="AU84" s="236"/>
      <c r="AV84" s="236"/>
      <c r="AW84" s="236"/>
      <c r="AX84" s="236"/>
      <c r="AY84" s="236"/>
      <c r="AZ84" s="236"/>
      <c r="BA84" s="236"/>
      <c r="BB84" s="236"/>
      <c r="BC84" s="236"/>
      <c r="BD84" s="236"/>
      <c r="BE84" s="236"/>
      <c r="BF84" s="236"/>
      <c r="BG84" s="236"/>
      <c r="BH84" s="236"/>
      <c r="BI84" s="236"/>
      <c r="BJ84" s="236"/>
      <c r="BK84" s="236"/>
      <c r="BL84" s="236"/>
      <c r="BM84" s="236"/>
      <c r="BN84" s="236"/>
      <c r="BO84" s="236"/>
      <c r="BP84" s="236"/>
      <c r="BQ84" s="236"/>
      <c r="BR84" s="236"/>
      <c r="BS84" s="236"/>
      <c r="BT84" s="236"/>
      <c r="BU84" s="236"/>
      <c r="BV84" s="236"/>
      <c r="BW84" s="236"/>
      <c r="BX84" s="236"/>
      <c r="BY84" s="236"/>
      <c r="BZ84" s="236"/>
      <c r="CA84" s="236"/>
      <c r="CB84" s="236"/>
      <c r="CC84" s="236"/>
      <c r="CD84" s="236"/>
      <c r="CE84" s="236"/>
      <c r="CF84" s="236"/>
      <c r="CG84" s="236"/>
      <c r="CH84" s="236"/>
      <c r="CI84" s="236"/>
      <c r="CJ84" s="236"/>
      <c r="CK84" s="236"/>
      <c r="CL84" s="236"/>
      <c r="CM84" s="236"/>
      <c r="CN84" s="236"/>
      <c r="CO84" s="236"/>
      <c r="CP84" s="236"/>
      <c r="CQ84" s="236"/>
      <c r="CR84" s="236"/>
      <c r="CS84" s="236"/>
      <c r="CT84" s="236"/>
      <c r="CU84" s="236"/>
      <c r="CV84" s="236"/>
      <c r="CW84" s="236"/>
      <c r="CX84" s="236"/>
      <c r="CY84" s="236"/>
      <c r="CZ84" s="236"/>
      <c r="DA84" s="236"/>
      <c r="DB84" s="236"/>
      <c r="DC84" s="236"/>
      <c r="DD84" s="236"/>
      <c r="DE84" s="236"/>
      <c r="DF84" s="236"/>
      <c r="DG84" s="236"/>
      <c r="DH84" s="236"/>
      <c r="DI84" s="236"/>
      <c r="DJ84" s="236"/>
      <c r="DK84" s="236"/>
      <c r="DL84" s="236"/>
      <c r="DM84" s="236"/>
      <c r="DN84" s="236"/>
      <c r="DO84" s="236"/>
      <c r="DP84" s="236"/>
      <c r="DQ84" s="236"/>
      <c r="DR84" s="236"/>
    </row>
    <row r="85" spans="1:122" x14ac:dyDescent="0.15">
      <c r="A85" s="1" t="s">
        <v>585</v>
      </c>
      <c r="B85" s="1" t="s">
        <v>502</v>
      </c>
      <c r="C85" s="1">
        <v>1</v>
      </c>
      <c r="D85" s="1">
        <v>1</v>
      </c>
      <c r="E85" s="1">
        <v>1</v>
      </c>
      <c r="F85" s="1">
        <v>83</v>
      </c>
      <c r="G85" s="1">
        <v>0</v>
      </c>
      <c r="H85" s="1">
        <v>0</v>
      </c>
      <c r="I85" s="1">
        <v>0</v>
      </c>
      <c r="J85" s="1">
        <v>0</v>
      </c>
      <c r="K85" s="236">
        <v>7700.952895208</v>
      </c>
      <c r="L85" s="236">
        <v>27</v>
      </c>
      <c r="M85" s="236">
        <v>7733.5216395449997</v>
      </c>
      <c r="N85" s="236">
        <v>7790.3488647289996</v>
      </c>
      <c r="O85" s="236">
        <v>7849.29545392</v>
      </c>
      <c r="P85" s="236">
        <v>7911.1846326779996</v>
      </c>
      <c r="Q85" s="236">
        <v>7977.1107878080002</v>
      </c>
      <c r="R85" s="236">
        <v>8048.4789740710003</v>
      </c>
      <c r="S85" s="236">
        <v>8127.2111200589998</v>
      </c>
      <c r="T85" s="236">
        <v>8215.9809624379996</v>
      </c>
      <c r="U85" s="236">
        <v>8311.5425007449994</v>
      </c>
      <c r="V85" s="236">
        <v>8407.5653388840001</v>
      </c>
      <c r="W85" s="236">
        <v>8503.9806113510003</v>
      </c>
      <c r="X85" s="236">
        <v>8600.711253681</v>
      </c>
      <c r="Y85" s="236">
        <v>8697.6710516349995</v>
      </c>
      <c r="Z85" s="236">
        <v>8794.7637030490005</v>
      </c>
      <c r="AA85" s="236">
        <v>8891.8820977819996</v>
      </c>
      <c r="AB85" s="236">
        <v>8988.9069319699993</v>
      </c>
      <c r="AC85" s="236">
        <v>9085.7059341229997</v>
      </c>
      <c r="AD85" s="236">
        <v>9182.1323179390001</v>
      </c>
      <c r="AE85" s="236">
        <v>9278.0236581890003</v>
      </c>
      <c r="AF85" s="236">
        <v>9373.2004443490005</v>
      </c>
      <c r="AG85" s="236">
        <v>9467.4644581949997</v>
      </c>
      <c r="AH85" s="236">
        <v>9560.5972971589999</v>
      </c>
      <c r="AI85" s="236">
        <v>9652.3584207950007</v>
      </c>
      <c r="AJ85" s="236">
        <v>9742.4835229010005</v>
      </c>
      <c r="AK85" s="236">
        <v>9830.6825019839998</v>
      </c>
      <c r="AL85" s="236">
        <v>9916.6373049449994</v>
      </c>
      <c r="AM85" s="236">
        <v>10000</v>
      </c>
      <c r="AN85" s="236"/>
      <c r="AO85" s="236"/>
      <c r="AP85" s="236"/>
      <c r="AQ85" s="236"/>
      <c r="AR85" s="236"/>
      <c r="AS85" s="236"/>
      <c r="AT85" s="236"/>
      <c r="AU85" s="236"/>
      <c r="AV85" s="236"/>
      <c r="AW85" s="236"/>
      <c r="AX85" s="236"/>
      <c r="AY85" s="236"/>
      <c r="AZ85" s="236"/>
      <c r="BA85" s="236"/>
      <c r="BB85" s="236"/>
      <c r="BC85" s="236"/>
      <c r="BD85" s="236"/>
      <c r="BE85" s="236"/>
      <c r="BF85" s="236"/>
      <c r="BG85" s="236"/>
      <c r="BH85" s="236"/>
      <c r="BI85" s="236"/>
      <c r="BJ85" s="236"/>
      <c r="BK85" s="236"/>
      <c r="BL85" s="236"/>
      <c r="BM85" s="236"/>
      <c r="BN85" s="236"/>
      <c r="BO85" s="236"/>
      <c r="BP85" s="236"/>
      <c r="BQ85" s="236"/>
      <c r="BR85" s="236"/>
      <c r="BS85" s="236"/>
      <c r="BT85" s="236"/>
      <c r="BU85" s="236"/>
      <c r="BV85" s="236"/>
      <c r="BW85" s="236"/>
      <c r="BX85" s="236"/>
      <c r="BY85" s="236"/>
      <c r="BZ85" s="236"/>
      <c r="CA85" s="236"/>
      <c r="CB85" s="236"/>
      <c r="CC85" s="236"/>
      <c r="CD85" s="236"/>
      <c r="CE85" s="236"/>
      <c r="CF85" s="236"/>
      <c r="CG85" s="236"/>
      <c r="CH85" s="236"/>
      <c r="CI85" s="236"/>
      <c r="CJ85" s="236"/>
      <c r="CK85" s="236"/>
      <c r="CL85" s="236"/>
      <c r="CM85" s="236"/>
      <c r="CN85" s="236"/>
      <c r="CO85" s="236"/>
      <c r="CP85" s="236"/>
      <c r="CQ85" s="236"/>
      <c r="CR85" s="236"/>
      <c r="CS85" s="236"/>
      <c r="CT85" s="236"/>
      <c r="CU85" s="236"/>
      <c r="CV85" s="236"/>
      <c r="CW85" s="236"/>
      <c r="CX85" s="236"/>
      <c r="CY85" s="236"/>
      <c r="CZ85" s="236"/>
      <c r="DA85" s="236"/>
      <c r="DB85" s="236"/>
      <c r="DC85" s="236"/>
      <c r="DD85" s="236"/>
      <c r="DE85" s="236"/>
      <c r="DF85" s="236"/>
      <c r="DG85" s="236"/>
      <c r="DH85" s="236"/>
      <c r="DI85" s="236"/>
      <c r="DJ85" s="236"/>
      <c r="DK85" s="236"/>
      <c r="DL85" s="236"/>
      <c r="DM85" s="236"/>
      <c r="DN85" s="236"/>
      <c r="DO85" s="236"/>
      <c r="DP85" s="236"/>
      <c r="DQ85" s="236"/>
      <c r="DR85" s="236"/>
    </row>
    <row r="86" spans="1:122" x14ac:dyDescent="0.15">
      <c r="A86" s="1" t="s">
        <v>586</v>
      </c>
      <c r="B86" s="1" t="s">
        <v>502</v>
      </c>
      <c r="C86" s="1">
        <v>1</v>
      </c>
      <c r="D86" s="1">
        <v>1</v>
      </c>
      <c r="E86" s="1">
        <v>1</v>
      </c>
      <c r="F86" s="1">
        <v>84</v>
      </c>
      <c r="G86" s="1">
        <v>0</v>
      </c>
      <c r="H86" s="1">
        <v>0</v>
      </c>
      <c r="I86" s="1">
        <v>0</v>
      </c>
      <c r="J86" s="1">
        <v>0</v>
      </c>
      <c r="K86" s="236">
        <v>7810.8759525610003</v>
      </c>
      <c r="L86" s="236">
        <v>26</v>
      </c>
      <c r="M86" s="236">
        <v>7840.4454394200002</v>
      </c>
      <c r="N86" s="236">
        <v>7895.4795796380004</v>
      </c>
      <c r="O86" s="236">
        <v>7952.5924765870004</v>
      </c>
      <c r="P86" s="236">
        <v>8012.6572966650001</v>
      </c>
      <c r="Q86" s="236">
        <v>8076.771482911</v>
      </c>
      <c r="R86" s="236">
        <v>8146.4300852670003</v>
      </c>
      <c r="S86" s="236">
        <v>8223.6765936440006</v>
      </c>
      <c r="T86" s="236">
        <v>8311.5425007449994</v>
      </c>
      <c r="U86" s="236">
        <v>8407.5653388840001</v>
      </c>
      <c r="V86" s="236">
        <v>8503.9806113510003</v>
      </c>
      <c r="W86" s="236">
        <v>8600.711253681</v>
      </c>
      <c r="X86" s="236">
        <v>8697.6710516349995</v>
      </c>
      <c r="Y86" s="236">
        <v>8794.7637030490005</v>
      </c>
      <c r="Z86" s="236">
        <v>8891.8820977819996</v>
      </c>
      <c r="AA86" s="236">
        <v>8988.9069319699993</v>
      </c>
      <c r="AB86" s="236">
        <v>9085.7059341229997</v>
      </c>
      <c r="AC86" s="236">
        <v>9182.1323179390001</v>
      </c>
      <c r="AD86" s="236">
        <v>9278.0236581890003</v>
      </c>
      <c r="AE86" s="236">
        <v>9373.2004443490005</v>
      </c>
      <c r="AF86" s="236">
        <v>9467.4644581949997</v>
      </c>
      <c r="AG86" s="236">
        <v>9560.5972971589999</v>
      </c>
      <c r="AH86" s="236">
        <v>9652.3584207950007</v>
      </c>
      <c r="AI86" s="236">
        <v>9742.4835229010005</v>
      </c>
      <c r="AJ86" s="236">
        <v>9830.6825019839998</v>
      </c>
      <c r="AK86" s="236">
        <v>9916.6373049449994</v>
      </c>
      <c r="AL86" s="236">
        <v>10000</v>
      </c>
      <c r="AM86" s="236"/>
      <c r="AN86" s="236"/>
      <c r="AO86" s="236"/>
      <c r="AP86" s="236"/>
      <c r="AQ86" s="236"/>
      <c r="AR86" s="236"/>
      <c r="AS86" s="236"/>
      <c r="AT86" s="236"/>
      <c r="AU86" s="236"/>
      <c r="AV86" s="236"/>
      <c r="AW86" s="236"/>
      <c r="AX86" s="236"/>
      <c r="AY86" s="236"/>
      <c r="AZ86" s="236"/>
      <c r="BA86" s="236"/>
      <c r="BB86" s="236"/>
      <c r="BC86" s="236"/>
      <c r="BD86" s="236"/>
      <c r="BE86" s="236"/>
      <c r="BF86" s="236"/>
      <c r="BG86" s="236"/>
      <c r="BH86" s="236"/>
      <c r="BI86" s="236"/>
      <c r="BJ86" s="236"/>
      <c r="BK86" s="236"/>
      <c r="BL86" s="236"/>
      <c r="BM86" s="236"/>
      <c r="BN86" s="236"/>
      <c r="BO86" s="236"/>
      <c r="BP86" s="236"/>
      <c r="BQ86" s="236"/>
      <c r="BR86" s="236"/>
      <c r="BS86" s="236"/>
      <c r="BT86" s="236"/>
      <c r="BU86" s="236"/>
      <c r="BV86" s="236"/>
      <c r="BW86" s="236"/>
      <c r="BX86" s="236"/>
      <c r="BY86" s="236"/>
      <c r="BZ86" s="236"/>
      <c r="CA86" s="236"/>
      <c r="CB86" s="236"/>
      <c r="CC86" s="236"/>
      <c r="CD86" s="236"/>
      <c r="CE86" s="236"/>
      <c r="CF86" s="236"/>
      <c r="CG86" s="236"/>
      <c r="CH86" s="236"/>
      <c r="CI86" s="236"/>
      <c r="CJ86" s="236"/>
      <c r="CK86" s="236"/>
      <c r="CL86" s="236"/>
      <c r="CM86" s="236"/>
      <c r="CN86" s="236"/>
      <c r="CO86" s="236"/>
      <c r="CP86" s="236"/>
      <c r="CQ86" s="236"/>
      <c r="CR86" s="236"/>
      <c r="CS86" s="236"/>
      <c r="CT86" s="236"/>
      <c r="CU86" s="236"/>
      <c r="CV86" s="236"/>
      <c r="CW86" s="236"/>
      <c r="CX86" s="236"/>
      <c r="CY86" s="236"/>
      <c r="CZ86" s="236"/>
      <c r="DA86" s="236"/>
      <c r="DB86" s="236"/>
      <c r="DC86" s="236"/>
      <c r="DD86" s="236"/>
      <c r="DE86" s="236"/>
      <c r="DF86" s="236"/>
      <c r="DG86" s="236"/>
      <c r="DH86" s="236"/>
      <c r="DI86" s="236"/>
      <c r="DJ86" s="236"/>
      <c r="DK86" s="236"/>
      <c r="DL86" s="236"/>
      <c r="DM86" s="236"/>
      <c r="DN86" s="236"/>
      <c r="DO86" s="236"/>
      <c r="DP86" s="236"/>
      <c r="DQ86" s="236"/>
      <c r="DR86" s="236"/>
    </row>
    <row r="87" spans="1:122" x14ac:dyDescent="0.15">
      <c r="A87" s="1" t="s">
        <v>587</v>
      </c>
      <c r="B87" s="1" t="s">
        <v>502</v>
      </c>
      <c r="C87" s="1">
        <v>1</v>
      </c>
      <c r="D87" s="1">
        <v>1</v>
      </c>
      <c r="E87" s="1">
        <v>1</v>
      </c>
      <c r="F87" s="1">
        <v>85</v>
      </c>
      <c r="G87" s="1">
        <v>0</v>
      </c>
      <c r="H87" s="1">
        <v>0</v>
      </c>
      <c r="I87" s="1">
        <v>0</v>
      </c>
      <c r="J87" s="1">
        <v>0</v>
      </c>
      <c r="K87" s="236">
        <v>7967.7818245369999</v>
      </c>
      <c r="L87" s="236">
        <v>25</v>
      </c>
      <c r="M87" s="236">
        <v>7989.7445850069998</v>
      </c>
      <c r="N87" s="236">
        <v>8040.6545662389999</v>
      </c>
      <c r="O87" s="236">
        <v>8093.0666430299998</v>
      </c>
      <c r="P87" s="236">
        <v>8147.6682910520003</v>
      </c>
      <c r="Q87" s="236">
        <v>8205.3855274960006</v>
      </c>
      <c r="R87" s="236">
        <v>8267.4210533219994</v>
      </c>
      <c r="S87" s="236">
        <v>8335.574245582</v>
      </c>
      <c r="T87" s="236">
        <v>8413.0497323020008</v>
      </c>
      <c r="U87" s="236">
        <v>8503.9806113510003</v>
      </c>
      <c r="V87" s="236">
        <v>8600.711253681</v>
      </c>
      <c r="W87" s="236">
        <v>8697.6710516349995</v>
      </c>
      <c r="X87" s="236">
        <v>8794.7637030490005</v>
      </c>
      <c r="Y87" s="236">
        <v>8891.8820977819996</v>
      </c>
      <c r="Z87" s="236">
        <v>8988.9069319699993</v>
      </c>
      <c r="AA87" s="236">
        <v>9085.7059341229997</v>
      </c>
      <c r="AB87" s="236">
        <v>9182.1323179390001</v>
      </c>
      <c r="AC87" s="236">
        <v>9278.0236581890003</v>
      </c>
      <c r="AD87" s="236">
        <v>9373.2004443490005</v>
      </c>
      <c r="AE87" s="236">
        <v>9467.4644581949997</v>
      </c>
      <c r="AF87" s="236">
        <v>9560.5972971589999</v>
      </c>
      <c r="AG87" s="236">
        <v>9652.3584207950007</v>
      </c>
      <c r="AH87" s="236">
        <v>9742.4835229010005</v>
      </c>
      <c r="AI87" s="236">
        <v>9830.6825019839998</v>
      </c>
      <c r="AJ87" s="236">
        <v>9916.6373049449994</v>
      </c>
      <c r="AK87" s="236">
        <v>10000</v>
      </c>
      <c r="AL87" s="236"/>
      <c r="AM87" s="236"/>
      <c r="AN87" s="236"/>
      <c r="AO87" s="236"/>
      <c r="AP87" s="236"/>
      <c r="AQ87" s="236"/>
      <c r="AR87" s="236"/>
      <c r="AS87" s="236"/>
      <c r="AT87" s="236"/>
      <c r="AU87" s="236"/>
      <c r="AV87" s="236"/>
      <c r="AW87" s="236"/>
      <c r="AX87" s="236"/>
      <c r="AY87" s="236"/>
      <c r="AZ87" s="236"/>
      <c r="BA87" s="236"/>
      <c r="BB87" s="236"/>
      <c r="BC87" s="236"/>
      <c r="BD87" s="236"/>
      <c r="BE87" s="236"/>
      <c r="BF87" s="236"/>
      <c r="BG87" s="236"/>
      <c r="BH87" s="236"/>
      <c r="BI87" s="236"/>
      <c r="BJ87" s="236"/>
      <c r="BK87" s="236"/>
      <c r="BL87" s="236"/>
      <c r="BM87" s="236"/>
      <c r="BN87" s="236"/>
      <c r="BO87" s="236"/>
      <c r="BP87" s="236"/>
      <c r="BQ87" s="236"/>
      <c r="BR87" s="236"/>
      <c r="BS87" s="236"/>
      <c r="BT87" s="236"/>
      <c r="BU87" s="236"/>
      <c r="BV87" s="236"/>
      <c r="BW87" s="236"/>
      <c r="BX87" s="236"/>
      <c r="BY87" s="236"/>
      <c r="BZ87" s="236"/>
      <c r="CA87" s="236"/>
      <c r="CB87" s="236"/>
      <c r="CC87" s="236"/>
      <c r="CD87" s="236"/>
      <c r="CE87" s="236"/>
      <c r="CF87" s="236"/>
      <c r="CG87" s="236"/>
      <c r="CH87" s="236"/>
      <c r="CI87" s="236"/>
      <c r="CJ87" s="236"/>
      <c r="CK87" s="236"/>
      <c r="CL87" s="236"/>
      <c r="CM87" s="236"/>
      <c r="CN87" s="236"/>
      <c r="CO87" s="236"/>
      <c r="CP87" s="236"/>
      <c r="CQ87" s="236"/>
      <c r="CR87" s="236"/>
      <c r="CS87" s="236"/>
      <c r="CT87" s="236"/>
      <c r="CU87" s="236"/>
      <c r="CV87" s="236"/>
      <c r="CW87" s="236"/>
      <c r="CX87" s="236"/>
      <c r="CY87" s="236"/>
      <c r="CZ87" s="236"/>
      <c r="DA87" s="236"/>
      <c r="DB87" s="236"/>
      <c r="DC87" s="236"/>
      <c r="DD87" s="236"/>
      <c r="DE87" s="236"/>
      <c r="DF87" s="236"/>
      <c r="DG87" s="236"/>
      <c r="DH87" s="236"/>
      <c r="DI87" s="236"/>
      <c r="DJ87" s="236"/>
      <c r="DK87" s="236"/>
      <c r="DL87" s="236"/>
      <c r="DM87" s="236"/>
      <c r="DN87" s="236"/>
      <c r="DO87" s="236"/>
      <c r="DP87" s="236"/>
      <c r="DQ87" s="236"/>
      <c r="DR87" s="236"/>
    </row>
    <row r="88" spans="1:122" x14ac:dyDescent="0.15">
      <c r="A88" s="1" t="s">
        <v>588</v>
      </c>
      <c r="B88" s="1" t="s">
        <v>502</v>
      </c>
      <c r="C88" s="1">
        <v>1</v>
      </c>
      <c r="D88" s="1">
        <v>1</v>
      </c>
      <c r="E88" s="1">
        <v>2</v>
      </c>
      <c r="F88" s="1">
        <v>0</v>
      </c>
      <c r="G88" s="1">
        <v>0</v>
      </c>
      <c r="H88" s="1">
        <v>0</v>
      </c>
      <c r="I88" s="1">
        <v>0</v>
      </c>
      <c r="J88" s="1">
        <v>0</v>
      </c>
      <c r="K88" s="236">
        <v>2685.310581402</v>
      </c>
      <c r="L88" s="236">
        <v>110</v>
      </c>
      <c r="M88" s="236">
        <v>2717.0933918209998</v>
      </c>
      <c r="N88" s="236">
        <v>2751.009798697</v>
      </c>
      <c r="O88" s="236">
        <v>2785.363100043</v>
      </c>
      <c r="P88" s="236">
        <v>2820.1509629890002</v>
      </c>
      <c r="Q88" s="236">
        <v>2855.3773414850002</v>
      </c>
      <c r="R88" s="236">
        <v>2891.0469973449999</v>
      </c>
      <c r="S88" s="236">
        <v>2927.1650536920001</v>
      </c>
      <c r="T88" s="236">
        <v>2963.7361773030002</v>
      </c>
      <c r="U88" s="236">
        <v>3000.765395939</v>
      </c>
      <c r="V88" s="236">
        <v>3038.2576034150002</v>
      </c>
      <c r="W88" s="236">
        <v>3076.2178967640002</v>
      </c>
      <c r="X88" s="236">
        <v>3114.6512342289998</v>
      </c>
      <c r="Y88" s="236">
        <v>3153.5624239140002</v>
      </c>
      <c r="Z88" s="236">
        <v>3192.9564733950001</v>
      </c>
      <c r="AA88" s="236">
        <v>3232.8393322890001</v>
      </c>
      <c r="AB88" s="236">
        <v>3273.2162814140002</v>
      </c>
      <c r="AC88" s="236">
        <v>3314.127656612</v>
      </c>
      <c r="AD88" s="236">
        <v>3355.549886927</v>
      </c>
      <c r="AE88" s="236">
        <v>3397.489630992</v>
      </c>
      <c r="AF88" s="236">
        <v>3439.9534482580002</v>
      </c>
      <c r="AG88" s="236">
        <v>3482.947925084</v>
      </c>
      <c r="AH88" s="236">
        <v>3526.4796524630001</v>
      </c>
      <c r="AI88" s="236">
        <v>3570.5551821140002</v>
      </c>
      <c r="AJ88" s="236">
        <v>3615.1811415789998</v>
      </c>
      <c r="AK88" s="236">
        <v>3660.3642760779999</v>
      </c>
      <c r="AL88" s="236">
        <v>3706.1114310900002</v>
      </c>
      <c r="AM88" s="236">
        <v>3752.4301016129998</v>
      </c>
      <c r="AN88" s="236">
        <v>3799.3275311749999</v>
      </c>
      <c r="AO88" s="236">
        <v>3846.810928293</v>
      </c>
      <c r="AP88" s="236">
        <v>3894.887547022</v>
      </c>
      <c r="AQ88" s="236">
        <v>3943.564773782</v>
      </c>
      <c r="AR88" s="236">
        <v>3992.8500415919998</v>
      </c>
      <c r="AS88" s="236">
        <v>4042.7506923780002</v>
      </c>
      <c r="AT88" s="236">
        <v>4093.2740355629999</v>
      </c>
      <c r="AU88" s="236">
        <v>4144.4278064829996</v>
      </c>
      <c r="AV88" s="236">
        <v>4196.2200005519999</v>
      </c>
      <c r="AW88" s="236">
        <v>4248.6585988160004</v>
      </c>
      <c r="AX88" s="236">
        <v>4301.7515137009996</v>
      </c>
      <c r="AY88" s="236">
        <v>4355.5065064649998</v>
      </c>
      <c r="AZ88" s="236">
        <v>4409.9316428020002</v>
      </c>
      <c r="BA88" s="236">
        <v>4465.0352072469996</v>
      </c>
      <c r="BB88" s="236">
        <v>4520.8256359429997</v>
      </c>
      <c r="BC88" s="236">
        <v>4577.31154668</v>
      </c>
      <c r="BD88" s="236">
        <v>4634.5012772130003</v>
      </c>
      <c r="BE88" s="236">
        <v>4692.4031254729998</v>
      </c>
      <c r="BF88" s="236">
        <v>4751.0253688290004</v>
      </c>
      <c r="BG88" s="236">
        <v>4810.3765817659996</v>
      </c>
      <c r="BH88" s="236">
        <v>4870.465595222</v>
      </c>
      <c r="BI88" s="236">
        <v>4931.3011757969998</v>
      </c>
      <c r="BJ88" s="236">
        <v>4992.8919324709996</v>
      </c>
      <c r="BK88" s="236">
        <v>5055.2466135029999</v>
      </c>
      <c r="BL88" s="236">
        <v>5118.3738520950001</v>
      </c>
      <c r="BM88" s="236">
        <v>5182.2833457959996</v>
      </c>
      <c r="BN88" s="236">
        <v>5246.9848003289999</v>
      </c>
      <c r="BO88" s="236">
        <v>5312.4883112260004</v>
      </c>
      <c r="BP88" s="236">
        <v>5378.8032661400002</v>
      </c>
      <c r="BQ88" s="236">
        <v>5445.9382941419999</v>
      </c>
      <c r="BR88" s="236">
        <v>5513.9012439999997</v>
      </c>
      <c r="BS88" s="236">
        <v>5582.6997262949999</v>
      </c>
      <c r="BT88" s="236">
        <v>5652.3418248739999</v>
      </c>
      <c r="BU88" s="236">
        <v>5722.8361562379996</v>
      </c>
      <c r="BV88" s="236">
        <v>5794.1935243669996</v>
      </c>
      <c r="BW88" s="236">
        <v>5866.4241257289996</v>
      </c>
      <c r="BX88" s="236">
        <v>5939.5360389950001</v>
      </c>
      <c r="BY88" s="236">
        <v>6013.536806909</v>
      </c>
      <c r="BZ88" s="236">
        <v>6088.433127368</v>
      </c>
      <c r="CA88" s="236">
        <v>6164.2310412930001</v>
      </c>
      <c r="CB88" s="236">
        <v>6240.9357867110002</v>
      </c>
      <c r="CC88" s="236">
        <v>6318.5519979159999</v>
      </c>
      <c r="CD88" s="236">
        <v>6397.0840649350002</v>
      </c>
      <c r="CE88" s="236">
        <v>6476.5362307619998</v>
      </c>
      <c r="CF88" s="236">
        <v>6556.9131008240001</v>
      </c>
      <c r="CG88" s="236">
        <v>6638.2217167119998</v>
      </c>
      <c r="CH88" s="236">
        <v>6720.4635714469996</v>
      </c>
      <c r="CI88" s="236">
        <v>6803.6394539359999</v>
      </c>
      <c r="CJ88" s="236">
        <v>6887.7477537479999</v>
      </c>
      <c r="CK88" s="236">
        <v>6972.7854178010002</v>
      </c>
      <c r="CL88" s="236">
        <v>7058.7497752059999</v>
      </c>
      <c r="CM88" s="236">
        <v>7145.6350117399998</v>
      </c>
      <c r="CN88" s="236">
        <v>7233.4356019799998</v>
      </c>
      <c r="CO88" s="236">
        <v>7322.1443366860003</v>
      </c>
      <c r="CP88" s="236">
        <v>7411.7505784209998</v>
      </c>
      <c r="CQ88" s="236">
        <v>7502.2420947250002</v>
      </c>
      <c r="CR88" s="236">
        <v>7593.6016276509999</v>
      </c>
      <c r="CS88" s="236">
        <v>7685.8106711350001</v>
      </c>
      <c r="CT88" s="236">
        <v>7778.8465588469999</v>
      </c>
      <c r="CU88" s="236">
        <v>7872.6738287010003</v>
      </c>
      <c r="CV88" s="236">
        <v>7967.2638699010004</v>
      </c>
      <c r="CW88" s="236">
        <v>8062.569559474</v>
      </c>
      <c r="CX88" s="236">
        <v>8158.5469498109996</v>
      </c>
      <c r="CY88" s="236">
        <v>8255.1251146659997</v>
      </c>
      <c r="CZ88" s="236">
        <v>8352.1874853779991</v>
      </c>
      <c r="DA88" s="236">
        <v>8449.5701582220008</v>
      </c>
      <c r="DB88" s="236">
        <v>8547.2790341679993</v>
      </c>
      <c r="DC88" s="236">
        <v>8645.2060820139995</v>
      </c>
      <c r="DD88" s="236">
        <v>8743.2279355659994</v>
      </c>
      <c r="DE88" s="236">
        <v>8841.2041937089998</v>
      </c>
      <c r="DF88" s="236">
        <v>8938.9753686740005</v>
      </c>
      <c r="DG88" s="236">
        <v>9036.3605194539996</v>
      </c>
      <c r="DH88" s="236">
        <v>9133.1548191050006</v>
      </c>
      <c r="DI88" s="236">
        <v>9229.1267100160003</v>
      </c>
      <c r="DJ88" s="236">
        <v>9324.0149543829993</v>
      </c>
      <c r="DK88" s="236">
        <v>9417.5251806889992</v>
      </c>
      <c r="DL88" s="236">
        <v>9509.3262992060008</v>
      </c>
      <c r="DM88" s="236">
        <v>9599.0464460580006</v>
      </c>
      <c r="DN88" s="236">
        <v>9686.2688030959998</v>
      </c>
      <c r="DO88" s="236">
        <v>9770.5268595060006</v>
      </c>
      <c r="DP88" s="236">
        <v>9851.2995459819995</v>
      </c>
      <c r="DQ88" s="236">
        <v>9928.0059438379994</v>
      </c>
      <c r="DR88" s="236">
        <v>10000</v>
      </c>
    </row>
    <row r="89" spans="1:122" x14ac:dyDescent="0.15">
      <c r="A89" s="1" t="s">
        <v>589</v>
      </c>
      <c r="B89" s="1" t="s">
        <v>502</v>
      </c>
      <c r="C89" s="1">
        <v>1</v>
      </c>
      <c r="D89" s="1">
        <v>1</v>
      </c>
      <c r="E89" s="1">
        <v>2</v>
      </c>
      <c r="F89" s="1">
        <v>1</v>
      </c>
      <c r="G89" s="1">
        <v>0</v>
      </c>
      <c r="H89" s="1">
        <v>0</v>
      </c>
      <c r="I89" s="1">
        <v>0</v>
      </c>
      <c r="J89" s="1">
        <v>0</v>
      </c>
      <c r="K89" s="236">
        <v>2718.8120731389999</v>
      </c>
      <c r="L89" s="236">
        <v>109</v>
      </c>
      <c r="M89" s="236">
        <v>2751.0104198029999</v>
      </c>
      <c r="N89" s="236">
        <v>2785.363658625</v>
      </c>
      <c r="O89" s="236">
        <v>2820.1514688030002</v>
      </c>
      <c r="P89" s="236">
        <v>2855.3778013810002</v>
      </c>
      <c r="Q89" s="236">
        <v>2891.0474167860002</v>
      </c>
      <c r="R89" s="236">
        <v>2927.165437354</v>
      </c>
      <c r="S89" s="236">
        <v>2963.7365279969999</v>
      </c>
      <c r="T89" s="236">
        <v>3000.765715211</v>
      </c>
      <c r="U89" s="236">
        <v>3038.2578911249998</v>
      </c>
      <c r="V89" s="236">
        <v>3076.2181513579999</v>
      </c>
      <c r="W89" s="236">
        <v>3114.651452304</v>
      </c>
      <c r="X89" s="236">
        <v>3153.562599761</v>
      </c>
      <c r="Y89" s="236">
        <v>3192.9565992560001</v>
      </c>
      <c r="Z89" s="236">
        <v>3232.8394001339998</v>
      </c>
      <c r="AA89" s="236">
        <v>3273.2162814140002</v>
      </c>
      <c r="AB89" s="236">
        <v>3314.127656612</v>
      </c>
      <c r="AC89" s="236">
        <v>3355.549886927</v>
      </c>
      <c r="AD89" s="236">
        <v>3397.489630992</v>
      </c>
      <c r="AE89" s="236">
        <v>3439.9534482580002</v>
      </c>
      <c r="AF89" s="236">
        <v>3482.947925084</v>
      </c>
      <c r="AG89" s="236">
        <v>3526.4796524630001</v>
      </c>
      <c r="AH89" s="236">
        <v>3570.5551821140002</v>
      </c>
      <c r="AI89" s="236">
        <v>3615.1811415789998</v>
      </c>
      <c r="AJ89" s="236">
        <v>3660.3642760779999</v>
      </c>
      <c r="AK89" s="236">
        <v>3706.1114310900002</v>
      </c>
      <c r="AL89" s="236">
        <v>3752.4301016129998</v>
      </c>
      <c r="AM89" s="236">
        <v>3799.3275311749999</v>
      </c>
      <c r="AN89" s="236">
        <v>3846.810928293</v>
      </c>
      <c r="AO89" s="236">
        <v>3894.887547022</v>
      </c>
      <c r="AP89" s="236">
        <v>3943.564773782</v>
      </c>
      <c r="AQ89" s="236">
        <v>3992.8500415919998</v>
      </c>
      <c r="AR89" s="236">
        <v>4042.7506923780002</v>
      </c>
      <c r="AS89" s="236">
        <v>4093.2740355629999</v>
      </c>
      <c r="AT89" s="236">
        <v>4144.4278064829996</v>
      </c>
      <c r="AU89" s="236">
        <v>4196.2200005519999</v>
      </c>
      <c r="AV89" s="236">
        <v>4248.6585988160004</v>
      </c>
      <c r="AW89" s="236">
        <v>4301.7515137009996</v>
      </c>
      <c r="AX89" s="236">
        <v>4355.5065064649998</v>
      </c>
      <c r="AY89" s="236">
        <v>4409.9316428020002</v>
      </c>
      <c r="AZ89" s="236">
        <v>4465.0352072469996</v>
      </c>
      <c r="BA89" s="236">
        <v>4520.8256359429997</v>
      </c>
      <c r="BB89" s="236">
        <v>4577.31154668</v>
      </c>
      <c r="BC89" s="236">
        <v>4634.5012772130003</v>
      </c>
      <c r="BD89" s="236">
        <v>4692.4031254729998</v>
      </c>
      <c r="BE89" s="236">
        <v>4751.0253688290004</v>
      </c>
      <c r="BF89" s="236">
        <v>4810.3765817659996</v>
      </c>
      <c r="BG89" s="236">
        <v>4870.465595222</v>
      </c>
      <c r="BH89" s="236">
        <v>4931.3011757969998</v>
      </c>
      <c r="BI89" s="236">
        <v>4992.8919324709996</v>
      </c>
      <c r="BJ89" s="236">
        <v>5055.2466135029999</v>
      </c>
      <c r="BK89" s="236">
        <v>5118.3738520950001</v>
      </c>
      <c r="BL89" s="236">
        <v>5182.2833457959996</v>
      </c>
      <c r="BM89" s="236">
        <v>5246.9848003289999</v>
      </c>
      <c r="BN89" s="236">
        <v>5312.4883112260004</v>
      </c>
      <c r="BO89" s="236">
        <v>5378.8032661400002</v>
      </c>
      <c r="BP89" s="236">
        <v>5445.9382941419999</v>
      </c>
      <c r="BQ89" s="236">
        <v>5513.9012439999997</v>
      </c>
      <c r="BR89" s="236">
        <v>5582.6997262949999</v>
      </c>
      <c r="BS89" s="236">
        <v>5652.3418248739999</v>
      </c>
      <c r="BT89" s="236">
        <v>5722.8361562379996</v>
      </c>
      <c r="BU89" s="236">
        <v>5794.1935243669996</v>
      </c>
      <c r="BV89" s="236">
        <v>5866.4241257289996</v>
      </c>
      <c r="BW89" s="236">
        <v>5939.5360389950001</v>
      </c>
      <c r="BX89" s="236">
        <v>6013.536806909</v>
      </c>
      <c r="BY89" s="236">
        <v>6088.433127368</v>
      </c>
      <c r="BZ89" s="236">
        <v>6164.2310412930001</v>
      </c>
      <c r="CA89" s="236">
        <v>6240.9357867110002</v>
      </c>
      <c r="CB89" s="236">
        <v>6318.5519979159999</v>
      </c>
      <c r="CC89" s="236">
        <v>6397.0840649350002</v>
      </c>
      <c r="CD89" s="236">
        <v>6476.5362307619998</v>
      </c>
      <c r="CE89" s="236">
        <v>6556.9131008240001</v>
      </c>
      <c r="CF89" s="236">
        <v>6638.2217167119998</v>
      </c>
      <c r="CG89" s="236">
        <v>6720.4635714469996</v>
      </c>
      <c r="CH89" s="236">
        <v>6803.6394539359999</v>
      </c>
      <c r="CI89" s="236">
        <v>6887.7477537479999</v>
      </c>
      <c r="CJ89" s="236">
        <v>6972.7854178010002</v>
      </c>
      <c r="CK89" s="236">
        <v>7058.7497752059999</v>
      </c>
      <c r="CL89" s="236">
        <v>7145.6350117399998</v>
      </c>
      <c r="CM89" s="236">
        <v>7233.4356019799998</v>
      </c>
      <c r="CN89" s="236">
        <v>7322.1443366860003</v>
      </c>
      <c r="CO89" s="236">
        <v>7411.7505784209998</v>
      </c>
      <c r="CP89" s="236">
        <v>7502.2420947250002</v>
      </c>
      <c r="CQ89" s="236">
        <v>7593.6016276509999</v>
      </c>
      <c r="CR89" s="236">
        <v>7685.8106711350001</v>
      </c>
      <c r="CS89" s="236">
        <v>7778.8465588469999</v>
      </c>
      <c r="CT89" s="236">
        <v>7872.6738287010003</v>
      </c>
      <c r="CU89" s="236">
        <v>7967.2638699010004</v>
      </c>
      <c r="CV89" s="236">
        <v>8062.569559474</v>
      </c>
      <c r="CW89" s="236">
        <v>8158.5469498109996</v>
      </c>
      <c r="CX89" s="236">
        <v>8255.1251146659997</v>
      </c>
      <c r="CY89" s="236">
        <v>8352.1874853779991</v>
      </c>
      <c r="CZ89" s="236">
        <v>8449.5701582220008</v>
      </c>
      <c r="DA89" s="236">
        <v>8547.2790341679993</v>
      </c>
      <c r="DB89" s="236">
        <v>8645.2060820139995</v>
      </c>
      <c r="DC89" s="236">
        <v>8743.2279355659994</v>
      </c>
      <c r="DD89" s="236">
        <v>8841.2041937089998</v>
      </c>
      <c r="DE89" s="236">
        <v>8938.9753686740005</v>
      </c>
      <c r="DF89" s="236">
        <v>9036.3605194539996</v>
      </c>
      <c r="DG89" s="236">
        <v>9133.1548191050006</v>
      </c>
      <c r="DH89" s="236">
        <v>9229.1267100160003</v>
      </c>
      <c r="DI89" s="236">
        <v>9324.0149543829993</v>
      </c>
      <c r="DJ89" s="236">
        <v>9417.5251806889992</v>
      </c>
      <c r="DK89" s="236">
        <v>9509.3262992060008</v>
      </c>
      <c r="DL89" s="236">
        <v>9599.0464460580006</v>
      </c>
      <c r="DM89" s="236">
        <v>9686.2688030959998</v>
      </c>
      <c r="DN89" s="236">
        <v>9770.5268595060006</v>
      </c>
      <c r="DO89" s="236">
        <v>9851.2995459819995</v>
      </c>
      <c r="DP89" s="236">
        <v>9928.0059438379994</v>
      </c>
      <c r="DQ89" s="236">
        <v>10000</v>
      </c>
      <c r="DR89" s="236"/>
    </row>
    <row r="90" spans="1:122" x14ac:dyDescent="0.15">
      <c r="A90" s="1" t="s">
        <v>590</v>
      </c>
      <c r="B90" s="1" t="s">
        <v>502</v>
      </c>
      <c r="C90" s="1">
        <v>1</v>
      </c>
      <c r="D90" s="1">
        <v>1</v>
      </c>
      <c r="E90" s="1">
        <v>2</v>
      </c>
      <c r="F90" s="1">
        <v>2</v>
      </c>
      <c r="G90" s="1">
        <v>0</v>
      </c>
      <c r="H90" s="1">
        <v>0</v>
      </c>
      <c r="I90" s="1">
        <v>0</v>
      </c>
      <c r="J90" s="1">
        <v>0</v>
      </c>
      <c r="K90" s="236">
        <v>2752.7449374480002</v>
      </c>
      <c r="L90" s="236">
        <v>108</v>
      </c>
      <c r="M90" s="236">
        <v>2785.3635009999998</v>
      </c>
      <c r="N90" s="236">
        <v>2820.1513260689999</v>
      </c>
      <c r="O90" s="236">
        <v>2855.3776716050002</v>
      </c>
      <c r="P90" s="236">
        <v>2891.047298425</v>
      </c>
      <c r="Q90" s="236">
        <v>2927.1653290889999</v>
      </c>
      <c r="R90" s="236">
        <v>2963.7364290360001</v>
      </c>
      <c r="S90" s="236">
        <v>3000.7656251160001</v>
      </c>
      <c r="T90" s="236">
        <v>3038.2578099369998</v>
      </c>
      <c r="U90" s="236">
        <v>3076.2180795150002</v>
      </c>
      <c r="V90" s="236">
        <v>3114.6513907660001</v>
      </c>
      <c r="W90" s="236">
        <v>3153.562550139</v>
      </c>
      <c r="X90" s="236">
        <v>3192.9565637400001</v>
      </c>
      <c r="Y90" s="236">
        <v>3232.8393809889999</v>
      </c>
      <c r="Z90" s="236">
        <v>3273.2162814140002</v>
      </c>
      <c r="AA90" s="236">
        <v>3314.127656612</v>
      </c>
      <c r="AB90" s="236">
        <v>3355.549886927</v>
      </c>
      <c r="AC90" s="236">
        <v>3397.489630992</v>
      </c>
      <c r="AD90" s="236">
        <v>3439.9534482580002</v>
      </c>
      <c r="AE90" s="236">
        <v>3482.947925084</v>
      </c>
      <c r="AF90" s="236">
        <v>3526.4796524630001</v>
      </c>
      <c r="AG90" s="236">
        <v>3570.5551821140002</v>
      </c>
      <c r="AH90" s="236">
        <v>3615.1811415789998</v>
      </c>
      <c r="AI90" s="236">
        <v>3660.3642760779999</v>
      </c>
      <c r="AJ90" s="236">
        <v>3706.1114310900002</v>
      </c>
      <c r="AK90" s="236">
        <v>3752.4301016129998</v>
      </c>
      <c r="AL90" s="236">
        <v>3799.3275311749999</v>
      </c>
      <c r="AM90" s="236">
        <v>3846.810928293</v>
      </c>
      <c r="AN90" s="236">
        <v>3894.887547022</v>
      </c>
      <c r="AO90" s="236">
        <v>3943.564773782</v>
      </c>
      <c r="AP90" s="236">
        <v>3992.8500415919998</v>
      </c>
      <c r="AQ90" s="236">
        <v>4042.7506923780002</v>
      </c>
      <c r="AR90" s="236">
        <v>4093.2740355629999</v>
      </c>
      <c r="AS90" s="236">
        <v>4144.4278064829996</v>
      </c>
      <c r="AT90" s="236">
        <v>4196.2200005519999</v>
      </c>
      <c r="AU90" s="236">
        <v>4248.6585988160004</v>
      </c>
      <c r="AV90" s="236">
        <v>4301.7515137009996</v>
      </c>
      <c r="AW90" s="236">
        <v>4355.5065064649998</v>
      </c>
      <c r="AX90" s="236">
        <v>4409.9316428020002</v>
      </c>
      <c r="AY90" s="236">
        <v>4465.0352072469996</v>
      </c>
      <c r="AZ90" s="236">
        <v>4520.8256359429997</v>
      </c>
      <c r="BA90" s="236">
        <v>4577.31154668</v>
      </c>
      <c r="BB90" s="236">
        <v>4634.5012772130003</v>
      </c>
      <c r="BC90" s="236">
        <v>4692.4031254729998</v>
      </c>
      <c r="BD90" s="236">
        <v>4751.0253688290004</v>
      </c>
      <c r="BE90" s="236">
        <v>4810.3765817659996</v>
      </c>
      <c r="BF90" s="236">
        <v>4870.465595222</v>
      </c>
      <c r="BG90" s="236">
        <v>4931.3011757969998</v>
      </c>
      <c r="BH90" s="236">
        <v>4992.8919324709996</v>
      </c>
      <c r="BI90" s="236">
        <v>5055.2466135029999</v>
      </c>
      <c r="BJ90" s="236">
        <v>5118.3738520950001</v>
      </c>
      <c r="BK90" s="236">
        <v>5182.2833457959996</v>
      </c>
      <c r="BL90" s="236">
        <v>5246.9848003289999</v>
      </c>
      <c r="BM90" s="236">
        <v>5312.4883112260004</v>
      </c>
      <c r="BN90" s="236">
        <v>5378.8032661400002</v>
      </c>
      <c r="BO90" s="236">
        <v>5445.9382941419999</v>
      </c>
      <c r="BP90" s="236">
        <v>5513.9012439999997</v>
      </c>
      <c r="BQ90" s="236">
        <v>5582.6997262949999</v>
      </c>
      <c r="BR90" s="236">
        <v>5652.3418248739999</v>
      </c>
      <c r="BS90" s="236">
        <v>5722.8361562379996</v>
      </c>
      <c r="BT90" s="236">
        <v>5794.1935243669996</v>
      </c>
      <c r="BU90" s="236">
        <v>5866.4241257289996</v>
      </c>
      <c r="BV90" s="236">
        <v>5939.5360389950001</v>
      </c>
      <c r="BW90" s="236">
        <v>6013.536806909</v>
      </c>
      <c r="BX90" s="236">
        <v>6088.433127368</v>
      </c>
      <c r="BY90" s="236">
        <v>6164.2310412930001</v>
      </c>
      <c r="BZ90" s="236">
        <v>6240.9357867110002</v>
      </c>
      <c r="CA90" s="236">
        <v>6318.5519979159999</v>
      </c>
      <c r="CB90" s="236">
        <v>6397.0840649350002</v>
      </c>
      <c r="CC90" s="236">
        <v>6476.5362307619998</v>
      </c>
      <c r="CD90" s="236">
        <v>6556.9131008240001</v>
      </c>
      <c r="CE90" s="236">
        <v>6638.2217167119998</v>
      </c>
      <c r="CF90" s="236">
        <v>6720.4635714469996</v>
      </c>
      <c r="CG90" s="236">
        <v>6803.6394539359999</v>
      </c>
      <c r="CH90" s="236">
        <v>6887.7477537479999</v>
      </c>
      <c r="CI90" s="236">
        <v>6972.7854178010002</v>
      </c>
      <c r="CJ90" s="236">
        <v>7058.7497752059999</v>
      </c>
      <c r="CK90" s="236">
        <v>7145.6350117399998</v>
      </c>
      <c r="CL90" s="236">
        <v>7233.4356019799998</v>
      </c>
      <c r="CM90" s="236">
        <v>7322.1443366860003</v>
      </c>
      <c r="CN90" s="236">
        <v>7411.7505784209998</v>
      </c>
      <c r="CO90" s="236">
        <v>7502.2420947250002</v>
      </c>
      <c r="CP90" s="236">
        <v>7593.6016276509999</v>
      </c>
      <c r="CQ90" s="236">
        <v>7685.8106711350001</v>
      </c>
      <c r="CR90" s="236">
        <v>7778.8465588469999</v>
      </c>
      <c r="CS90" s="236">
        <v>7872.6738287010003</v>
      </c>
      <c r="CT90" s="236">
        <v>7967.2638699010004</v>
      </c>
      <c r="CU90" s="236">
        <v>8062.569559474</v>
      </c>
      <c r="CV90" s="236">
        <v>8158.5469498109996</v>
      </c>
      <c r="CW90" s="236">
        <v>8255.1251146659997</v>
      </c>
      <c r="CX90" s="236">
        <v>8352.1874853779991</v>
      </c>
      <c r="CY90" s="236">
        <v>8449.5701582220008</v>
      </c>
      <c r="CZ90" s="236">
        <v>8547.2790341679993</v>
      </c>
      <c r="DA90" s="236">
        <v>8645.2060820139995</v>
      </c>
      <c r="DB90" s="236">
        <v>8743.2279355659994</v>
      </c>
      <c r="DC90" s="236">
        <v>8841.2041937089998</v>
      </c>
      <c r="DD90" s="236">
        <v>8938.9753686740005</v>
      </c>
      <c r="DE90" s="236">
        <v>9036.3605194539996</v>
      </c>
      <c r="DF90" s="236">
        <v>9133.1548191050006</v>
      </c>
      <c r="DG90" s="236">
        <v>9229.1267100160003</v>
      </c>
      <c r="DH90" s="236">
        <v>9324.0149543829993</v>
      </c>
      <c r="DI90" s="236">
        <v>9417.5251806889992</v>
      </c>
      <c r="DJ90" s="236">
        <v>9509.3262992060008</v>
      </c>
      <c r="DK90" s="236">
        <v>9599.0464460580006</v>
      </c>
      <c r="DL90" s="236">
        <v>9686.2688030959998</v>
      </c>
      <c r="DM90" s="236">
        <v>9770.5268595060006</v>
      </c>
      <c r="DN90" s="236">
        <v>9851.2995459819995</v>
      </c>
      <c r="DO90" s="236">
        <v>9928.0059438379994</v>
      </c>
      <c r="DP90" s="236">
        <v>10000</v>
      </c>
      <c r="DQ90" s="236"/>
      <c r="DR90" s="236"/>
    </row>
    <row r="91" spans="1:122" x14ac:dyDescent="0.15">
      <c r="A91" s="1" t="s">
        <v>591</v>
      </c>
      <c r="B91" s="1" t="s">
        <v>502</v>
      </c>
      <c r="C91" s="1">
        <v>1</v>
      </c>
      <c r="D91" s="1">
        <v>1</v>
      </c>
      <c r="E91" s="1">
        <v>2</v>
      </c>
      <c r="F91" s="1">
        <v>3</v>
      </c>
      <c r="G91" s="1">
        <v>0</v>
      </c>
      <c r="H91" s="1">
        <v>0</v>
      </c>
      <c r="I91" s="1">
        <v>0</v>
      </c>
      <c r="J91" s="1">
        <v>0</v>
      </c>
      <c r="K91" s="236">
        <v>2787.117218981</v>
      </c>
      <c r="L91" s="236">
        <v>107</v>
      </c>
      <c r="M91" s="236">
        <v>2820.151960442</v>
      </c>
      <c r="N91" s="236">
        <v>2855.37824839</v>
      </c>
      <c r="O91" s="236">
        <v>2891.0478244730002</v>
      </c>
      <c r="P91" s="236">
        <v>2927.1658102639999</v>
      </c>
      <c r="Q91" s="236">
        <v>2963.7368688639999</v>
      </c>
      <c r="R91" s="236">
        <v>3000.7660255360001</v>
      </c>
      <c r="S91" s="236">
        <v>3038.2581707740001</v>
      </c>
      <c r="T91" s="236">
        <v>3076.218398818</v>
      </c>
      <c r="U91" s="236">
        <v>3114.6516642669999</v>
      </c>
      <c r="V91" s="236">
        <v>3153.5627706790001</v>
      </c>
      <c r="W91" s="236">
        <v>3192.9567215900001</v>
      </c>
      <c r="X91" s="236">
        <v>3232.839466078</v>
      </c>
      <c r="Y91" s="236">
        <v>3273.2162814140002</v>
      </c>
      <c r="Z91" s="236">
        <v>3314.127656612</v>
      </c>
      <c r="AA91" s="236">
        <v>3355.549886927</v>
      </c>
      <c r="AB91" s="236">
        <v>3397.489630992</v>
      </c>
      <c r="AC91" s="236">
        <v>3439.9534482580002</v>
      </c>
      <c r="AD91" s="236">
        <v>3482.947925084</v>
      </c>
      <c r="AE91" s="236">
        <v>3526.4796524630001</v>
      </c>
      <c r="AF91" s="236">
        <v>3570.5551821140002</v>
      </c>
      <c r="AG91" s="236">
        <v>3615.1811415789998</v>
      </c>
      <c r="AH91" s="236">
        <v>3660.3642760779999</v>
      </c>
      <c r="AI91" s="236">
        <v>3706.1114310900002</v>
      </c>
      <c r="AJ91" s="236">
        <v>3752.4301016129998</v>
      </c>
      <c r="AK91" s="236">
        <v>3799.3275311749999</v>
      </c>
      <c r="AL91" s="236">
        <v>3846.810928293</v>
      </c>
      <c r="AM91" s="236">
        <v>3894.887547022</v>
      </c>
      <c r="AN91" s="236">
        <v>3943.564773782</v>
      </c>
      <c r="AO91" s="236">
        <v>3992.8500415919998</v>
      </c>
      <c r="AP91" s="236">
        <v>4042.7506923780002</v>
      </c>
      <c r="AQ91" s="236">
        <v>4093.2740355629999</v>
      </c>
      <c r="AR91" s="236">
        <v>4144.4278064829996</v>
      </c>
      <c r="AS91" s="236">
        <v>4196.2200005519999</v>
      </c>
      <c r="AT91" s="236">
        <v>4248.6585988160004</v>
      </c>
      <c r="AU91" s="236">
        <v>4301.7515137009996</v>
      </c>
      <c r="AV91" s="236">
        <v>4355.5065064649998</v>
      </c>
      <c r="AW91" s="236">
        <v>4409.9316428020002</v>
      </c>
      <c r="AX91" s="236">
        <v>4465.0352072469996</v>
      </c>
      <c r="AY91" s="236">
        <v>4520.8256359429997</v>
      </c>
      <c r="AZ91" s="236">
        <v>4577.31154668</v>
      </c>
      <c r="BA91" s="236">
        <v>4634.5012772130003</v>
      </c>
      <c r="BB91" s="236">
        <v>4692.4031254729998</v>
      </c>
      <c r="BC91" s="236">
        <v>4751.0253688290004</v>
      </c>
      <c r="BD91" s="236">
        <v>4810.3765817659996</v>
      </c>
      <c r="BE91" s="236">
        <v>4870.465595222</v>
      </c>
      <c r="BF91" s="236">
        <v>4931.3011757969998</v>
      </c>
      <c r="BG91" s="236">
        <v>4992.8919324709996</v>
      </c>
      <c r="BH91" s="236">
        <v>5055.2466135029999</v>
      </c>
      <c r="BI91" s="236">
        <v>5118.3738520950001</v>
      </c>
      <c r="BJ91" s="236">
        <v>5182.2833457959996</v>
      </c>
      <c r="BK91" s="236">
        <v>5246.9848003289999</v>
      </c>
      <c r="BL91" s="236">
        <v>5312.4883112260004</v>
      </c>
      <c r="BM91" s="236">
        <v>5378.8032661400002</v>
      </c>
      <c r="BN91" s="236">
        <v>5445.9382941419999</v>
      </c>
      <c r="BO91" s="236">
        <v>5513.9012439999997</v>
      </c>
      <c r="BP91" s="236">
        <v>5582.6997262949999</v>
      </c>
      <c r="BQ91" s="236">
        <v>5652.3418248739999</v>
      </c>
      <c r="BR91" s="236">
        <v>5722.8361562379996</v>
      </c>
      <c r="BS91" s="236">
        <v>5794.1935243669996</v>
      </c>
      <c r="BT91" s="236">
        <v>5866.4241257289996</v>
      </c>
      <c r="BU91" s="236">
        <v>5939.5360389950001</v>
      </c>
      <c r="BV91" s="236">
        <v>6013.536806909</v>
      </c>
      <c r="BW91" s="236">
        <v>6088.433127368</v>
      </c>
      <c r="BX91" s="236">
        <v>6164.2310412930001</v>
      </c>
      <c r="BY91" s="236">
        <v>6240.9357867110002</v>
      </c>
      <c r="BZ91" s="236">
        <v>6318.5519979159999</v>
      </c>
      <c r="CA91" s="236">
        <v>6397.0840649350002</v>
      </c>
      <c r="CB91" s="236">
        <v>6476.5362307619998</v>
      </c>
      <c r="CC91" s="236">
        <v>6556.9131008240001</v>
      </c>
      <c r="CD91" s="236">
        <v>6638.2217167119998</v>
      </c>
      <c r="CE91" s="236">
        <v>6720.4635714469996</v>
      </c>
      <c r="CF91" s="236">
        <v>6803.6394539359999</v>
      </c>
      <c r="CG91" s="236">
        <v>6887.7477537479999</v>
      </c>
      <c r="CH91" s="236">
        <v>6972.7854178010002</v>
      </c>
      <c r="CI91" s="236">
        <v>7058.7497752059999</v>
      </c>
      <c r="CJ91" s="236">
        <v>7145.6350117399998</v>
      </c>
      <c r="CK91" s="236">
        <v>7233.4356019799998</v>
      </c>
      <c r="CL91" s="236">
        <v>7322.1443366860003</v>
      </c>
      <c r="CM91" s="236">
        <v>7411.7505784209998</v>
      </c>
      <c r="CN91" s="236">
        <v>7502.2420947250002</v>
      </c>
      <c r="CO91" s="236">
        <v>7593.6016276509999</v>
      </c>
      <c r="CP91" s="236">
        <v>7685.8106711350001</v>
      </c>
      <c r="CQ91" s="236">
        <v>7778.8465588469999</v>
      </c>
      <c r="CR91" s="236">
        <v>7872.6738287010003</v>
      </c>
      <c r="CS91" s="236">
        <v>7967.2638699010004</v>
      </c>
      <c r="CT91" s="236">
        <v>8062.569559474</v>
      </c>
      <c r="CU91" s="236">
        <v>8158.5469498109996</v>
      </c>
      <c r="CV91" s="236">
        <v>8255.1251146659997</v>
      </c>
      <c r="CW91" s="236">
        <v>8352.1874853779991</v>
      </c>
      <c r="CX91" s="236">
        <v>8449.5701582220008</v>
      </c>
      <c r="CY91" s="236">
        <v>8547.2790341679993</v>
      </c>
      <c r="CZ91" s="236">
        <v>8645.2060820139995</v>
      </c>
      <c r="DA91" s="236">
        <v>8743.2279355659994</v>
      </c>
      <c r="DB91" s="236">
        <v>8841.2041937089998</v>
      </c>
      <c r="DC91" s="236">
        <v>8938.9753686740005</v>
      </c>
      <c r="DD91" s="236">
        <v>9036.3605194539996</v>
      </c>
      <c r="DE91" s="236">
        <v>9133.1548191050006</v>
      </c>
      <c r="DF91" s="236">
        <v>9229.1267100160003</v>
      </c>
      <c r="DG91" s="236">
        <v>9324.0149543829993</v>
      </c>
      <c r="DH91" s="236">
        <v>9417.5251806889992</v>
      </c>
      <c r="DI91" s="236">
        <v>9509.3262992060008</v>
      </c>
      <c r="DJ91" s="236">
        <v>9599.0464460580006</v>
      </c>
      <c r="DK91" s="236">
        <v>9686.2688030959998</v>
      </c>
      <c r="DL91" s="236">
        <v>9770.5268595060006</v>
      </c>
      <c r="DM91" s="236">
        <v>9851.2995459819995</v>
      </c>
      <c r="DN91" s="236">
        <v>9928.0059438379994</v>
      </c>
      <c r="DO91" s="236">
        <v>10000</v>
      </c>
      <c r="DP91" s="236"/>
      <c r="DQ91" s="236"/>
      <c r="DR91" s="236"/>
    </row>
    <row r="92" spans="1:122" x14ac:dyDescent="0.15">
      <c r="A92" s="1" t="s">
        <v>592</v>
      </c>
      <c r="B92" s="1" t="s">
        <v>502</v>
      </c>
      <c r="C92" s="1">
        <v>1</v>
      </c>
      <c r="D92" s="1">
        <v>1</v>
      </c>
      <c r="E92" s="1">
        <v>2</v>
      </c>
      <c r="F92" s="1">
        <v>4</v>
      </c>
      <c r="G92" s="1">
        <v>0</v>
      </c>
      <c r="H92" s="1">
        <v>0</v>
      </c>
      <c r="I92" s="1">
        <v>0</v>
      </c>
      <c r="J92" s="1">
        <v>0</v>
      </c>
      <c r="K92" s="236">
        <v>2821.9239406790002</v>
      </c>
      <c r="L92" s="236">
        <v>106</v>
      </c>
      <c r="M92" s="236">
        <v>2855.378232565</v>
      </c>
      <c r="N92" s="236">
        <v>2891.047810041</v>
      </c>
      <c r="O92" s="236">
        <v>2927.1657970629999</v>
      </c>
      <c r="P92" s="236">
        <v>2963.7368567970002</v>
      </c>
      <c r="Q92" s="236">
        <v>3000.7660145499999</v>
      </c>
      <c r="R92" s="236">
        <v>3038.2581608740002</v>
      </c>
      <c r="S92" s="236">
        <v>3076.2183900579998</v>
      </c>
      <c r="T92" s="236">
        <v>3114.6516567640001</v>
      </c>
      <c r="U92" s="236">
        <v>3153.562764629</v>
      </c>
      <c r="V92" s="236">
        <v>3192.95671726</v>
      </c>
      <c r="W92" s="236">
        <v>3232.8394637440001</v>
      </c>
      <c r="X92" s="236">
        <v>3273.2162814140002</v>
      </c>
      <c r="Y92" s="236">
        <v>3314.127656612</v>
      </c>
      <c r="Z92" s="236">
        <v>3355.549886927</v>
      </c>
      <c r="AA92" s="236">
        <v>3397.489630992</v>
      </c>
      <c r="AB92" s="236">
        <v>3439.9534482580002</v>
      </c>
      <c r="AC92" s="236">
        <v>3482.947925084</v>
      </c>
      <c r="AD92" s="236">
        <v>3526.4796524630001</v>
      </c>
      <c r="AE92" s="236">
        <v>3570.5551821140002</v>
      </c>
      <c r="AF92" s="236">
        <v>3615.1811415789998</v>
      </c>
      <c r="AG92" s="236">
        <v>3660.3642760779999</v>
      </c>
      <c r="AH92" s="236">
        <v>3706.1114310900002</v>
      </c>
      <c r="AI92" s="236">
        <v>3752.4301016129998</v>
      </c>
      <c r="AJ92" s="236">
        <v>3799.3275311749999</v>
      </c>
      <c r="AK92" s="236">
        <v>3846.810928293</v>
      </c>
      <c r="AL92" s="236">
        <v>3894.887547022</v>
      </c>
      <c r="AM92" s="236">
        <v>3943.564773782</v>
      </c>
      <c r="AN92" s="236">
        <v>3992.8500415919998</v>
      </c>
      <c r="AO92" s="236">
        <v>4042.7506923780002</v>
      </c>
      <c r="AP92" s="236">
        <v>4093.2740355629999</v>
      </c>
      <c r="AQ92" s="236">
        <v>4144.4278064829996</v>
      </c>
      <c r="AR92" s="236">
        <v>4196.2200005519999</v>
      </c>
      <c r="AS92" s="236">
        <v>4248.6585988160004</v>
      </c>
      <c r="AT92" s="236">
        <v>4301.7515137009996</v>
      </c>
      <c r="AU92" s="236">
        <v>4355.5065064649998</v>
      </c>
      <c r="AV92" s="236">
        <v>4409.9316428020002</v>
      </c>
      <c r="AW92" s="236">
        <v>4465.0352072469996</v>
      </c>
      <c r="AX92" s="236">
        <v>4520.8256359429997</v>
      </c>
      <c r="AY92" s="236">
        <v>4577.31154668</v>
      </c>
      <c r="AZ92" s="236">
        <v>4634.5012772130003</v>
      </c>
      <c r="BA92" s="236">
        <v>4692.4031254729998</v>
      </c>
      <c r="BB92" s="236">
        <v>4751.0253688290004</v>
      </c>
      <c r="BC92" s="236">
        <v>4810.3765817659996</v>
      </c>
      <c r="BD92" s="236">
        <v>4870.465595222</v>
      </c>
      <c r="BE92" s="236">
        <v>4931.3011757969998</v>
      </c>
      <c r="BF92" s="236">
        <v>4992.8919324709996</v>
      </c>
      <c r="BG92" s="236">
        <v>5055.2466135029999</v>
      </c>
      <c r="BH92" s="236">
        <v>5118.3738520950001</v>
      </c>
      <c r="BI92" s="236">
        <v>5182.2833457959996</v>
      </c>
      <c r="BJ92" s="236">
        <v>5246.9848003289999</v>
      </c>
      <c r="BK92" s="236">
        <v>5312.4883112260004</v>
      </c>
      <c r="BL92" s="236">
        <v>5378.8032661400002</v>
      </c>
      <c r="BM92" s="236">
        <v>5445.9382941419999</v>
      </c>
      <c r="BN92" s="236">
        <v>5513.9012439999997</v>
      </c>
      <c r="BO92" s="236">
        <v>5582.6997262949999</v>
      </c>
      <c r="BP92" s="236">
        <v>5652.3418248739999</v>
      </c>
      <c r="BQ92" s="236">
        <v>5722.8361562379996</v>
      </c>
      <c r="BR92" s="236">
        <v>5794.1935243669996</v>
      </c>
      <c r="BS92" s="236">
        <v>5866.4241257289996</v>
      </c>
      <c r="BT92" s="236">
        <v>5939.5360389950001</v>
      </c>
      <c r="BU92" s="236">
        <v>6013.536806909</v>
      </c>
      <c r="BV92" s="236">
        <v>6088.433127368</v>
      </c>
      <c r="BW92" s="236">
        <v>6164.2310412930001</v>
      </c>
      <c r="BX92" s="236">
        <v>6240.9357867110002</v>
      </c>
      <c r="BY92" s="236">
        <v>6318.5519979159999</v>
      </c>
      <c r="BZ92" s="236">
        <v>6397.0840649350002</v>
      </c>
      <c r="CA92" s="236">
        <v>6476.5362307619998</v>
      </c>
      <c r="CB92" s="236">
        <v>6556.9131008240001</v>
      </c>
      <c r="CC92" s="236">
        <v>6638.2217167119998</v>
      </c>
      <c r="CD92" s="236">
        <v>6720.4635714469996</v>
      </c>
      <c r="CE92" s="236">
        <v>6803.6394539359999</v>
      </c>
      <c r="CF92" s="236">
        <v>6887.7477537479999</v>
      </c>
      <c r="CG92" s="236">
        <v>6972.7854178010002</v>
      </c>
      <c r="CH92" s="236">
        <v>7058.7497752059999</v>
      </c>
      <c r="CI92" s="236">
        <v>7145.6350117399998</v>
      </c>
      <c r="CJ92" s="236">
        <v>7233.4356019799998</v>
      </c>
      <c r="CK92" s="236">
        <v>7322.1443366860003</v>
      </c>
      <c r="CL92" s="236">
        <v>7411.7505784209998</v>
      </c>
      <c r="CM92" s="236">
        <v>7502.2420947250002</v>
      </c>
      <c r="CN92" s="236">
        <v>7593.6016276509999</v>
      </c>
      <c r="CO92" s="236">
        <v>7685.8106711350001</v>
      </c>
      <c r="CP92" s="236">
        <v>7778.8465588469999</v>
      </c>
      <c r="CQ92" s="236">
        <v>7872.6738287010003</v>
      </c>
      <c r="CR92" s="236">
        <v>7967.2638699010004</v>
      </c>
      <c r="CS92" s="236">
        <v>8062.569559474</v>
      </c>
      <c r="CT92" s="236">
        <v>8158.5469498109996</v>
      </c>
      <c r="CU92" s="236">
        <v>8255.1251146659997</v>
      </c>
      <c r="CV92" s="236">
        <v>8352.1874853779991</v>
      </c>
      <c r="CW92" s="236">
        <v>8449.5701582220008</v>
      </c>
      <c r="CX92" s="236">
        <v>8547.2790341679993</v>
      </c>
      <c r="CY92" s="236">
        <v>8645.2060820139995</v>
      </c>
      <c r="CZ92" s="236">
        <v>8743.2279355659994</v>
      </c>
      <c r="DA92" s="236">
        <v>8841.2041937089998</v>
      </c>
      <c r="DB92" s="236">
        <v>8938.9753686740005</v>
      </c>
      <c r="DC92" s="236">
        <v>9036.3605194539996</v>
      </c>
      <c r="DD92" s="236">
        <v>9133.1548191050006</v>
      </c>
      <c r="DE92" s="236">
        <v>9229.1267100160003</v>
      </c>
      <c r="DF92" s="236">
        <v>9324.0149543829993</v>
      </c>
      <c r="DG92" s="236">
        <v>9417.5251806889992</v>
      </c>
      <c r="DH92" s="236">
        <v>9509.3262992060008</v>
      </c>
      <c r="DI92" s="236">
        <v>9599.0464460580006</v>
      </c>
      <c r="DJ92" s="236">
        <v>9686.2688030959998</v>
      </c>
      <c r="DK92" s="236">
        <v>9770.5268595060006</v>
      </c>
      <c r="DL92" s="236">
        <v>9851.2995459819995</v>
      </c>
      <c r="DM92" s="236">
        <v>9928.0059438379994</v>
      </c>
      <c r="DN92" s="236">
        <v>10000</v>
      </c>
      <c r="DO92" s="236"/>
      <c r="DP92" s="236"/>
      <c r="DQ92" s="236"/>
      <c r="DR92" s="236"/>
    </row>
    <row r="93" spans="1:122" x14ac:dyDescent="0.15">
      <c r="A93" s="1" t="s">
        <v>593</v>
      </c>
      <c r="B93" s="1" t="s">
        <v>502</v>
      </c>
      <c r="C93" s="1">
        <v>1</v>
      </c>
      <c r="D93" s="1">
        <v>1</v>
      </c>
      <c r="E93" s="1">
        <v>2</v>
      </c>
      <c r="F93" s="1">
        <v>5</v>
      </c>
      <c r="G93" s="1">
        <v>0</v>
      </c>
      <c r="H93" s="1">
        <v>0</v>
      </c>
      <c r="I93" s="1">
        <v>0</v>
      </c>
      <c r="J93" s="1">
        <v>0</v>
      </c>
      <c r="K93" s="236">
        <v>2857.169157884</v>
      </c>
      <c r="L93" s="236">
        <v>105</v>
      </c>
      <c r="M93" s="236">
        <v>2891.0472683940002</v>
      </c>
      <c r="N93" s="236">
        <v>2927.1653016199998</v>
      </c>
      <c r="O93" s="236">
        <v>2963.7364039270001</v>
      </c>
      <c r="P93" s="236">
        <v>3000.765602257</v>
      </c>
      <c r="Q93" s="236">
        <v>3038.2577893379998</v>
      </c>
      <c r="R93" s="236">
        <v>3076.2180612860002</v>
      </c>
      <c r="S93" s="236">
        <v>3114.6513751520001</v>
      </c>
      <c r="T93" s="236">
        <v>3153.5625375489999</v>
      </c>
      <c r="U93" s="236">
        <v>3192.9565547279999</v>
      </c>
      <c r="V93" s="236">
        <v>3232.8393761309999</v>
      </c>
      <c r="W93" s="236">
        <v>3273.2162814140002</v>
      </c>
      <c r="X93" s="236">
        <v>3314.127656612</v>
      </c>
      <c r="Y93" s="236">
        <v>3355.549886927</v>
      </c>
      <c r="Z93" s="236">
        <v>3397.489630992</v>
      </c>
      <c r="AA93" s="236">
        <v>3439.9534482580002</v>
      </c>
      <c r="AB93" s="236">
        <v>3482.947925084</v>
      </c>
      <c r="AC93" s="236">
        <v>3526.4796524630001</v>
      </c>
      <c r="AD93" s="236">
        <v>3570.5551821140002</v>
      </c>
      <c r="AE93" s="236">
        <v>3615.1811415789998</v>
      </c>
      <c r="AF93" s="236">
        <v>3660.3642760779999</v>
      </c>
      <c r="AG93" s="236">
        <v>3706.1114310900002</v>
      </c>
      <c r="AH93" s="236">
        <v>3752.4301016129998</v>
      </c>
      <c r="AI93" s="236">
        <v>3799.3275311749999</v>
      </c>
      <c r="AJ93" s="236">
        <v>3846.810928293</v>
      </c>
      <c r="AK93" s="236">
        <v>3894.887547022</v>
      </c>
      <c r="AL93" s="236">
        <v>3943.564773782</v>
      </c>
      <c r="AM93" s="236">
        <v>3992.8500415919998</v>
      </c>
      <c r="AN93" s="236">
        <v>4042.7506923780002</v>
      </c>
      <c r="AO93" s="236">
        <v>4093.2740355629999</v>
      </c>
      <c r="AP93" s="236">
        <v>4144.4278064829996</v>
      </c>
      <c r="AQ93" s="236">
        <v>4196.2200005519999</v>
      </c>
      <c r="AR93" s="236">
        <v>4248.6585988160004</v>
      </c>
      <c r="AS93" s="236">
        <v>4301.7515137009996</v>
      </c>
      <c r="AT93" s="236">
        <v>4355.5065064649998</v>
      </c>
      <c r="AU93" s="236">
        <v>4409.9316428020002</v>
      </c>
      <c r="AV93" s="236">
        <v>4465.0352072469996</v>
      </c>
      <c r="AW93" s="236">
        <v>4520.8256359429997</v>
      </c>
      <c r="AX93" s="236">
        <v>4577.31154668</v>
      </c>
      <c r="AY93" s="236">
        <v>4634.5012772130003</v>
      </c>
      <c r="AZ93" s="236">
        <v>4692.4031254729998</v>
      </c>
      <c r="BA93" s="236">
        <v>4751.0253688290004</v>
      </c>
      <c r="BB93" s="236">
        <v>4810.3765817659996</v>
      </c>
      <c r="BC93" s="236">
        <v>4870.465595222</v>
      </c>
      <c r="BD93" s="236">
        <v>4931.3011757969998</v>
      </c>
      <c r="BE93" s="236">
        <v>4992.8919324709996</v>
      </c>
      <c r="BF93" s="236">
        <v>5055.2466135029999</v>
      </c>
      <c r="BG93" s="236">
        <v>5118.3738520950001</v>
      </c>
      <c r="BH93" s="236">
        <v>5182.2833457959996</v>
      </c>
      <c r="BI93" s="236">
        <v>5246.9848003289999</v>
      </c>
      <c r="BJ93" s="236">
        <v>5312.4883112260004</v>
      </c>
      <c r="BK93" s="236">
        <v>5378.8032661400002</v>
      </c>
      <c r="BL93" s="236">
        <v>5445.9382941419999</v>
      </c>
      <c r="BM93" s="236">
        <v>5513.9012439999997</v>
      </c>
      <c r="BN93" s="236">
        <v>5582.6997262949999</v>
      </c>
      <c r="BO93" s="236">
        <v>5652.3418248739999</v>
      </c>
      <c r="BP93" s="236">
        <v>5722.8361562379996</v>
      </c>
      <c r="BQ93" s="236">
        <v>5794.1935243669996</v>
      </c>
      <c r="BR93" s="236">
        <v>5866.4241257289996</v>
      </c>
      <c r="BS93" s="236">
        <v>5939.5360389950001</v>
      </c>
      <c r="BT93" s="236">
        <v>6013.536806909</v>
      </c>
      <c r="BU93" s="236">
        <v>6088.433127368</v>
      </c>
      <c r="BV93" s="236">
        <v>6164.2310412930001</v>
      </c>
      <c r="BW93" s="236">
        <v>6240.9357867110002</v>
      </c>
      <c r="BX93" s="236">
        <v>6318.5519979159999</v>
      </c>
      <c r="BY93" s="236">
        <v>6397.0840649350002</v>
      </c>
      <c r="BZ93" s="236">
        <v>6476.5362307619998</v>
      </c>
      <c r="CA93" s="236">
        <v>6556.9131008240001</v>
      </c>
      <c r="CB93" s="236">
        <v>6638.2217167119998</v>
      </c>
      <c r="CC93" s="236">
        <v>6720.4635714469996</v>
      </c>
      <c r="CD93" s="236">
        <v>6803.6394539359999</v>
      </c>
      <c r="CE93" s="236">
        <v>6887.7477537479999</v>
      </c>
      <c r="CF93" s="236">
        <v>6972.7854178010002</v>
      </c>
      <c r="CG93" s="236">
        <v>7058.7497752059999</v>
      </c>
      <c r="CH93" s="236">
        <v>7145.6350117399998</v>
      </c>
      <c r="CI93" s="236">
        <v>7233.4356019799998</v>
      </c>
      <c r="CJ93" s="236">
        <v>7322.1443366860003</v>
      </c>
      <c r="CK93" s="236">
        <v>7411.7505784209998</v>
      </c>
      <c r="CL93" s="236">
        <v>7502.2420947250002</v>
      </c>
      <c r="CM93" s="236">
        <v>7593.6016276509999</v>
      </c>
      <c r="CN93" s="236">
        <v>7685.8106711350001</v>
      </c>
      <c r="CO93" s="236">
        <v>7778.8465588469999</v>
      </c>
      <c r="CP93" s="236">
        <v>7872.6738287010003</v>
      </c>
      <c r="CQ93" s="236">
        <v>7967.2638699010004</v>
      </c>
      <c r="CR93" s="236">
        <v>8062.569559474</v>
      </c>
      <c r="CS93" s="236">
        <v>8158.5469498109996</v>
      </c>
      <c r="CT93" s="236">
        <v>8255.1251146659997</v>
      </c>
      <c r="CU93" s="236">
        <v>8352.1874853779991</v>
      </c>
      <c r="CV93" s="236">
        <v>8449.5701582220008</v>
      </c>
      <c r="CW93" s="236">
        <v>8547.2790341679993</v>
      </c>
      <c r="CX93" s="236">
        <v>8645.2060820139995</v>
      </c>
      <c r="CY93" s="236">
        <v>8743.2279355659994</v>
      </c>
      <c r="CZ93" s="236">
        <v>8841.2041937089998</v>
      </c>
      <c r="DA93" s="236">
        <v>8938.9753686740005</v>
      </c>
      <c r="DB93" s="236">
        <v>9036.3605194539996</v>
      </c>
      <c r="DC93" s="236">
        <v>9133.1548191050006</v>
      </c>
      <c r="DD93" s="236">
        <v>9229.1267100160003</v>
      </c>
      <c r="DE93" s="236">
        <v>9324.0149543829993</v>
      </c>
      <c r="DF93" s="236">
        <v>9417.5251806889992</v>
      </c>
      <c r="DG93" s="236">
        <v>9509.3262992060008</v>
      </c>
      <c r="DH93" s="236">
        <v>9599.0464460580006</v>
      </c>
      <c r="DI93" s="236">
        <v>9686.2688030959998</v>
      </c>
      <c r="DJ93" s="236">
        <v>9770.5268595060006</v>
      </c>
      <c r="DK93" s="236">
        <v>9851.2995459819995</v>
      </c>
      <c r="DL93" s="236">
        <v>9928.0059438379994</v>
      </c>
      <c r="DM93" s="236">
        <v>10000</v>
      </c>
      <c r="DN93" s="236"/>
      <c r="DO93" s="236"/>
      <c r="DP93" s="236"/>
      <c r="DQ93" s="236"/>
      <c r="DR93" s="236"/>
    </row>
    <row r="94" spans="1:122" x14ac:dyDescent="0.15">
      <c r="A94" s="1" t="s">
        <v>594</v>
      </c>
      <c r="B94" s="1" t="s">
        <v>502</v>
      </c>
      <c r="C94" s="1">
        <v>1</v>
      </c>
      <c r="D94" s="1">
        <v>1</v>
      </c>
      <c r="E94" s="1">
        <v>2</v>
      </c>
      <c r="F94" s="1">
        <v>6</v>
      </c>
      <c r="G94" s="1">
        <v>0</v>
      </c>
      <c r="H94" s="1">
        <v>0</v>
      </c>
      <c r="I94" s="1">
        <v>0</v>
      </c>
      <c r="J94" s="1">
        <v>0</v>
      </c>
      <c r="K94" s="236">
        <v>2892.8589997200002</v>
      </c>
      <c r="L94" s="236">
        <v>104</v>
      </c>
      <c r="M94" s="236">
        <v>2927.1653660050001</v>
      </c>
      <c r="N94" s="236">
        <v>2963.7364627789998</v>
      </c>
      <c r="O94" s="236">
        <v>3000.765655836</v>
      </c>
      <c r="P94" s="236">
        <v>3038.2578376199999</v>
      </c>
      <c r="Q94" s="236">
        <v>3076.2181040119999</v>
      </c>
      <c r="R94" s="236">
        <v>3114.6514117490001</v>
      </c>
      <c r="S94" s="236">
        <v>3153.5625670589998</v>
      </c>
      <c r="T94" s="236">
        <v>3192.9565758499998</v>
      </c>
      <c r="U94" s="236">
        <v>3232.839387517</v>
      </c>
      <c r="V94" s="236">
        <v>3273.2162814140002</v>
      </c>
      <c r="W94" s="236">
        <v>3314.127656612</v>
      </c>
      <c r="X94" s="236">
        <v>3355.549886927</v>
      </c>
      <c r="Y94" s="236">
        <v>3397.489630992</v>
      </c>
      <c r="Z94" s="236">
        <v>3439.9534482580002</v>
      </c>
      <c r="AA94" s="236">
        <v>3482.947925084</v>
      </c>
      <c r="AB94" s="236">
        <v>3526.4796524630001</v>
      </c>
      <c r="AC94" s="236">
        <v>3570.5551821140002</v>
      </c>
      <c r="AD94" s="236">
        <v>3615.1811415789998</v>
      </c>
      <c r="AE94" s="236">
        <v>3660.3642760779999</v>
      </c>
      <c r="AF94" s="236">
        <v>3706.1114310900002</v>
      </c>
      <c r="AG94" s="236">
        <v>3752.4301016129998</v>
      </c>
      <c r="AH94" s="236">
        <v>3799.3275311749999</v>
      </c>
      <c r="AI94" s="236">
        <v>3846.810928293</v>
      </c>
      <c r="AJ94" s="236">
        <v>3894.887547022</v>
      </c>
      <c r="AK94" s="236">
        <v>3943.564773782</v>
      </c>
      <c r="AL94" s="236">
        <v>3992.8500415919998</v>
      </c>
      <c r="AM94" s="236">
        <v>4042.7506923780002</v>
      </c>
      <c r="AN94" s="236">
        <v>4093.2740355629999</v>
      </c>
      <c r="AO94" s="236">
        <v>4144.4278064829996</v>
      </c>
      <c r="AP94" s="236">
        <v>4196.2200005519999</v>
      </c>
      <c r="AQ94" s="236">
        <v>4248.6585988160004</v>
      </c>
      <c r="AR94" s="236">
        <v>4301.7515137009996</v>
      </c>
      <c r="AS94" s="236">
        <v>4355.5065064649998</v>
      </c>
      <c r="AT94" s="236">
        <v>4409.9316428020002</v>
      </c>
      <c r="AU94" s="236">
        <v>4465.0352072469996</v>
      </c>
      <c r="AV94" s="236">
        <v>4520.8256359429997</v>
      </c>
      <c r="AW94" s="236">
        <v>4577.31154668</v>
      </c>
      <c r="AX94" s="236">
        <v>4634.5012772130003</v>
      </c>
      <c r="AY94" s="236">
        <v>4692.4031254729998</v>
      </c>
      <c r="AZ94" s="236">
        <v>4751.0253688290004</v>
      </c>
      <c r="BA94" s="236">
        <v>4810.3765817659996</v>
      </c>
      <c r="BB94" s="236">
        <v>4870.465595222</v>
      </c>
      <c r="BC94" s="236">
        <v>4931.3011757969998</v>
      </c>
      <c r="BD94" s="236">
        <v>4992.8919324709996</v>
      </c>
      <c r="BE94" s="236">
        <v>5055.2466135029999</v>
      </c>
      <c r="BF94" s="236">
        <v>5118.3738520950001</v>
      </c>
      <c r="BG94" s="236">
        <v>5182.2833457959996</v>
      </c>
      <c r="BH94" s="236">
        <v>5246.9848003289999</v>
      </c>
      <c r="BI94" s="236">
        <v>5312.4883112260004</v>
      </c>
      <c r="BJ94" s="236">
        <v>5378.8032661400002</v>
      </c>
      <c r="BK94" s="236">
        <v>5445.9382941419999</v>
      </c>
      <c r="BL94" s="236">
        <v>5513.9012439999997</v>
      </c>
      <c r="BM94" s="236">
        <v>5582.6997262949999</v>
      </c>
      <c r="BN94" s="236">
        <v>5652.3418248739999</v>
      </c>
      <c r="BO94" s="236">
        <v>5722.8361562379996</v>
      </c>
      <c r="BP94" s="236">
        <v>5794.1935243669996</v>
      </c>
      <c r="BQ94" s="236">
        <v>5866.4241257289996</v>
      </c>
      <c r="BR94" s="236">
        <v>5939.5360389950001</v>
      </c>
      <c r="BS94" s="236">
        <v>6013.536806909</v>
      </c>
      <c r="BT94" s="236">
        <v>6088.433127368</v>
      </c>
      <c r="BU94" s="236">
        <v>6164.2310412930001</v>
      </c>
      <c r="BV94" s="236">
        <v>6240.9357867110002</v>
      </c>
      <c r="BW94" s="236">
        <v>6318.5519979159999</v>
      </c>
      <c r="BX94" s="236">
        <v>6397.0840649350002</v>
      </c>
      <c r="BY94" s="236">
        <v>6476.5362307619998</v>
      </c>
      <c r="BZ94" s="236">
        <v>6556.9131008240001</v>
      </c>
      <c r="CA94" s="236">
        <v>6638.2217167119998</v>
      </c>
      <c r="CB94" s="236">
        <v>6720.4635714469996</v>
      </c>
      <c r="CC94" s="236">
        <v>6803.6394539359999</v>
      </c>
      <c r="CD94" s="236">
        <v>6887.7477537479999</v>
      </c>
      <c r="CE94" s="236">
        <v>6972.7854178010002</v>
      </c>
      <c r="CF94" s="236">
        <v>7058.7497752059999</v>
      </c>
      <c r="CG94" s="236">
        <v>7145.6350117399998</v>
      </c>
      <c r="CH94" s="236">
        <v>7233.4356019799998</v>
      </c>
      <c r="CI94" s="236">
        <v>7322.1443366860003</v>
      </c>
      <c r="CJ94" s="236">
        <v>7411.7505784209998</v>
      </c>
      <c r="CK94" s="236">
        <v>7502.2420947250002</v>
      </c>
      <c r="CL94" s="236">
        <v>7593.6016276509999</v>
      </c>
      <c r="CM94" s="236">
        <v>7685.8106711350001</v>
      </c>
      <c r="CN94" s="236">
        <v>7778.8465588469999</v>
      </c>
      <c r="CO94" s="236">
        <v>7872.6738287010003</v>
      </c>
      <c r="CP94" s="236">
        <v>7967.2638699010004</v>
      </c>
      <c r="CQ94" s="236">
        <v>8062.569559474</v>
      </c>
      <c r="CR94" s="236">
        <v>8158.5469498109996</v>
      </c>
      <c r="CS94" s="236">
        <v>8255.1251146659997</v>
      </c>
      <c r="CT94" s="236">
        <v>8352.1874853779991</v>
      </c>
      <c r="CU94" s="236">
        <v>8449.5701582220008</v>
      </c>
      <c r="CV94" s="236">
        <v>8547.2790341679993</v>
      </c>
      <c r="CW94" s="236">
        <v>8645.2060820139995</v>
      </c>
      <c r="CX94" s="236">
        <v>8743.2279355659994</v>
      </c>
      <c r="CY94" s="236">
        <v>8841.2041937089998</v>
      </c>
      <c r="CZ94" s="236">
        <v>8938.9753686740005</v>
      </c>
      <c r="DA94" s="236">
        <v>9036.3605194539996</v>
      </c>
      <c r="DB94" s="236">
        <v>9133.1548191050006</v>
      </c>
      <c r="DC94" s="236">
        <v>9229.1267100160003</v>
      </c>
      <c r="DD94" s="236">
        <v>9324.0149543829993</v>
      </c>
      <c r="DE94" s="236">
        <v>9417.5251806889992</v>
      </c>
      <c r="DF94" s="236">
        <v>9509.3262992060008</v>
      </c>
      <c r="DG94" s="236">
        <v>9599.0464460580006</v>
      </c>
      <c r="DH94" s="236">
        <v>9686.2688030959998</v>
      </c>
      <c r="DI94" s="236">
        <v>9770.5268595060006</v>
      </c>
      <c r="DJ94" s="236">
        <v>9851.2995459819995</v>
      </c>
      <c r="DK94" s="236">
        <v>9928.0059438379994</v>
      </c>
      <c r="DL94" s="236">
        <v>10000</v>
      </c>
      <c r="DM94" s="236"/>
      <c r="DN94" s="236"/>
      <c r="DO94" s="236"/>
      <c r="DP94" s="236"/>
      <c r="DQ94" s="236"/>
      <c r="DR94" s="236"/>
    </row>
    <row r="95" spans="1:122" x14ac:dyDescent="0.15">
      <c r="A95" s="1" t="s">
        <v>595</v>
      </c>
      <c r="B95" s="1" t="s">
        <v>502</v>
      </c>
      <c r="C95" s="1">
        <v>1</v>
      </c>
      <c r="D95" s="1">
        <v>1</v>
      </c>
      <c r="E95" s="1">
        <v>2</v>
      </c>
      <c r="F95" s="1">
        <v>7</v>
      </c>
      <c r="G95" s="1">
        <v>0</v>
      </c>
      <c r="H95" s="1">
        <v>0</v>
      </c>
      <c r="I95" s="1">
        <v>0</v>
      </c>
      <c r="J95" s="1">
        <v>0</v>
      </c>
      <c r="K95" s="236">
        <v>2928.9971987170002</v>
      </c>
      <c r="L95" s="236">
        <v>103</v>
      </c>
      <c r="M95" s="236">
        <v>2963.736079148</v>
      </c>
      <c r="N95" s="236">
        <v>3000.765306578</v>
      </c>
      <c r="O95" s="236">
        <v>3038.257522888</v>
      </c>
      <c r="P95" s="236">
        <v>3076.2178255059998</v>
      </c>
      <c r="Q95" s="236">
        <v>3114.651173193</v>
      </c>
      <c r="R95" s="236">
        <v>3153.562374697</v>
      </c>
      <c r="S95" s="236">
        <v>3192.9564381680002</v>
      </c>
      <c r="T95" s="236">
        <v>3232.8393133</v>
      </c>
      <c r="U95" s="236">
        <v>3273.2162814140002</v>
      </c>
      <c r="V95" s="236">
        <v>3314.127656612</v>
      </c>
      <c r="W95" s="236">
        <v>3355.549886927</v>
      </c>
      <c r="X95" s="236">
        <v>3397.489630992</v>
      </c>
      <c r="Y95" s="236">
        <v>3439.9534482580002</v>
      </c>
      <c r="Z95" s="236">
        <v>3482.947925084</v>
      </c>
      <c r="AA95" s="236">
        <v>3526.4796524630001</v>
      </c>
      <c r="AB95" s="236">
        <v>3570.5551821140002</v>
      </c>
      <c r="AC95" s="236">
        <v>3615.1811415789998</v>
      </c>
      <c r="AD95" s="236">
        <v>3660.3642760779999</v>
      </c>
      <c r="AE95" s="236">
        <v>3706.1114310900002</v>
      </c>
      <c r="AF95" s="236">
        <v>3752.4301016129998</v>
      </c>
      <c r="AG95" s="236">
        <v>3799.3275311749999</v>
      </c>
      <c r="AH95" s="236">
        <v>3846.810928293</v>
      </c>
      <c r="AI95" s="236">
        <v>3894.887547022</v>
      </c>
      <c r="AJ95" s="236">
        <v>3943.564773782</v>
      </c>
      <c r="AK95" s="236">
        <v>3992.8500415919998</v>
      </c>
      <c r="AL95" s="236">
        <v>4042.7506923780002</v>
      </c>
      <c r="AM95" s="236">
        <v>4093.2740355629999</v>
      </c>
      <c r="AN95" s="236">
        <v>4144.4278064829996</v>
      </c>
      <c r="AO95" s="236">
        <v>4196.2200005519999</v>
      </c>
      <c r="AP95" s="236">
        <v>4248.6585988160004</v>
      </c>
      <c r="AQ95" s="236">
        <v>4301.7515137009996</v>
      </c>
      <c r="AR95" s="236">
        <v>4355.5065064649998</v>
      </c>
      <c r="AS95" s="236">
        <v>4409.9316428020002</v>
      </c>
      <c r="AT95" s="236">
        <v>4465.0352072469996</v>
      </c>
      <c r="AU95" s="236">
        <v>4520.8256359429997</v>
      </c>
      <c r="AV95" s="236">
        <v>4577.31154668</v>
      </c>
      <c r="AW95" s="236">
        <v>4634.5012772130003</v>
      </c>
      <c r="AX95" s="236">
        <v>4692.4031254729998</v>
      </c>
      <c r="AY95" s="236">
        <v>4751.0253688290004</v>
      </c>
      <c r="AZ95" s="236">
        <v>4810.3765817659996</v>
      </c>
      <c r="BA95" s="236">
        <v>4870.465595222</v>
      </c>
      <c r="BB95" s="236">
        <v>4931.3011757969998</v>
      </c>
      <c r="BC95" s="236">
        <v>4992.8919324709996</v>
      </c>
      <c r="BD95" s="236">
        <v>5055.2466135029999</v>
      </c>
      <c r="BE95" s="236">
        <v>5118.3738520950001</v>
      </c>
      <c r="BF95" s="236">
        <v>5182.2833457959996</v>
      </c>
      <c r="BG95" s="236">
        <v>5246.9848003289999</v>
      </c>
      <c r="BH95" s="236">
        <v>5312.4883112260004</v>
      </c>
      <c r="BI95" s="236">
        <v>5378.8032661400002</v>
      </c>
      <c r="BJ95" s="236">
        <v>5445.9382941419999</v>
      </c>
      <c r="BK95" s="236">
        <v>5513.9012439999997</v>
      </c>
      <c r="BL95" s="236">
        <v>5582.6997262949999</v>
      </c>
      <c r="BM95" s="236">
        <v>5652.3418248739999</v>
      </c>
      <c r="BN95" s="236">
        <v>5722.8361562379996</v>
      </c>
      <c r="BO95" s="236">
        <v>5794.1935243669996</v>
      </c>
      <c r="BP95" s="236">
        <v>5866.4241257289996</v>
      </c>
      <c r="BQ95" s="236">
        <v>5939.5360389950001</v>
      </c>
      <c r="BR95" s="236">
        <v>6013.536806909</v>
      </c>
      <c r="BS95" s="236">
        <v>6088.433127368</v>
      </c>
      <c r="BT95" s="236">
        <v>6164.2310412930001</v>
      </c>
      <c r="BU95" s="236">
        <v>6240.9357867110002</v>
      </c>
      <c r="BV95" s="236">
        <v>6318.5519979159999</v>
      </c>
      <c r="BW95" s="236">
        <v>6397.0840649350002</v>
      </c>
      <c r="BX95" s="236">
        <v>6476.5362307619998</v>
      </c>
      <c r="BY95" s="236">
        <v>6556.9131008240001</v>
      </c>
      <c r="BZ95" s="236">
        <v>6638.2217167119998</v>
      </c>
      <c r="CA95" s="236">
        <v>6720.4635714469996</v>
      </c>
      <c r="CB95" s="236">
        <v>6803.6394539359999</v>
      </c>
      <c r="CC95" s="236">
        <v>6887.7477537479999</v>
      </c>
      <c r="CD95" s="236">
        <v>6972.7854178010002</v>
      </c>
      <c r="CE95" s="236">
        <v>7058.7497752059999</v>
      </c>
      <c r="CF95" s="236">
        <v>7145.6350117399998</v>
      </c>
      <c r="CG95" s="236">
        <v>7233.4356019799998</v>
      </c>
      <c r="CH95" s="236">
        <v>7322.1443366860003</v>
      </c>
      <c r="CI95" s="236">
        <v>7411.7505784209998</v>
      </c>
      <c r="CJ95" s="236">
        <v>7502.2420947250002</v>
      </c>
      <c r="CK95" s="236">
        <v>7593.6016276509999</v>
      </c>
      <c r="CL95" s="236">
        <v>7685.8106711350001</v>
      </c>
      <c r="CM95" s="236">
        <v>7778.8465588469999</v>
      </c>
      <c r="CN95" s="236">
        <v>7872.6738287010003</v>
      </c>
      <c r="CO95" s="236">
        <v>7967.2638699010004</v>
      </c>
      <c r="CP95" s="236">
        <v>8062.569559474</v>
      </c>
      <c r="CQ95" s="236">
        <v>8158.5469498109996</v>
      </c>
      <c r="CR95" s="236">
        <v>8255.1251146659997</v>
      </c>
      <c r="CS95" s="236">
        <v>8352.1874853779991</v>
      </c>
      <c r="CT95" s="236">
        <v>8449.5701582220008</v>
      </c>
      <c r="CU95" s="236">
        <v>8547.2790341679993</v>
      </c>
      <c r="CV95" s="236">
        <v>8645.2060820139995</v>
      </c>
      <c r="CW95" s="236">
        <v>8743.2279355659994</v>
      </c>
      <c r="CX95" s="236">
        <v>8841.2041937089998</v>
      </c>
      <c r="CY95" s="236">
        <v>8938.9753686740005</v>
      </c>
      <c r="CZ95" s="236">
        <v>9036.3605194539996</v>
      </c>
      <c r="DA95" s="236">
        <v>9133.1548191050006</v>
      </c>
      <c r="DB95" s="236">
        <v>9229.1267100160003</v>
      </c>
      <c r="DC95" s="236">
        <v>9324.0149543829993</v>
      </c>
      <c r="DD95" s="236">
        <v>9417.5251806889992</v>
      </c>
      <c r="DE95" s="236">
        <v>9509.3262992060008</v>
      </c>
      <c r="DF95" s="236">
        <v>9599.0464460580006</v>
      </c>
      <c r="DG95" s="236">
        <v>9686.2688030959998</v>
      </c>
      <c r="DH95" s="236">
        <v>9770.5268595060006</v>
      </c>
      <c r="DI95" s="236">
        <v>9851.2995459819995</v>
      </c>
      <c r="DJ95" s="236">
        <v>9928.0059438379994</v>
      </c>
      <c r="DK95" s="236">
        <v>10000</v>
      </c>
      <c r="DL95" s="236"/>
      <c r="DM95" s="236"/>
      <c r="DN95" s="236"/>
      <c r="DO95" s="236"/>
      <c r="DP95" s="236"/>
      <c r="DQ95" s="236"/>
      <c r="DR95" s="236"/>
    </row>
    <row r="96" spans="1:122" x14ac:dyDescent="0.15">
      <c r="A96" s="1" t="s">
        <v>596</v>
      </c>
      <c r="B96" s="1" t="s">
        <v>502</v>
      </c>
      <c r="C96" s="1">
        <v>1</v>
      </c>
      <c r="D96" s="1">
        <v>1</v>
      </c>
      <c r="E96" s="1">
        <v>2</v>
      </c>
      <c r="F96" s="1">
        <v>8</v>
      </c>
      <c r="G96" s="1">
        <v>0</v>
      </c>
      <c r="H96" s="1">
        <v>0</v>
      </c>
      <c r="I96" s="1">
        <v>0</v>
      </c>
      <c r="J96" s="1">
        <v>0</v>
      </c>
      <c r="K96" s="236">
        <v>2965.58950572</v>
      </c>
      <c r="L96" s="236">
        <v>102</v>
      </c>
      <c r="M96" s="236">
        <v>3000.7654006540001</v>
      </c>
      <c r="N96" s="236">
        <v>3038.2576076639998</v>
      </c>
      <c r="O96" s="236">
        <v>3076.217900524</v>
      </c>
      <c r="P96" s="236">
        <v>3114.6512374499998</v>
      </c>
      <c r="Q96" s="236">
        <v>3153.562426511</v>
      </c>
      <c r="R96" s="236">
        <v>3192.956475254</v>
      </c>
      <c r="S96" s="236">
        <v>3232.839333291</v>
      </c>
      <c r="T96" s="236">
        <v>3273.2162814140002</v>
      </c>
      <c r="U96" s="236">
        <v>3314.127656612</v>
      </c>
      <c r="V96" s="236">
        <v>3355.549886927</v>
      </c>
      <c r="W96" s="236">
        <v>3397.489630992</v>
      </c>
      <c r="X96" s="236">
        <v>3439.9534482580002</v>
      </c>
      <c r="Y96" s="236">
        <v>3482.947925084</v>
      </c>
      <c r="Z96" s="236">
        <v>3526.4796524630001</v>
      </c>
      <c r="AA96" s="236">
        <v>3570.5551821140002</v>
      </c>
      <c r="AB96" s="236">
        <v>3615.1811415789998</v>
      </c>
      <c r="AC96" s="236">
        <v>3660.3642760779999</v>
      </c>
      <c r="AD96" s="236">
        <v>3706.1114310900002</v>
      </c>
      <c r="AE96" s="236">
        <v>3752.4301016129998</v>
      </c>
      <c r="AF96" s="236">
        <v>3799.3275311749999</v>
      </c>
      <c r="AG96" s="236">
        <v>3846.810928293</v>
      </c>
      <c r="AH96" s="236">
        <v>3894.887547022</v>
      </c>
      <c r="AI96" s="236">
        <v>3943.564773782</v>
      </c>
      <c r="AJ96" s="236">
        <v>3992.8500415919998</v>
      </c>
      <c r="AK96" s="236">
        <v>4042.7506923780002</v>
      </c>
      <c r="AL96" s="236">
        <v>4093.2740355629999</v>
      </c>
      <c r="AM96" s="236">
        <v>4144.4278064829996</v>
      </c>
      <c r="AN96" s="236">
        <v>4196.2200005519999</v>
      </c>
      <c r="AO96" s="236">
        <v>4248.6585988160004</v>
      </c>
      <c r="AP96" s="236">
        <v>4301.7515137009996</v>
      </c>
      <c r="AQ96" s="236">
        <v>4355.5065064649998</v>
      </c>
      <c r="AR96" s="236">
        <v>4409.9316428020002</v>
      </c>
      <c r="AS96" s="236">
        <v>4465.0352072469996</v>
      </c>
      <c r="AT96" s="236">
        <v>4520.8256359429997</v>
      </c>
      <c r="AU96" s="236">
        <v>4577.31154668</v>
      </c>
      <c r="AV96" s="236">
        <v>4634.5012772130003</v>
      </c>
      <c r="AW96" s="236">
        <v>4692.4031254729998</v>
      </c>
      <c r="AX96" s="236">
        <v>4751.0253688290004</v>
      </c>
      <c r="AY96" s="236">
        <v>4810.3765817659996</v>
      </c>
      <c r="AZ96" s="236">
        <v>4870.465595222</v>
      </c>
      <c r="BA96" s="236">
        <v>4931.3011757969998</v>
      </c>
      <c r="BB96" s="236">
        <v>4992.8919324709996</v>
      </c>
      <c r="BC96" s="236">
        <v>5055.2466135029999</v>
      </c>
      <c r="BD96" s="236">
        <v>5118.3738520950001</v>
      </c>
      <c r="BE96" s="236">
        <v>5182.2833457959996</v>
      </c>
      <c r="BF96" s="236">
        <v>5246.9848003289999</v>
      </c>
      <c r="BG96" s="236">
        <v>5312.4883112260004</v>
      </c>
      <c r="BH96" s="236">
        <v>5378.8032661400002</v>
      </c>
      <c r="BI96" s="236">
        <v>5445.9382941419999</v>
      </c>
      <c r="BJ96" s="236">
        <v>5513.9012439999997</v>
      </c>
      <c r="BK96" s="236">
        <v>5582.6997262949999</v>
      </c>
      <c r="BL96" s="236">
        <v>5652.3418248739999</v>
      </c>
      <c r="BM96" s="236">
        <v>5722.8361562379996</v>
      </c>
      <c r="BN96" s="236">
        <v>5794.1935243669996</v>
      </c>
      <c r="BO96" s="236">
        <v>5866.4241257289996</v>
      </c>
      <c r="BP96" s="236">
        <v>5939.5360389950001</v>
      </c>
      <c r="BQ96" s="236">
        <v>6013.536806909</v>
      </c>
      <c r="BR96" s="236">
        <v>6088.433127368</v>
      </c>
      <c r="BS96" s="236">
        <v>6164.2310412930001</v>
      </c>
      <c r="BT96" s="236">
        <v>6240.9357867110002</v>
      </c>
      <c r="BU96" s="236">
        <v>6318.5519979159999</v>
      </c>
      <c r="BV96" s="236">
        <v>6397.0840649350002</v>
      </c>
      <c r="BW96" s="236">
        <v>6476.5362307619998</v>
      </c>
      <c r="BX96" s="236">
        <v>6556.9131008240001</v>
      </c>
      <c r="BY96" s="236">
        <v>6638.2217167119998</v>
      </c>
      <c r="BZ96" s="236">
        <v>6720.4635714469996</v>
      </c>
      <c r="CA96" s="236">
        <v>6803.6394539359999</v>
      </c>
      <c r="CB96" s="236">
        <v>6887.7477537479999</v>
      </c>
      <c r="CC96" s="236">
        <v>6972.7854178010002</v>
      </c>
      <c r="CD96" s="236">
        <v>7058.7497752059999</v>
      </c>
      <c r="CE96" s="236">
        <v>7145.6350117399998</v>
      </c>
      <c r="CF96" s="236">
        <v>7233.4356019799998</v>
      </c>
      <c r="CG96" s="236">
        <v>7322.1443366860003</v>
      </c>
      <c r="CH96" s="236">
        <v>7411.7505784209998</v>
      </c>
      <c r="CI96" s="236">
        <v>7502.2420947250002</v>
      </c>
      <c r="CJ96" s="236">
        <v>7593.6016276509999</v>
      </c>
      <c r="CK96" s="236">
        <v>7685.8106711350001</v>
      </c>
      <c r="CL96" s="236">
        <v>7778.8465588469999</v>
      </c>
      <c r="CM96" s="236">
        <v>7872.6738287010003</v>
      </c>
      <c r="CN96" s="236">
        <v>7967.2638699010004</v>
      </c>
      <c r="CO96" s="236">
        <v>8062.569559474</v>
      </c>
      <c r="CP96" s="236">
        <v>8158.5469498109996</v>
      </c>
      <c r="CQ96" s="236">
        <v>8255.1251146659997</v>
      </c>
      <c r="CR96" s="236">
        <v>8352.1874853779991</v>
      </c>
      <c r="CS96" s="236">
        <v>8449.5701582220008</v>
      </c>
      <c r="CT96" s="236">
        <v>8547.2790341679993</v>
      </c>
      <c r="CU96" s="236">
        <v>8645.2060820139995</v>
      </c>
      <c r="CV96" s="236">
        <v>8743.2279355659994</v>
      </c>
      <c r="CW96" s="236">
        <v>8841.2041937089998</v>
      </c>
      <c r="CX96" s="236">
        <v>8938.9753686740005</v>
      </c>
      <c r="CY96" s="236">
        <v>9036.3605194539996</v>
      </c>
      <c r="CZ96" s="236">
        <v>9133.1548191050006</v>
      </c>
      <c r="DA96" s="236">
        <v>9229.1267100160003</v>
      </c>
      <c r="DB96" s="236">
        <v>9324.0149543829993</v>
      </c>
      <c r="DC96" s="236">
        <v>9417.5251806889992</v>
      </c>
      <c r="DD96" s="236">
        <v>9509.3262992060008</v>
      </c>
      <c r="DE96" s="236">
        <v>9599.0464460580006</v>
      </c>
      <c r="DF96" s="236">
        <v>9686.2688030959998</v>
      </c>
      <c r="DG96" s="236">
        <v>9770.5268595060006</v>
      </c>
      <c r="DH96" s="236">
        <v>9851.2995459819995</v>
      </c>
      <c r="DI96" s="236">
        <v>9928.0059438379994</v>
      </c>
      <c r="DJ96" s="236">
        <v>10000</v>
      </c>
      <c r="DK96" s="236"/>
      <c r="DL96" s="236"/>
      <c r="DM96" s="236"/>
      <c r="DN96" s="236"/>
      <c r="DO96" s="236"/>
      <c r="DP96" s="236"/>
      <c r="DQ96" s="236"/>
      <c r="DR96" s="236"/>
    </row>
    <row r="97" spans="1:122" x14ac:dyDescent="0.15">
      <c r="A97" s="1" t="s">
        <v>597</v>
      </c>
      <c r="B97" s="1" t="s">
        <v>502</v>
      </c>
      <c r="C97" s="1">
        <v>1</v>
      </c>
      <c r="D97" s="1">
        <v>1</v>
      </c>
      <c r="E97" s="1">
        <v>2</v>
      </c>
      <c r="F97" s="1">
        <v>9</v>
      </c>
      <c r="G97" s="1">
        <v>0</v>
      </c>
      <c r="H97" s="1">
        <v>0</v>
      </c>
      <c r="I97" s="1">
        <v>0</v>
      </c>
      <c r="J97" s="1">
        <v>0</v>
      </c>
      <c r="K97" s="236">
        <v>3002.6407143780002</v>
      </c>
      <c r="L97" s="236">
        <v>101</v>
      </c>
      <c r="M97" s="236">
        <v>3038.2580728299999</v>
      </c>
      <c r="N97" s="236">
        <v>3076.2183121480002</v>
      </c>
      <c r="O97" s="236">
        <v>3114.6515900290001</v>
      </c>
      <c r="P97" s="236">
        <v>3153.5627108170002</v>
      </c>
      <c r="Q97" s="236">
        <v>3192.9566787439999</v>
      </c>
      <c r="R97" s="236">
        <v>3232.839442982</v>
      </c>
      <c r="S97" s="236">
        <v>3273.2162814140002</v>
      </c>
      <c r="T97" s="236">
        <v>3314.127656612</v>
      </c>
      <c r="U97" s="236">
        <v>3355.549886927</v>
      </c>
      <c r="V97" s="236">
        <v>3397.489630992</v>
      </c>
      <c r="W97" s="236">
        <v>3439.9534482580002</v>
      </c>
      <c r="X97" s="236">
        <v>3482.947925084</v>
      </c>
      <c r="Y97" s="236">
        <v>3526.4796524630001</v>
      </c>
      <c r="Z97" s="236">
        <v>3570.5551821140002</v>
      </c>
      <c r="AA97" s="236">
        <v>3615.1811415789998</v>
      </c>
      <c r="AB97" s="236">
        <v>3660.3642760779999</v>
      </c>
      <c r="AC97" s="236">
        <v>3706.1114310900002</v>
      </c>
      <c r="AD97" s="236">
        <v>3752.4301016129998</v>
      </c>
      <c r="AE97" s="236">
        <v>3799.3275311749999</v>
      </c>
      <c r="AF97" s="236">
        <v>3846.810928293</v>
      </c>
      <c r="AG97" s="236">
        <v>3894.887547022</v>
      </c>
      <c r="AH97" s="236">
        <v>3943.564773782</v>
      </c>
      <c r="AI97" s="236">
        <v>3992.8500415919998</v>
      </c>
      <c r="AJ97" s="236">
        <v>4042.7506923780002</v>
      </c>
      <c r="AK97" s="236">
        <v>4093.2740355629999</v>
      </c>
      <c r="AL97" s="236">
        <v>4144.4278064829996</v>
      </c>
      <c r="AM97" s="236">
        <v>4196.2200005519999</v>
      </c>
      <c r="AN97" s="236">
        <v>4248.6585988160004</v>
      </c>
      <c r="AO97" s="236">
        <v>4301.7515137009996</v>
      </c>
      <c r="AP97" s="236">
        <v>4355.5065064649998</v>
      </c>
      <c r="AQ97" s="236">
        <v>4409.9316428020002</v>
      </c>
      <c r="AR97" s="236">
        <v>4465.0352072469996</v>
      </c>
      <c r="AS97" s="236">
        <v>4520.8256359429997</v>
      </c>
      <c r="AT97" s="236">
        <v>4577.31154668</v>
      </c>
      <c r="AU97" s="236">
        <v>4634.5012772130003</v>
      </c>
      <c r="AV97" s="236">
        <v>4692.4031254729998</v>
      </c>
      <c r="AW97" s="236">
        <v>4751.0253688290004</v>
      </c>
      <c r="AX97" s="236">
        <v>4810.3765817659996</v>
      </c>
      <c r="AY97" s="236">
        <v>4870.465595222</v>
      </c>
      <c r="AZ97" s="236">
        <v>4931.3011757969998</v>
      </c>
      <c r="BA97" s="236">
        <v>4992.8919324709996</v>
      </c>
      <c r="BB97" s="236">
        <v>5055.2466135029999</v>
      </c>
      <c r="BC97" s="236">
        <v>5118.3738520950001</v>
      </c>
      <c r="BD97" s="236">
        <v>5182.2833457959996</v>
      </c>
      <c r="BE97" s="236">
        <v>5246.9848003289999</v>
      </c>
      <c r="BF97" s="236">
        <v>5312.4883112260004</v>
      </c>
      <c r="BG97" s="236">
        <v>5378.8032661400002</v>
      </c>
      <c r="BH97" s="236">
        <v>5445.9382941419999</v>
      </c>
      <c r="BI97" s="236">
        <v>5513.9012439999997</v>
      </c>
      <c r="BJ97" s="236">
        <v>5582.6997262949999</v>
      </c>
      <c r="BK97" s="236">
        <v>5652.3418248739999</v>
      </c>
      <c r="BL97" s="236">
        <v>5722.8361562379996</v>
      </c>
      <c r="BM97" s="236">
        <v>5794.1935243669996</v>
      </c>
      <c r="BN97" s="236">
        <v>5866.4241257289996</v>
      </c>
      <c r="BO97" s="236">
        <v>5939.5360389950001</v>
      </c>
      <c r="BP97" s="236">
        <v>6013.536806909</v>
      </c>
      <c r="BQ97" s="236">
        <v>6088.433127368</v>
      </c>
      <c r="BR97" s="236">
        <v>6164.2310412930001</v>
      </c>
      <c r="BS97" s="236">
        <v>6240.9357867110002</v>
      </c>
      <c r="BT97" s="236">
        <v>6318.5519979159999</v>
      </c>
      <c r="BU97" s="236">
        <v>6397.0840649350002</v>
      </c>
      <c r="BV97" s="236">
        <v>6476.5362307619998</v>
      </c>
      <c r="BW97" s="236">
        <v>6556.9131008240001</v>
      </c>
      <c r="BX97" s="236">
        <v>6638.2217167119998</v>
      </c>
      <c r="BY97" s="236">
        <v>6720.4635714469996</v>
      </c>
      <c r="BZ97" s="236">
        <v>6803.6394539359999</v>
      </c>
      <c r="CA97" s="236">
        <v>6887.7477537479999</v>
      </c>
      <c r="CB97" s="236">
        <v>6972.7854178010002</v>
      </c>
      <c r="CC97" s="236">
        <v>7058.7497752059999</v>
      </c>
      <c r="CD97" s="236">
        <v>7145.6350117399998</v>
      </c>
      <c r="CE97" s="236">
        <v>7233.4356019799998</v>
      </c>
      <c r="CF97" s="236">
        <v>7322.1443366860003</v>
      </c>
      <c r="CG97" s="236">
        <v>7411.7505784209998</v>
      </c>
      <c r="CH97" s="236">
        <v>7502.2420947250002</v>
      </c>
      <c r="CI97" s="236">
        <v>7593.6016276509999</v>
      </c>
      <c r="CJ97" s="236">
        <v>7685.8106711350001</v>
      </c>
      <c r="CK97" s="236">
        <v>7778.8465588469999</v>
      </c>
      <c r="CL97" s="236">
        <v>7872.6738287010003</v>
      </c>
      <c r="CM97" s="236">
        <v>7967.2638699010004</v>
      </c>
      <c r="CN97" s="236">
        <v>8062.569559474</v>
      </c>
      <c r="CO97" s="236">
        <v>8158.5469498109996</v>
      </c>
      <c r="CP97" s="236">
        <v>8255.1251146659997</v>
      </c>
      <c r="CQ97" s="236">
        <v>8352.1874853779991</v>
      </c>
      <c r="CR97" s="236">
        <v>8449.5701582220008</v>
      </c>
      <c r="CS97" s="236">
        <v>8547.2790341679993</v>
      </c>
      <c r="CT97" s="236">
        <v>8645.2060820139995</v>
      </c>
      <c r="CU97" s="236">
        <v>8743.2279355659994</v>
      </c>
      <c r="CV97" s="236">
        <v>8841.2041937089998</v>
      </c>
      <c r="CW97" s="236">
        <v>8938.9753686740005</v>
      </c>
      <c r="CX97" s="236">
        <v>9036.3605194539996</v>
      </c>
      <c r="CY97" s="236">
        <v>9133.1548191050006</v>
      </c>
      <c r="CZ97" s="236">
        <v>9229.1267100160003</v>
      </c>
      <c r="DA97" s="236">
        <v>9324.0149543829993</v>
      </c>
      <c r="DB97" s="236">
        <v>9417.5251806889992</v>
      </c>
      <c r="DC97" s="236">
        <v>9509.3262992060008</v>
      </c>
      <c r="DD97" s="236">
        <v>9599.0464460580006</v>
      </c>
      <c r="DE97" s="236">
        <v>9686.2688030959998</v>
      </c>
      <c r="DF97" s="236">
        <v>9770.5268595060006</v>
      </c>
      <c r="DG97" s="236">
        <v>9851.2995459819995</v>
      </c>
      <c r="DH97" s="236">
        <v>9928.0059438379994</v>
      </c>
      <c r="DI97" s="236">
        <v>10000</v>
      </c>
      <c r="DJ97" s="236"/>
      <c r="DK97" s="236"/>
      <c r="DL97" s="236"/>
      <c r="DM97" s="236"/>
      <c r="DN97" s="236"/>
      <c r="DO97" s="236"/>
      <c r="DP97" s="236"/>
      <c r="DQ97" s="236"/>
      <c r="DR97" s="236"/>
    </row>
    <row r="98" spans="1:122" x14ac:dyDescent="0.15">
      <c r="A98" s="1" t="s">
        <v>598</v>
      </c>
      <c r="B98" s="1" t="s">
        <v>502</v>
      </c>
      <c r="C98" s="1">
        <v>1</v>
      </c>
      <c r="D98" s="1">
        <v>1</v>
      </c>
      <c r="E98" s="1">
        <v>2</v>
      </c>
      <c r="F98" s="1">
        <v>10</v>
      </c>
      <c r="G98" s="1">
        <v>0</v>
      </c>
      <c r="H98" s="1">
        <v>0</v>
      </c>
      <c r="I98" s="1">
        <v>0</v>
      </c>
      <c r="J98" s="1">
        <v>0</v>
      </c>
      <c r="K98" s="236">
        <v>3040.156076368</v>
      </c>
      <c r="L98" s="236">
        <v>100</v>
      </c>
      <c r="M98" s="236">
        <v>3076.2197749379998</v>
      </c>
      <c r="N98" s="236">
        <v>3114.6531600640001</v>
      </c>
      <c r="O98" s="236">
        <v>3153.5644012050002</v>
      </c>
      <c r="P98" s="236">
        <v>3192.9585071880001</v>
      </c>
      <c r="Q98" s="236">
        <v>3232.841427802</v>
      </c>
      <c r="R98" s="236">
        <v>3273.2184449639999</v>
      </c>
      <c r="S98" s="236">
        <v>3314.127656612</v>
      </c>
      <c r="T98" s="236">
        <v>3355.549886927</v>
      </c>
      <c r="U98" s="236">
        <v>3397.489630992</v>
      </c>
      <c r="V98" s="236">
        <v>3439.9534482580002</v>
      </c>
      <c r="W98" s="236">
        <v>3482.947925084</v>
      </c>
      <c r="X98" s="236">
        <v>3526.4796524630001</v>
      </c>
      <c r="Y98" s="236">
        <v>3570.5551821140002</v>
      </c>
      <c r="Z98" s="236">
        <v>3615.1811415789998</v>
      </c>
      <c r="AA98" s="236">
        <v>3660.3642760779999</v>
      </c>
      <c r="AB98" s="236">
        <v>3706.1114310900002</v>
      </c>
      <c r="AC98" s="236">
        <v>3752.4301016129998</v>
      </c>
      <c r="AD98" s="236">
        <v>3799.3275311749999</v>
      </c>
      <c r="AE98" s="236">
        <v>3846.810928293</v>
      </c>
      <c r="AF98" s="236">
        <v>3894.887547022</v>
      </c>
      <c r="AG98" s="236">
        <v>3943.564773782</v>
      </c>
      <c r="AH98" s="236">
        <v>3992.8500415919998</v>
      </c>
      <c r="AI98" s="236">
        <v>4042.7506923780002</v>
      </c>
      <c r="AJ98" s="236">
        <v>4093.2740355629999</v>
      </c>
      <c r="AK98" s="236">
        <v>4144.4278064829996</v>
      </c>
      <c r="AL98" s="236">
        <v>4196.2200005519999</v>
      </c>
      <c r="AM98" s="236">
        <v>4248.6585988160004</v>
      </c>
      <c r="AN98" s="236">
        <v>4301.7515137009996</v>
      </c>
      <c r="AO98" s="236">
        <v>4355.5065064649998</v>
      </c>
      <c r="AP98" s="236">
        <v>4409.9316428020002</v>
      </c>
      <c r="AQ98" s="236">
        <v>4465.0352072469996</v>
      </c>
      <c r="AR98" s="236">
        <v>4520.8256359429997</v>
      </c>
      <c r="AS98" s="236">
        <v>4577.31154668</v>
      </c>
      <c r="AT98" s="236">
        <v>4634.5012772130003</v>
      </c>
      <c r="AU98" s="236">
        <v>4692.4031254729998</v>
      </c>
      <c r="AV98" s="236">
        <v>4751.0253688290004</v>
      </c>
      <c r="AW98" s="236">
        <v>4810.3765817659996</v>
      </c>
      <c r="AX98" s="236">
        <v>4870.465595222</v>
      </c>
      <c r="AY98" s="236">
        <v>4931.3011757969998</v>
      </c>
      <c r="AZ98" s="236">
        <v>4992.8919324709996</v>
      </c>
      <c r="BA98" s="236">
        <v>5055.2466135029999</v>
      </c>
      <c r="BB98" s="236">
        <v>5118.3738520950001</v>
      </c>
      <c r="BC98" s="236">
        <v>5182.2833457959996</v>
      </c>
      <c r="BD98" s="236">
        <v>5246.9848003289999</v>
      </c>
      <c r="BE98" s="236">
        <v>5312.4883112260004</v>
      </c>
      <c r="BF98" s="236">
        <v>5378.8032661400002</v>
      </c>
      <c r="BG98" s="236">
        <v>5445.9382941419999</v>
      </c>
      <c r="BH98" s="236">
        <v>5513.9012439999997</v>
      </c>
      <c r="BI98" s="236">
        <v>5582.6997262949999</v>
      </c>
      <c r="BJ98" s="236">
        <v>5652.3418248739999</v>
      </c>
      <c r="BK98" s="236">
        <v>5722.8361562379996</v>
      </c>
      <c r="BL98" s="236">
        <v>5794.1935243669996</v>
      </c>
      <c r="BM98" s="236">
        <v>5866.4241257289996</v>
      </c>
      <c r="BN98" s="236">
        <v>5939.5360389950001</v>
      </c>
      <c r="BO98" s="236">
        <v>6013.536806909</v>
      </c>
      <c r="BP98" s="236">
        <v>6088.433127368</v>
      </c>
      <c r="BQ98" s="236">
        <v>6164.2310412930001</v>
      </c>
      <c r="BR98" s="236">
        <v>6240.9357867110002</v>
      </c>
      <c r="BS98" s="236">
        <v>6318.5519979159999</v>
      </c>
      <c r="BT98" s="236">
        <v>6397.0840649350002</v>
      </c>
      <c r="BU98" s="236">
        <v>6476.5362307619998</v>
      </c>
      <c r="BV98" s="236">
        <v>6556.9131008240001</v>
      </c>
      <c r="BW98" s="236">
        <v>6638.2217167119998</v>
      </c>
      <c r="BX98" s="236">
        <v>6720.4635714469996</v>
      </c>
      <c r="BY98" s="236">
        <v>6803.6394539359999</v>
      </c>
      <c r="BZ98" s="236">
        <v>6887.7477537479999</v>
      </c>
      <c r="CA98" s="236">
        <v>6972.7854178010002</v>
      </c>
      <c r="CB98" s="236">
        <v>7058.7497752059999</v>
      </c>
      <c r="CC98" s="236">
        <v>7145.6350117399998</v>
      </c>
      <c r="CD98" s="236">
        <v>7233.4356019799998</v>
      </c>
      <c r="CE98" s="236">
        <v>7322.1443366860003</v>
      </c>
      <c r="CF98" s="236">
        <v>7411.7505784209998</v>
      </c>
      <c r="CG98" s="236">
        <v>7502.2420947250002</v>
      </c>
      <c r="CH98" s="236">
        <v>7593.6016276509999</v>
      </c>
      <c r="CI98" s="236">
        <v>7685.8106711350001</v>
      </c>
      <c r="CJ98" s="236">
        <v>7778.8465588469999</v>
      </c>
      <c r="CK98" s="236">
        <v>7872.6738287010003</v>
      </c>
      <c r="CL98" s="236">
        <v>7967.2638699010004</v>
      </c>
      <c r="CM98" s="236">
        <v>8062.569559474</v>
      </c>
      <c r="CN98" s="236">
        <v>8158.5469498109996</v>
      </c>
      <c r="CO98" s="236">
        <v>8255.1251146659997</v>
      </c>
      <c r="CP98" s="236">
        <v>8352.1874853779991</v>
      </c>
      <c r="CQ98" s="236">
        <v>8449.5701582220008</v>
      </c>
      <c r="CR98" s="236">
        <v>8547.2790341679993</v>
      </c>
      <c r="CS98" s="236">
        <v>8645.2060820139995</v>
      </c>
      <c r="CT98" s="236">
        <v>8743.2279355659994</v>
      </c>
      <c r="CU98" s="236">
        <v>8841.2041937089998</v>
      </c>
      <c r="CV98" s="236">
        <v>8938.9753686740005</v>
      </c>
      <c r="CW98" s="236">
        <v>9036.3605194539996</v>
      </c>
      <c r="CX98" s="236">
        <v>9133.1548191050006</v>
      </c>
      <c r="CY98" s="236">
        <v>9229.1267100160003</v>
      </c>
      <c r="CZ98" s="236">
        <v>9324.0149543829993</v>
      </c>
      <c r="DA98" s="236">
        <v>9417.5251806889992</v>
      </c>
      <c r="DB98" s="236">
        <v>9509.3262992060008</v>
      </c>
      <c r="DC98" s="236">
        <v>9599.0464460580006</v>
      </c>
      <c r="DD98" s="236">
        <v>9686.2688030959998</v>
      </c>
      <c r="DE98" s="236">
        <v>9770.5268595060006</v>
      </c>
      <c r="DF98" s="236">
        <v>9851.2995459819995</v>
      </c>
      <c r="DG98" s="236">
        <v>9928.0059438379994</v>
      </c>
      <c r="DH98" s="236">
        <v>10000</v>
      </c>
      <c r="DI98" s="236"/>
      <c r="DJ98" s="236"/>
      <c r="DK98" s="236"/>
      <c r="DL98" s="236"/>
      <c r="DM98" s="236"/>
      <c r="DN98" s="236"/>
      <c r="DO98" s="236"/>
      <c r="DP98" s="236"/>
      <c r="DQ98" s="236"/>
      <c r="DR98" s="236"/>
    </row>
    <row r="99" spans="1:122" x14ac:dyDescent="0.15">
      <c r="A99" s="1" t="s">
        <v>599</v>
      </c>
      <c r="B99" s="1" t="s">
        <v>502</v>
      </c>
      <c r="C99" s="1">
        <v>1</v>
      </c>
      <c r="D99" s="1">
        <v>1</v>
      </c>
      <c r="E99" s="1">
        <v>2</v>
      </c>
      <c r="F99" s="1">
        <v>11</v>
      </c>
      <c r="G99" s="1">
        <v>0</v>
      </c>
      <c r="H99" s="1">
        <v>0</v>
      </c>
      <c r="I99" s="1">
        <v>0</v>
      </c>
      <c r="J99" s="1">
        <v>0</v>
      </c>
      <c r="K99" s="236">
        <v>3078.1495886289999</v>
      </c>
      <c r="L99" s="236">
        <v>99</v>
      </c>
      <c r="M99" s="236">
        <v>3114.6633562390002</v>
      </c>
      <c r="N99" s="236">
        <v>3153.5746536209999</v>
      </c>
      <c r="O99" s="236">
        <v>3192.9688050959999</v>
      </c>
      <c r="P99" s="236">
        <v>3232.8517600380001</v>
      </c>
      <c r="Q99" s="236">
        <v>3273.228797536</v>
      </c>
      <c r="R99" s="236">
        <v>3314.13026085</v>
      </c>
      <c r="S99" s="236">
        <v>3355.549886927</v>
      </c>
      <c r="T99" s="236">
        <v>3397.489630992</v>
      </c>
      <c r="U99" s="236">
        <v>3439.9534482580002</v>
      </c>
      <c r="V99" s="236">
        <v>3482.947925084</v>
      </c>
      <c r="W99" s="236">
        <v>3526.4796524630001</v>
      </c>
      <c r="X99" s="236">
        <v>3570.5551821140002</v>
      </c>
      <c r="Y99" s="236">
        <v>3615.1811415789998</v>
      </c>
      <c r="Z99" s="236">
        <v>3660.3642760779999</v>
      </c>
      <c r="AA99" s="236">
        <v>3706.1114310900002</v>
      </c>
      <c r="AB99" s="236">
        <v>3752.4301016129998</v>
      </c>
      <c r="AC99" s="236">
        <v>3799.3275311749999</v>
      </c>
      <c r="AD99" s="236">
        <v>3846.810928293</v>
      </c>
      <c r="AE99" s="236">
        <v>3894.887547022</v>
      </c>
      <c r="AF99" s="236">
        <v>3943.564773782</v>
      </c>
      <c r="AG99" s="236">
        <v>3992.8500415919998</v>
      </c>
      <c r="AH99" s="236">
        <v>4042.7506923780002</v>
      </c>
      <c r="AI99" s="236">
        <v>4093.2740355629999</v>
      </c>
      <c r="AJ99" s="236">
        <v>4144.4278064829996</v>
      </c>
      <c r="AK99" s="236">
        <v>4196.2200005519999</v>
      </c>
      <c r="AL99" s="236">
        <v>4248.6585988160004</v>
      </c>
      <c r="AM99" s="236">
        <v>4301.7515137009996</v>
      </c>
      <c r="AN99" s="236">
        <v>4355.5065064649998</v>
      </c>
      <c r="AO99" s="236">
        <v>4409.9316428020002</v>
      </c>
      <c r="AP99" s="236">
        <v>4465.0352072469996</v>
      </c>
      <c r="AQ99" s="236">
        <v>4520.8256359429997</v>
      </c>
      <c r="AR99" s="236">
        <v>4577.31154668</v>
      </c>
      <c r="AS99" s="236">
        <v>4634.5012772130003</v>
      </c>
      <c r="AT99" s="236">
        <v>4692.4031254729998</v>
      </c>
      <c r="AU99" s="236">
        <v>4751.0253688290004</v>
      </c>
      <c r="AV99" s="236">
        <v>4810.3765817659996</v>
      </c>
      <c r="AW99" s="236">
        <v>4870.465595222</v>
      </c>
      <c r="AX99" s="236">
        <v>4931.3011757969998</v>
      </c>
      <c r="AY99" s="236">
        <v>4992.8919324709996</v>
      </c>
      <c r="AZ99" s="236">
        <v>5055.2466135029999</v>
      </c>
      <c r="BA99" s="236">
        <v>5118.3738520950001</v>
      </c>
      <c r="BB99" s="236">
        <v>5182.2833457959996</v>
      </c>
      <c r="BC99" s="236">
        <v>5246.9848003289999</v>
      </c>
      <c r="BD99" s="236">
        <v>5312.4883112260004</v>
      </c>
      <c r="BE99" s="236">
        <v>5378.8032661400002</v>
      </c>
      <c r="BF99" s="236">
        <v>5445.9382941419999</v>
      </c>
      <c r="BG99" s="236">
        <v>5513.9012439999997</v>
      </c>
      <c r="BH99" s="236">
        <v>5582.6997262949999</v>
      </c>
      <c r="BI99" s="236">
        <v>5652.3418248739999</v>
      </c>
      <c r="BJ99" s="236">
        <v>5722.8361562379996</v>
      </c>
      <c r="BK99" s="236">
        <v>5794.1935243669996</v>
      </c>
      <c r="BL99" s="236">
        <v>5866.4241257289996</v>
      </c>
      <c r="BM99" s="236">
        <v>5939.5360389950001</v>
      </c>
      <c r="BN99" s="236">
        <v>6013.536806909</v>
      </c>
      <c r="BO99" s="236">
        <v>6088.433127368</v>
      </c>
      <c r="BP99" s="236">
        <v>6164.2310412930001</v>
      </c>
      <c r="BQ99" s="236">
        <v>6240.9357867110002</v>
      </c>
      <c r="BR99" s="236">
        <v>6318.5519979159999</v>
      </c>
      <c r="BS99" s="236">
        <v>6397.0840649350002</v>
      </c>
      <c r="BT99" s="236">
        <v>6476.5362307619998</v>
      </c>
      <c r="BU99" s="236">
        <v>6556.9131008240001</v>
      </c>
      <c r="BV99" s="236">
        <v>6638.2217167119998</v>
      </c>
      <c r="BW99" s="236">
        <v>6720.4635714469996</v>
      </c>
      <c r="BX99" s="236">
        <v>6803.6394539359999</v>
      </c>
      <c r="BY99" s="236">
        <v>6887.7477537479999</v>
      </c>
      <c r="BZ99" s="236">
        <v>6972.7854178010002</v>
      </c>
      <c r="CA99" s="236">
        <v>7058.7497752059999</v>
      </c>
      <c r="CB99" s="236">
        <v>7145.6350117399998</v>
      </c>
      <c r="CC99" s="236">
        <v>7233.4356019799998</v>
      </c>
      <c r="CD99" s="236">
        <v>7322.1443366860003</v>
      </c>
      <c r="CE99" s="236">
        <v>7411.7505784209998</v>
      </c>
      <c r="CF99" s="236">
        <v>7502.2420947250002</v>
      </c>
      <c r="CG99" s="236">
        <v>7593.6016276509999</v>
      </c>
      <c r="CH99" s="236">
        <v>7685.8106711350001</v>
      </c>
      <c r="CI99" s="236">
        <v>7778.8465588469999</v>
      </c>
      <c r="CJ99" s="236">
        <v>7872.6738287010003</v>
      </c>
      <c r="CK99" s="236">
        <v>7967.2638699010004</v>
      </c>
      <c r="CL99" s="236">
        <v>8062.569559474</v>
      </c>
      <c r="CM99" s="236">
        <v>8158.5469498109996</v>
      </c>
      <c r="CN99" s="236">
        <v>8255.1251146659997</v>
      </c>
      <c r="CO99" s="236">
        <v>8352.1874853779991</v>
      </c>
      <c r="CP99" s="236">
        <v>8449.5701582220008</v>
      </c>
      <c r="CQ99" s="236">
        <v>8547.2790341679993</v>
      </c>
      <c r="CR99" s="236">
        <v>8645.2060820139995</v>
      </c>
      <c r="CS99" s="236">
        <v>8743.2279355659994</v>
      </c>
      <c r="CT99" s="236">
        <v>8841.2041937089998</v>
      </c>
      <c r="CU99" s="236">
        <v>8938.9753686740005</v>
      </c>
      <c r="CV99" s="236">
        <v>9036.3605194539996</v>
      </c>
      <c r="CW99" s="236">
        <v>9133.1548191050006</v>
      </c>
      <c r="CX99" s="236">
        <v>9229.1267100160003</v>
      </c>
      <c r="CY99" s="236">
        <v>9324.0149543829993</v>
      </c>
      <c r="CZ99" s="236">
        <v>9417.5251806889992</v>
      </c>
      <c r="DA99" s="236">
        <v>9509.3262992060008</v>
      </c>
      <c r="DB99" s="236">
        <v>9599.0464460580006</v>
      </c>
      <c r="DC99" s="236">
        <v>9686.2688030959998</v>
      </c>
      <c r="DD99" s="236">
        <v>9770.5268595060006</v>
      </c>
      <c r="DE99" s="236">
        <v>9851.2995459819995</v>
      </c>
      <c r="DF99" s="236">
        <v>9928.0059438379994</v>
      </c>
      <c r="DG99" s="236">
        <v>10000</v>
      </c>
      <c r="DH99" s="236"/>
      <c r="DI99" s="236"/>
      <c r="DJ99" s="236"/>
      <c r="DK99" s="236"/>
      <c r="DL99" s="236"/>
      <c r="DM99" s="236"/>
      <c r="DN99" s="236"/>
      <c r="DO99" s="236"/>
      <c r="DP99" s="236"/>
      <c r="DQ99" s="236"/>
      <c r="DR99" s="236"/>
    </row>
    <row r="100" spans="1:122" x14ac:dyDescent="0.15">
      <c r="A100" s="1" t="s">
        <v>600</v>
      </c>
      <c r="B100" s="1" t="s">
        <v>502</v>
      </c>
      <c r="C100" s="1">
        <v>1</v>
      </c>
      <c r="D100" s="1">
        <v>1</v>
      </c>
      <c r="E100" s="1">
        <v>2</v>
      </c>
      <c r="F100" s="1">
        <v>12</v>
      </c>
      <c r="G100" s="1">
        <v>0</v>
      </c>
      <c r="H100" s="1">
        <v>0</v>
      </c>
      <c r="I100" s="1">
        <v>0</v>
      </c>
      <c r="J100" s="1">
        <v>0</v>
      </c>
      <c r="K100" s="236">
        <v>3116.6254038110001</v>
      </c>
      <c r="L100" s="236">
        <v>98</v>
      </c>
      <c r="M100" s="236">
        <v>3153.5931551170002</v>
      </c>
      <c r="N100" s="236">
        <v>3192.9875239739999</v>
      </c>
      <c r="O100" s="236">
        <v>3232.8706970459998</v>
      </c>
      <c r="P100" s="236">
        <v>3273.2479529769998</v>
      </c>
      <c r="Q100" s="236">
        <v>3314.141779646</v>
      </c>
      <c r="R100" s="236">
        <v>3355.5526777270002</v>
      </c>
      <c r="S100" s="236">
        <v>3397.489630992</v>
      </c>
      <c r="T100" s="236">
        <v>3439.9534482580002</v>
      </c>
      <c r="U100" s="236">
        <v>3482.947925084</v>
      </c>
      <c r="V100" s="236">
        <v>3526.4796524630001</v>
      </c>
      <c r="W100" s="236">
        <v>3570.5551821140002</v>
      </c>
      <c r="X100" s="236">
        <v>3615.1811415789998</v>
      </c>
      <c r="Y100" s="236">
        <v>3660.3642760779999</v>
      </c>
      <c r="Z100" s="236">
        <v>3706.1114310900002</v>
      </c>
      <c r="AA100" s="236">
        <v>3752.4301016129998</v>
      </c>
      <c r="AB100" s="236">
        <v>3799.3275311749999</v>
      </c>
      <c r="AC100" s="236">
        <v>3846.810928293</v>
      </c>
      <c r="AD100" s="236">
        <v>3894.887547022</v>
      </c>
      <c r="AE100" s="236">
        <v>3943.564773782</v>
      </c>
      <c r="AF100" s="236">
        <v>3992.8500415919998</v>
      </c>
      <c r="AG100" s="236">
        <v>4042.7506923780002</v>
      </c>
      <c r="AH100" s="236">
        <v>4093.2740355629999</v>
      </c>
      <c r="AI100" s="236">
        <v>4144.4278064829996</v>
      </c>
      <c r="AJ100" s="236">
        <v>4196.2200005519999</v>
      </c>
      <c r="AK100" s="236">
        <v>4248.6585988160004</v>
      </c>
      <c r="AL100" s="236">
        <v>4301.7515137009996</v>
      </c>
      <c r="AM100" s="236">
        <v>4355.5065064649998</v>
      </c>
      <c r="AN100" s="236">
        <v>4409.9316428020002</v>
      </c>
      <c r="AO100" s="236">
        <v>4465.0352072469996</v>
      </c>
      <c r="AP100" s="236">
        <v>4520.8256359429997</v>
      </c>
      <c r="AQ100" s="236">
        <v>4577.31154668</v>
      </c>
      <c r="AR100" s="236">
        <v>4634.5012772130003</v>
      </c>
      <c r="AS100" s="236">
        <v>4692.4031254729998</v>
      </c>
      <c r="AT100" s="236">
        <v>4751.0253688290004</v>
      </c>
      <c r="AU100" s="236">
        <v>4810.3765817659996</v>
      </c>
      <c r="AV100" s="236">
        <v>4870.465595222</v>
      </c>
      <c r="AW100" s="236">
        <v>4931.3011757969998</v>
      </c>
      <c r="AX100" s="236">
        <v>4992.8919324709996</v>
      </c>
      <c r="AY100" s="236">
        <v>5055.2466135029999</v>
      </c>
      <c r="AZ100" s="236">
        <v>5118.3738520950001</v>
      </c>
      <c r="BA100" s="236">
        <v>5182.2833457959996</v>
      </c>
      <c r="BB100" s="236">
        <v>5246.9848003289999</v>
      </c>
      <c r="BC100" s="236">
        <v>5312.4883112260004</v>
      </c>
      <c r="BD100" s="236">
        <v>5378.8032661400002</v>
      </c>
      <c r="BE100" s="236">
        <v>5445.9382941419999</v>
      </c>
      <c r="BF100" s="236">
        <v>5513.9012439999997</v>
      </c>
      <c r="BG100" s="236">
        <v>5582.6997262949999</v>
      </c>
      <c r="BH100" s="236">
        <v>5652.3418248739999</v>
      </c>
      <c r="BI100" s="236">
        <v>5722.8361562379996</v>
      </c>
      <c r="BJ100" s="236">
        <v>5794.1935243669996</v>
      </c>
      <c r="BK100" s="236">
        <v>5866.4241257289996</v>
      </c>
      <c r="BL100" s="236">
        <v>5939.5360389950001</v>
      </c>
      <c r="BM100" s="236">
        <v>6013.536806909</v>
      </c>
      <c r="BN100" s="236">
        <v>6088.433127368</v>
      </c>
      <c r="BO100" s="236">
        <v>6164.2310412930001</v>
      </c>
      <c r="BP100" s="236">
        <v>6240.9357867110002</v>
      </c>
      <c r="BQ100" s="236">
        <v>6318.5519979159999</v>
      </c>
      <c r="BR100" s="236">
        <v>6397.0840649350002</v>
      </c>
      <c r="BS100" s="236">
        <v>6476.5362307619998</v>
      </c>
      <c r="BT100" s="236">
        <v>6556.9131008240001</v>
      </c>
      <c r="BU100" s="236">
        <v>6638.2217167119998</v>
      </c>
      <c r="BV100" s="236">
        <v>6720.4635714469996</v>
      </c>
      <c r="BW100" s="236">
        <v>6803.6394539359999</v>
      </c>
      <c r="BX100" s="236">
        <v>6887.7477537479999</v>
      </c>
      <c r="BY100" s="236">
        <v>6972.7854178010002</v>
      </c>
      <c r="BZ100" s="236">
        <v>7058.7497752059999</v>
      </c>
      <c r="CA100" s="236">
        <v>7145.6350117399998</v>
      </c>
      <c r="CB100" s="236">
        <v>7233.4356019799998</v>
      </c>
      <c r="CC100" s="236">
        <v>7322.1443366860003</v>
      </c>
      <c r="CD100" s="236">
        <v>7411.7505784209998</v>
      </c>
      <c r="CE100" s="236">
        <v>7502.2420947250002</v>
      </c>
      <c r="CF100" s="236">
        <v>7593.6016276509999</v>
      </c>
      <c r="CG100" s="236">
        <v>7685.8106711350001</v>
      </c>
      <c r="CH100" s="236">
        <v>7778.8465588469999</v>
      </c>
      <c r="CI100" s="236">
        <v>7872.6738287010003</v>
      </c>
      <c r="CJ100" s="236">
        <v>7967.2638699010004</v>
      </c>
      <c r="CK100" s="236">
        <v>8062.569559474</v>
      </c>
      <c r="CL100" s="236">
        <v>8158.5469498109996</v>
      </c>
      <c r="CM100" s="236">
        <v>8255.1251146659997</v>
      </c>
      <c r="CN100" s="236">
        <v>8352.1874853779991</v>
      </c>
      <c r="CO100" s="236">
        <v>8449.5701582220008</v>
      </c>
      <c r="CP100" s="236">
        <v>8547.2790341679993</v>
      </c>
      <c r="CQ100" s="236">
        <v>8645.2060820139995</v>
      </c>
      <c r="CR100" s="236">
        <v>8743.2279355659994</v>
      </c>
      <c r="CS100" s="236">
        <v>8841.2041937089998</v>
      </c>
      <c r="CT100" s="236">
        <v>8938.9753686740005</v>
      </c>
      <c r="CU100" s="236">
        <v>9036.3605194539996</v>
      </c>
      <c r="CV100" s="236">
        <v>9133.1548191050006</v>
      </c>
      <c r="CW100" s="236">
        <v>9229.1267100160003</v>
      </c>
      <c r="CX100" s="236">
        <v>9324.0149543829993</v>
      </c>
      <c r="CY100" s="236">
        <v>9417.5251806889992</v>
      </c>
      <c r="CZ100" s="236">
        <v>9509.3262992060008</v>
      </c>
      <c r="DA100" s="236">
        <v>9599.0464460580006</v>
      </c>
      <c r="DB100" s="236">
        <v>9686.2688030959998</v>
      </c>
      <c r="DC100" s="236">
        <v>9770.5268595060006</v>
      </c>
      <c r="DD100" s="236">
        <v>9851.2995459819995</v>
      </c>
      <c r="DE100" s="236">
        <v>9928.0059438379994</v>
      </c>
      <c r="DF100" s="236">
        <v>10000</v>
      </c>
      <c r="DG100" s="236"/>
      <c r="DH100" s="236"/>
      <c r="DI100" s="236"/>
      <c r="DJ100" s="236"/>
      <c r="DK100" s="236"/>
      <c r="DL100" s="236"/>
      <c r="DM100" s="236"/>
      <c r="DN100" s="236"/>
      <c r="DO100" s="236"/>
      <c r="DP100" s="236"/>
      <c r="DQ100" s="236"/>
      <c r="DR100" s="236"/>
    </row>
    <row r="101" spans="1:122" x14ac:dyDescent="0.15">
      <c r="A101" s="1" t="s">
        <v>601</v>
      </c>
      <c r="B101" s="1" t="s">
        <v>502</v>
      </c>
      <c r="C101" s="1">
        <v>1</v>
      </c>
      <c r="D101" s="1">
        <v>1</v>
      </c>
      <c r="E101" s="1">
        <v>2</v>
      </c>
      <c r="F101" s="1">
        <v>13</v>
      </c>
      <c r="G101" s="1">
        <v>0</v>
      </c>
      <c r="H101" s="1">
        <v>0</v>
      </c>
      <c r="I101" s="1">
        <v>0</v>
      </c>
      <c r="J101" s="1">
        <v>0</v>
      </c>
      <c r="K101" s="236">
        <v>3155.5888762099999</v>
      </c>
      <c r="L101" s="236">
        <v>97</v>
      </c>
      <c r="M101" s="236">
        <v>3193.0147935330001</v>
      </c>
      <c r="N101" s="236">
        <v>3232.8983682799999</v>
      </c>
      <c r="O101" s="236">
        <v>3273.2760401969999</v>
      </c>
      <c r="P101" s="236">
        <v>3314.1623435450001</v>
      </c>
      <c r="Q101" s="236">
        <v>3355.564628607</v>
      </c>
      <c r="R101" s="236">
        <v>3397.492438627</v>
      </c>
      <c r="S101" s="236">
        <v>3439.9534482580002</v>
      </c>
      <c r="T101" s="236">
        <v>3482.947925084</v>
      </c>
      <c r="U101" s="236">
        <v>3526.4796524630001</v>
      </c>
      <c r="V101" s="236">
        <v>3570.5551821140002</v>
      </c>
      <c r="W101" s="236">
        <v>3615.1811415789998</v>
      </c>
      <c r="X101" s="236">
        <v>3660.3642760779999</v>
      </c>
      <c r="Y101" s="236">
        <v>3706.1114310900002</v>
      </c>
      <c r="Z101" s="236">
        <v>3752.4301016129998</v>
      </c>
      <c r="AA101" s="236">
        <v>3799.3275311749999</v>
      </c>
      <c r="AB101" s="236">
        <v>3846.810928293</v>
      </c>
      <c r="AC101" s="236">
        <v>3894.887547022</v>
      </c>
      <c r="AD101" s="236">
        <v>3943.564773782</v>
      </c>
      <c r="AE101" s="236">
        <v>3992.8500415919998</v>
      </c>
      <c r="AF101" s="236">
        <v>4042.7506923780002</v>
      </c>
      <c r="AG101" s="236">
        <v>4093.2740355629999</v>
      </c>
      <c r="AH101" s="236">
        <v>4144.4278064829996</v>
      </c>
      <c r="AI101" s="236">
        <v>4196.2200005519999</v>
      </c>
      <c r="AJ101" s="236">
        <v>4248.6585988160004</v>
      </c>
      <c r="AK101" s="236">
        <v>4301.7515137009996</v>
      </c>
      <c r="AL101" s="236">
        <v>4355.5065064649998</v>
      </c>
      <c r="AM101" s="236">
        <v>4409.9316428020002</v>
      </c>
      <c r="AN101" s="236">
        <v>4465.0352072469996</v>
      </c>
      <c r="AO101" s="236">
        <v>4520.8256359429997</v>
      </c>
      <c r="AP101" s="236">
        <v>4577.31154668</v>
      </c>
      <c r="AQ101" s="236">
        <v>4634.5012772130003</v>
      </c>
      <c r="AR101" s="236">
        <v>4692.4031254729998</v>
      </c>
      <c r="AS101" s="236">
        <v>4751.0253688290004</v>
      </c>
      <c r="AT101" s="236">
        <v>4810.3765817659996</v>
      </c>
      <c r="AU101" s="236">
        <v>4870.465595222</v>
      </c>
      <c r="AV101" s="236">
        <v>4931.3011757969998</v>
      </c>
      <c r="AW101" s="236">
        <v>4992.8919324709996</v>
      </c>
      <c r="AX101" s="236">
        <v>5055.2466135029999</v>
      </c>
      <c r="AY101" s="236">
        <v>5118.3738520950001</v>
      </c>
      <c r="AZ101" s="236">
        <v>5182.2833457959996</v>
      </c>
      <c r="BA101" s="236">
        <v>5246.9848003289999</v>
      </c>
      <c r="BB101" s="236">
        <v>5312.4883112260004</v>
      </c>
      <c r="BC101" s="236">
        <v>5378.8032661400002</v>
      </c>
      <c r="BD101" s="236">
        <v>5445.9382941419999</v>
      </c>
      <c r="BE101" s="236">
        <v>5513.9012439999997</v>
      </c>
      <c r="BF101" s="236">
        <v>5582.6997262949999</v>
      </c>
      <c r="BG101" s="236">
        <v>5652.3418248739999</v>
      </c>
      <c r="BH101" s="236">
        <v>5722.8361562379996</v>
      </c>
      <c r="BI101" s="236">
        <v>5794.1935243669996</v>
      </c>
      <c r="BJ101" s="236">
        <v>5866.4241257289996</v>
      </c>
      <c r="BK101" s="236">
        <v>5939.5360389950001</v>
      </c>
      <c r="BL101" s="236">
        <v>6013.536806909</v>
      </c>
      <c r="BM101" s="236">
        <v>6088.433127368</v>
      </c>
      <c r="BN101" s="236">
        <v>6164.2310412930001</v>
      </c>
      <c r="BO101" s="236">
        <v>6240.9357867110002</v>
      </c>
      <c r="BP101" s="236">
        <v>6318.5519979159999</v>
      </c>
      <c r="BQ101" s="236">
        <v>6397.0840649350002</v>
      </c>
      <c r="BR101" s="236">
        <v>6476.5362307619998</v>
      </c>
      <c r="BS101" s="236">
        <v>6556.9131008240001</v>
      </c>
      <c r="BT101" s="236">
        <v>6638.2217167119998</v>
      </c>
      <c r="BU101" s="236">
        <v>6720.4635714469996</v>
      </c>
      <c r="BV101" s="236">
        <v>6803.6394539359999</v>
      </c>
      <c r="BW101" s="236">
        <v>6887.7477537479999</v>
      </c>
      <c r="BX101" s="236">
        <v>6972.7854178010002</v>
      </c>
      <c r="BY101" s="236">
        <v>7058.7497752059999</v>
      </c>
      <c r="BZ101" s="236">
        <v>7145.6350117399998</v>
      </c>
      <c r="CA101" s="236">
        <v>7233.4356019799998</v>
      </c>
      <c r="CB101" s="236">
        <v>7322.1443366860003</v>
      </c>
      <c r="CC101" s="236">
        <v>7411.7505784209998</v>
      </c>
      <c r="CD101" s="236">
        <v>7502.2420947250002</v>
      </c>
      <c r="CE101" s="236">
        <v>7593.6016276509999</v>
      </c>
      <c r="CF101" s="236">
        <v>7685.8106711350001</v>
      </c>
      <c r="CG101" s="236">
        <v>7778.8465588469999</v>
      </c>
      <c r="CH101" s="236">
        <v>7872.6738287010003</v>
      </c>
      <c r="CI101" s="236">
        <v>7967.2638699010004</v>
      </c>
      <c r="CJ101" s="236">
        <v>8062.569559474</v>
      </c>
      <c r="CK101" s="236">
        <v>8158.5469498109996</v>
      </c>
      <c r="CL101" s="236">
        <v>8255.1251146659997</v>
      </c>
      <c r="CM101" s="236">
        <v>8352.1874853779991</v>
      </c>
      <c r="CN101" s="236">
        <v>8449.5701582220008</v>
      </c>
      <c r="CO101" s="236">
        <v>8547.2790341679993</v>
      </c>
      <c r="CP101" s="236">
        <v>8645.2060820139995</v>
      </c>
      <c r="CQ101" s="236">
        <v>8743.2279355659994</v>
      </c>
      <c r="CR101" s="236">
        <v>8841.2041937089998</v>
      </c>
      <c r="CS101" s="236">
        <v>8938.9753686740005</v>
      </c>
      <c r="CT101" s="236">
        <v>9036.3605194539996</v>
      </c>
      <c r="CU101" s="236">
        <v>9133.1548191050006</v>
      </c>
      <c r="CV101" s="236">
        <v>9229.1267100160003</v>
      </c>
      <c r="CW101" s="236">
        <v>9324.0149543829993</v>
      </c>
      <c r="CX101" s="236">
        <v>9417.5251806889992</v>
      </c>
      <c r="CY101" s="236">
        <v>9509.3262992060008</v>
      </c>
      <c r="CZ101" s="236">
        <v>9599.0464460580006</v>
      </c>
      <c r="DA101" s="236">
        <v>9686.2688030959998</v>
      </c>
      <c r="DB101" s="236">
        <v>9770.5268595060006</v>
      </c>
      <c r="DC101" s="236">
        <v>9851.2995459819995</v>
      </c>
      <c r="DD101" s="236">
        <v>9928.0059438379994</v>
      </c>
      <c r="DE101" s="236">
        <v>10000</v>
      </c>
      <c r="DF101" s="236"/>
      <c r="DG101" s="236"/>
      <c r="DH101" s="236"/>
      <c r="DI101" s="236"/>
      <c r="DJ101" s="236"/>
      <c r="DK101" s="236"/>
      <c r="DL101" s="236"/>
      <c r="DM101" s="236"/>
      <c r="DN101" s="236"/>
      <c r="DO101" s="236"/>
      <c r="DP101" s="236"/>
      <c r="DQ101" s="236"/>
      <c r="DR101" s="236"/>
    </row>
    <row r="102" spans="1:122" x14ac:dyDescent="0.15">
      <c r="A102" s="1" t="s">
        <v>602</v>
      </c>
      <c r="B102" s="1" t="s">
        <v>502</v>
      </c>
      <c r="C102" s="1">
        <v>1</v>
      </c>
      <c r="D102" s="1">
        <v>1</v>
      </c>
      <c r="E102" s="1">
        <v>2</v>
      </c>
      <c r="F102" s="1">
        <v>14</v>
      </c>
      <c r="G102" s="1">
        <v>0</v>
      </c>
      <c r="H102" s="1">
        <v>0</v>
      </c>
      <c r="I102" s="1">
        <v>0</v>
      </c>
      <c r="J102" s="1">
        <v>0</v>
      </c>
      <c r="K102" s="236">
        <v>3195.0469504450002</v>
      </c>
      <c r="L102" s="236">
        <v>96</v>
      </c>
      <c r="M102" s="236">
        <v>3232.9359576890001</v>
      </c>
      <c r="N102" s="236">
        <v>3273.3140889729998</v>
      </c>
      <c r="O102" s="236">
        <v>3314.1928032010001</v>
      </c>
      <c r="P102" s="236">
        <v>3355.5863845849999</v>
      </c>
      <c r="Q102" s="236">
        <v>3397.5049493820002</v>
      </c>
      <c r="R102" s="236">
        <v>3439.9563610810001</v>
      </c>
      <c r="S102" s="236">
        <v>3482.947925084</v>
      </c>
      <c r="T102" s="236">
        <v>3526.4796524630001</v>
      </c>
      <c r="U102" s="236">
        <v>3570.5551821140002</v>
      </c>
      <c r="V102" s="236">
        <v>3615.1811415789998</v>
      </c>
      <c r="W102" s="236">
        <v>3660.3642760779999</v>
      </c>
      <c r="X102" s="236">
        <v>3706.1114310900002</v>
      </c>
      <c r="Y102" s="236">
        <v>3752.4301016129998</v>
      </c>
      <c r="Z102" s="236">
        <v>3799.3275311749999</v>
      </c>
      <c r="AA102" s="236">
        <v>3846.810928293</v>
      </c>
      <c r="AB102" s="236">
        <v>3894.887547022</v>
      </c>
      <c r="AC102" s="236">
        <v>3943.564773782</v>
      </c>
      <c r="AD102" s="236">
        <v>3992.8500415919998</v>
      </c>
      <c r="AE102" s="236">
        <v>4042.7506923780002</v>
      </c>
      <c r="AF102" s="236">
        <v>4093.2740355629999</v>
      </c>
      <c r="AG102" s="236">
        <v>4144.4278064829996</v>
      </c>
      <c r="AH102" s="236">
        <v>4196.2200005519999</v>
      </c>
      <c r="AI102" s="236">
        <v>4248.6585988160004</v>
      </c>
      <c r="AJ102" s="236">
        <v>4301.7515137009996</v>
      </c>
      <c r="AK102" s="236">
        <v>4355.5065064649998</v>
      </c>
      <c r="AL102" s="236">
        <v>4409.9316428020002</v>
      </c>
      <c r="AM102" s="236">
        <v>4465.0352072469996</v>
      </c>
      <c r="AN102" s="236">
        <v>4520.8256359429997</v>
      </c>
      <c r="AO102" s="236">
        <v>4577.31154668</v>
      </c>
      <c r="AP102" s="236">
        <v>4634.5012772130003</v>
      </c>
      <c r="AQ102" s="236">
        <v>4692.4031254729998</v>
      </c>
      <c r="AR102" s="236">
        <v>4751.0253688290004</v>
      </c>
      <c r="AS102" s="236">
        <v>4810.3765817659996</v>
      </c>
      <c r="AT102" s="236">
        <v>4870.465595222</v>
      </c>
      <c r="AU102" s="236">
        <v>4931.3011757969998</v>
      </c>
      <c r="AV102" s="236">
        <v>4992.8919324709996</v>
      </c>
      <c r="AW102" s="236">
        <v>5055.2466135029999</v>
      </c>
      <c r="AX102" s="236">
        <v>5118.3738520950001</v>
      </c>
      <c r="AY102" s="236">
        <v>5182.2833457959996</v>
      </c>
      <c r="AZ102" s="236">
        <v>5246.9848003289999</v>
      </c>
      <c r="BA102" s="236">
        <v>5312.4883112260004</v>
      </c>
      <c r="BB102" s="236">
        <v>5378.8032661400002</v>
      </c>
      <c r="BC102" s="236">
        <v>5445.9382941419999</v>
      </c>
      <c r="BD102" s="236">
        <v>5513.9012439999997</v>
      </c>
      <c r="BE102" s="236">
        <v>5582.6997262949999</v>
      </c>
      <c r="BF102" s="236">
        <v>5652.3418248739999</v>
      </c>
      <c r="BG102" s="236">
        <v>5722.8361562379996</v>
      </c>
      <c r="BH102" s="236">
        <v>5794.1935243669996</v>
      </c>
      <c r="BI102" s="236">
        <v>5866.4241257289996</v>
      </c>
      <c r="BJ102" s="236">
        <v>5939.5360389950001</v>
      </c>
      <c r="BK102" s="236">
        <v>6013.536806909</v>
      </c>
      <c r="BL102" s="236">
        <v>6088.433127368</v>
      </c>
      <c r="BM102" s="236">
        <v>6164.2310412930001</v>
      </c>
      <c r="BN102" s="236">
        <v>6240.9357867110002</v>
      </c>
      <c r="BO102" s="236">
        <v>6318.5519979159999</v>
      </c>
      <c r="BP102" s="236">
        <v>6397.0840649350002</v>
      </c>
      <c r="BQ102" s="236">
        <v>6476.5362307619998</v>
      </c>
      <c r="BR102" s="236">
        <v>6556.9131008240001</v>
      </c>
      <c r="BS102" s="236">
        <v>6638.2217167119998</v>
      </c>
      <c r="BT102" s="236">
        <v>6720.4635714469996</v>
      </c>
      <c r="BU102" s="236">
        <v>6803.6394539359999</v>
      </c>
      <c r="BV102" s="236">
        <v>6887.7477537479999</v>
      </c>
      <c r="BW102" s="236">
        <v>6972.7854178010002</v>
      </c>
      <c r="BX102" s="236">
        <v>7058.7497752059999</v>
      </c>
      <c r="BY102" s="236">
        <v>7145.6350117399998</v>
      </c>
      <c r="BZ102" s="236">
        <v>7233.4356019799998</v>
      </c>
      <c r="CA102" s="236">
        <v>7322.1443366860003</v>
      </c>
      <c r="CB102" s="236">
        <v>7411.7505784209998</v>
      </c>
      <c r="CC102" s="236">
        <v>7502.2420947250002</v>
      </c>
      <c r="CD102" s="236">
        <v>7593.6016276509999</v>
      </c>
      <c r="CE102" s="236">
        <v>7685.8106711350001</v>
      </c>
      <c r="CF102" s="236">
        <v>7778.8465588469999</v>
      </c>
      <c r="CG102" s="236">
        <v>7872.6738287010003</v>
      </c>
      <c r="CH102" s="236">
        <v>7967.2638699010004</v>
      </c>
      <c r="CI102" s="236">
        <v>8062.569559474</v>
      </c>
      <c r="CJ102" s="236">
        <v>8158.5469498109996</v>
      </c>
      <c r="CK102" s="236">
        <v>8255.1251146659997</v>
      </c>
      <c r="CL102" s="236">
        <v>8352.1874853779991</v>
      </c>
      <c r="CM102" s="236">
        <v>8449.5701582220008</v>
      </c>
      <c r="CN102" s="236">
        <v>8547.2790341679993</v>
      </c>
      <c r="CO102" s="236">
        <v>8645.2060820139995</v>
      </c>
      <c r="CP102" s="236">
        <v>8743.2279355659994</v>
      </c>
      <c r="CQ102" s="236">
        <v>8841.2041937089998</v>
      </c>
      <c r="CR102" s="236">
        <v>8938.9753686740005</v>
      </c>
      <c r="CS102" s="236">
        <v>9036.3605194539996</v>
      </c>
      <c r="CT102" s="236">
        <v>9133.1548191050006</v>
      </c>
      <c r="CU102" s="236">
        <v>9229.1267100160003</v>
      </c>
      <c r="CV102" s="236">
        <v>9324.0149543829993</v>
      </c>
      <c r="CW102" s="236">
        <v>9417.5251806889992</v>
      </c>
      <c r="CX102" s="236">
        <v>9509.3262992060008</v>
      </c>
      <c r="CY102" s="236">
        <v>9599.0464460580006</v>
      </c>
      <c r="CZ102" s="236">
        <v>9686.2688030959998</v>
      </c>
      <c r="DA102" s="236">
        <v>9770.5268595060006</v>
      </c>
      <c r="DB102" s="236">
        <v>9851.2995459819995</v>
      </c>
      <c r="DC102" s="236">
        <v>9928.0059438379994</v>
      </c>
      <c r="DD102" s="236">
        <v>10000</v>
      </c>
      <c r="DE102" s="236"/>
      <c r="DF102" s="236"/>
      <c r="DG102" s="236"/>
      <c r="DH102" s="236"/>
      <c r="DI102" s="236"/>
      <c r="DJ102" s="236"/>
      <c r="DK102" s="236"/>
      <c r="DL102" s="236"/>
      <c r="DM102" s="236"/>
      <c r="DN102" s="236"/>
      <c r="DO102" s="236"/>
      <c r="DP102" s="236"/>
      <c r="DQ102" s="236"/>
      <c r="DR102" s="236"/>
    </row>
    <row r="103" spans="1:122" x14ac:dyDescent="0.15">
      <c r="A103" s="1" t="s">
        <v>603</v>
      </c>
      <c r="B103" s="1" t="s">
        <v>502</v>
      </c>
      <c r="C103" s="1">
        <v>1</v>
      </c>
      <c r="D103" s="1">
        <v>1</v>
      </c>
      <c r="E103" s="1">
        <v>2</v>
      </c>
      <c r="F103" s="1">
        <v>15</v>
      </c>
      <c r="G103" s="1">
        <v>0</v>
      </c>
      <c r="H103" s="1">
        <v>0</v>
      </c>
      <c r="I103" s="1">
        <v>0</v>
      </c>
      <c r="J103" s="1">
        <v>0</v>
      </c>
      <c r="K103" s="236">
        <v>3235.004850325</v>
      </c>
      <c r="L103" s="236">
        <v>95</v>
      </c>
      <c r="M103" s="236">
        <v>3273.3614156630001</v>
      </c>
      <c r="N103" s="236">
        <v>3314.2326584890002</v>
      </c>
      <c r="O103" s="236">
        <v>3355.6176556270002</v>
      </c>
      <c r="P103" s="236">
        <v>3397.5270962449999</v>
      </c>
      <c r="Q103" s="236">
        <v>3439.9690326509999</v>
      </c>
      <c r="R103" s="236">
        <v>3482.950844039</v>
      </c>
      <c r="S103" s="236">
        <v>3526.4796524630001</v>
      </c>
      <c r="T103" s="236">
        <v>3570.5551821140002</v>
      </c>
      <c r="U103" s="236">
        <v>3615.1811415789998</v>
      </c>
      <c r="V103" s="236">
        <v>3660.3642760779999</v>
      </c>
      <c r="W103" s="236">
        <v>3706.1114310900002</v>
      </c>
      <c r="X103" s="236">
        <v>3752.4301016129998</v>
      </c>
      <c r="Y103" s="236">
        <v>3799.3275311749999</v>
      </c>
      <c r="Z103" s="236">
        <v>3846.810928293</v>
      </c>
      <c r="AA103" s="236">
        <v>3894.887547022</v>
      </c>
      <c r="AB103" s="236">
        <v>3943.564773782</v>
      </c>
      <c r="AC103" s="236">
        <v>3992.8500415919998</v>
      </c>
      <c r="AD103" s="236">
        <v>4042.7506923780002</v>
      </c>
      <c r="AE103" s="236">
        <v>4093.2740355629999</v>
      </c>
      <c r="AF103" s="236">
        <v>4144.4278064829996</v>
      </c>
      <c r="AG103" s="236">
        <v>4196.2200005519999</v>
      </c>
      <c r="AH103" s="236">
        <v>4248.6585988160004</v>
      </c>
      <c r="AI103" s="236">
        <v>4301.7515137009996</v>
      </c>
      <c r="AJ103" s="236">
        <v>4355.5065064649998</v>
      </c>
      <c r="AK103" s="236">
        <v>4409.9316428020002</v>
      </c>
      <c r="AL103" s="236">
        <v>4465.0352072469996</v>
      </c>
      <c r="AM103" s="236">
        <v>4520.8256359429997</v>
      </c>
      <c r="AN103" s="236">
        <v>4577.31154668</v>
      </c>
      <c r="AO103" s="236">
        <v>4634.5012772130003</v>
      </c>
      <c r="AP103" s="236">
        <v>4692.4031254729998</v>
      </c>
      <c r="AQ103" s="236">
        <v>4751.0253688290004</v>
      </c>
      <c r="AR103" s="236">
        <v>4810.3765817659996</v>
      </c>
      <c r="AS103" s="236">
        <v>4870.465595222</v>
      </c>
      <c r="AT103" s="236">
        <v>4931.3011757969998</v>
      </c>
      <c r="AU103" s="236">
        <v>4992.8919324709996</v>
      </c>
      <c r="AV103" s="236">
        <v>5055.2466135029999</v>
      </c>
      <c r="AW103" s="236">
        <v>5118.3738520950001</v>
      </c>
      <c r="AX103" s="236">
        <v>5182.2833457959996</v>
      </c>
      <c r="AY103" s="236">
        <v>5246.9848003289999</v>
      </c>
      <c r="AZ103" s="236">
        <v>5312.4883112260004</v>
      </c>
      <c r="BA103" s="236">
        <v>5378.8032661400002</v>
      </c>
      <c r="BB103" s="236">
        <v>5445.9382941419999</v>
      </c>
      <c r="BC103" s="236">
        <v>5513.9012439999997</v>
      </c>
      <c r="BD103" s="236">
        <v>5582.6997262949999</v>
      </c>
      <c r="BE103" s="236">
        <v>5652.3418248739999</v>
      </c>
      <c r="BF103" s="236">
        <v>5722.8361562379996</v>
      </c>
      <c r="BG103" s="236">
        <v>5794.1935243669996</v>
      </c>
      <c r="BH103" s="236">
        <v>5866.4241257289996</v>
      </c>
      <c r="BI103" s="236">
        <v>5939.5360389950001</v>
      </c>
      <c r="BJ103" s="236">
        <v>6013.536806909</v>
      </c>
      <c r="BK103" s="236">
        <v>6088.433127368</v>
      </c>
      <c r="BL103" s="236">
        <v>6164.2310412930001</v>
      </c>
      <c r="BM103" s="236">
        <v>6240.9357867110002</v>
      </c>
      <c r="BN103" s="236">
        <v>6318.5519979159999</v>
      </c>
      <c r="BO103" s="236">
        <v>6397.0840649350002</v>
      </c>
      <c r="BP103" s="236">
        <v>6476.5362307619998</v>
      </c>
      <c r="BQ103" s="236">
        <v>6556.9131008240001</v>
      </c>
      <c r="BR103" s="236">
        <v>6638.2217167119998</v>
      </c>
      <c r="BS103" s="236">
        <v>6720.4635714469996</v>
      </c>
      <c r="BT103" s="236">
        <v>6803.6394539359999</v>
      </c>
      <c r="BU103" s="236">
        <v>6887.7477537479999</v>
      </c>
      <c r="BV103" s="236">
        <v>6972.7854178010002</v>
      </c>
      <c r="BW103" s="236">
        <v>7058.7497752059999</v>
      </c>
      <c r="BX103" s="236">
        <v>7145.6350117399998</v>
      </c>
      <c r="BY103" s="236">
        <v>7233.4356019799998</v>
      </c>
      <c r="BZ103" s="236">
        <v>7322.1443366860003</v>
      </c>
      <c r="CA103" s="236">
        <v>7411.7505784209998</v>
      </c>
      <c r="CB103" s="236">
        <v>7502.2420947250002</v>
      </c>
      <c r="CC103" s="236">
        <v>7593.6016276509999</v>
      </c>
      <c r="CD103" s="236">
        <v>7685.8106711350001</v>
      </c>
      <c r="CE103" s="236">
        <v>7778.8465588469999</v>
      </c>
      <c r="CF103" s="236">
        <v>7872.6738287010003</v>
      </c>
      <c r="CG103" s="236">
        <v>7967.2638699010004</v>
      </c>
      <c r="CH103" s="236">
        <v>8062.569559474</v>
      </c>
      <c r="CI103" s="236">
        <v>8158.5469498109996</v>
      </c>
      <c r="CJ103" s="236">
        <v>8255.1251146659997</v>
      </c>
      <c r="CK103" s="236">
        <v>8352.1874853779991</v>
      </c>
      <c r="CL103" s="236">
        <v>8449.5701582220008</v>
      </c>
      <c r="CM103" s="236">
        <v>8547.2790341679993</v>
      </c>
      <c r="CN103" s="236">
        <v>8645.2060820139995</v>
      </c>
      <c r="CO103" s="236">
        <v>8743.2279355659994</v>
      </c>
      <c r="CP103" s="236">
        <v>8841.2041937089998</v>
      </c>
      <c r="CQ103" s="236">
        <v>8938.9753686740005</v>
      </c>
      <c r="CR103" s="236">
        <v>9036.3605194539996</v>
      </c>
      <c r="CS103" s="236">
        <v>9133.1548191050006</v>
      </c>
      <c r="CT103" s="236">
        <v>9229.1267100160003</v>
      </c>
      <c r="CU103" s="236">
        <v>9324.0149543829993</v>
      </c>
      <c r="CV103" s="236">
        <v>9417.5251806889992</v>
      </c>
      <c r="CW103" s="236">
        <v>9509.3262992060008</v>
      </c>
      <c r="CX103" s="236">
        <v>9599.0464460580006</v>
      </c>
      <c r="CY103" s="236">
        <v>9686.2688030959998</v>
      </c>
      <c r="CZ103" s="236">
        <v>9770.5268595060006</v>
      </c>
      <c r="DA103" s="236">
        <v>9851.2995459819995</v>
      </c>
      <c r="DB103" s="236">
        <v>9928.0059438379994</v>
      </c>
      <c r="DC103" s="236">
        <v>10000</v>
      </c>
      <c r="DD103" s="236"/>
      <c r="DE103" s="236"/>
      <c r="DF103" s="236"/>
      <c r="DG103" s="236"/>
      <c r="DH103" s="236"/>
      <c r="DI103" s="236"/>
      <c r="DJ103" s="236"/>
      <c r="DK103" s="236"/>
      <c r="DL103" s="236"/>
      <c r="DM103" s="236"/>
      <c r="DN103" s="236"/>
      <c r="DO103" s="236"/>
      <c r="DP103" s="236"/>
      <c r="DQ103" s="236"/>
      <c r="DR103" s="236"/>
    </row>
    <row r="104" spans="1:122" x14ac:dyDescent="0.15">
      <c r="A104" s="1" t="s">
        <v>604</v>
      </c>
      <c r="B104" s="1" t="s">
        <v>502</v>
      </c>
      <c r="C104" s="1">
        <v>1</v>
      </c>
      <c r="D104" s="1">
        <v>1</v>
      </c>
      <c r="E104" s="1">
        <v>2</v>
      </c>
      <c r="F104" s="1">
        <v>16</v>
      </c>
      <c r="G104" s="1">
        <v>0</v>
      </c>
      <c r="H104" s="1">
        <v>0</v>
      </c>
      <c r="I104" s="1">
        <v>0</v>
      </c>
      <c r="J104" s="1">
        <v>0</v>
      </c>
      <c r="K104" s="236">
        <v>3275.4702103509999</v>
      </c>
      <c r="L104" s="236">
        <v>94</v>
      </c>
      <c r="M104" s="236">
        <v>3314.2833131440002</v>
      </c>
      <c r="N104" s="236">
        <v>3355.6596468610001</v>
      </c>
      <c r="O104" s="236">
        <v>3397.5598729650001</v>
      </c>
      <c r="P104" s="236">
        <v>3439.9922370499999</v>
      </c>
      <c r="Q104" s="236">
        <v>3482.9641938650002</v>
      </c>
      <c r="R104" s="236">
        <v>3526.4827815680001</v>
      </c>
      <c r="S104" s="236">
        <v>3570.5551821140002</v>
      </c>
      <c r="T104" s="236">
        <v>3615.1811415789998</v>
      </c>
      <c r="U104" s="236">
        <v>3660.3642760779999</v>
      </c>
      <c r="V104" s="236">
        <v>3706.1114310900002</v>
      </c>
      <c r="W104" s="236">
        <v>3752.4301016129998</v>
      </c>
      <c r="X104" s="236">
        <v>3799.3275311749999</v>
      </c>
      <c r="Y104" s="236">
        <v>3846.810928293</v>
      </c>
      <c r="Z104" s="236">
        <v>3894.887547022</v>
      </c>
      <c r="AA104" s="236">
        <v>3943.564773782</v>
      </c>
      <c r="AB104" s="236">
        <v>3992.8500415919998</v>
      </c>
      <c r="AC104" s="236">
        <v>4042.7506923780002</v>
      </c>
      <c r="AD104" s="236">
        <v>4093.2740355629999</v>
      </c>
      <c r="AE104" s="236">
        <v>4144.4278064829996</v>
      </c>
      <c r="AF104" s="236">
        <v>4196.2200005519999</v>
      </c>
      <c r="AG104" s="236">
        <v>4248.6585988160004</v>
      </c>
      <c r="AH104" s="236">
        <v>4301.7515137009996</v>
      </c>
      <c r="AI104" s="236">
        <v>4355.5065064649998</v>
      </c>
      <c r="AJ104" s="236">
        <v>4409.9316428020002</v>
      </c>
      <c r="AK104" s="236">
        <v>4465.0352072469996</v>
      </c>
      <c r="AL104" s="236">
        <v>4520.8256359429997</v>
      </c>
      <c r="AM104" s="236">
        <v>4577.31154668</v>
      </c>
      <c r="AN104" s="236">
        <v>4634.5012772130003</v>
      </c>
      <c r="AO104" s="236">
        <v>4692.4031254729998</v>
      </c>
      <c r="AP104" s="236">
        <v>4751.0253688290004</v>
      </c>
      <c r="AQ104" s="236">
        <v>4810.3765817659996</v>
      </c>
      <c r="AR104" s="236">
        <v>4870.465595222</v>
      </c>
      <c r="AS104" s="236">
        <v>4931.3011757969998</v>
      </c>
      <c r="AT104" s="236">
        <v>4992.8919324709996</v>
      </c>
      <c r="AU104" s="236">
        <v>5055.2466135029999</v>
      </c>
      <c r="AV104" s="236">
        <v>5118.3738520950001</v>
      </c>
      <c r="AW104" s="236">
        <v>5182.2833457959996</v>
      </c>
      <c r="AX104" s="236">
        <v>5246.9848003289999</v>
      </c>
      <c r="AY104" s="236">
        <v>5312.4883112260004</v>
      </c>
      <c r="AZ104" s="236">
        <v>5378.8032661400002</v>
      </c>
      <c r="BA104" s="236">
        <v>5445.9382941419999</v>
      </c>
      <c r="BB104" s="236">
        <v>5513.9012439999997</v>
      </c>
      <c r="BC104" s="236">
        <v>5582.6997262949999</v>
      </c>
      <c r="BD104" s="236">
        <v>5652.3418248739999</v>
      </c>
      <c r="BE104" s="236">
        <v>5722.8361562379996</v>
      </c>
      <c r="BF104" s="236">
        <v>5794.1935243669996</v>
      </c>
      <c r="BG104" s="236">
        <v>5866.4241257289996</v>
      </c>
      <c r="BH104" s="236">
        <v>5939.5360389950001</v>
      </c>
      <c r="BI104" s="236">
        <v>6013.536806909</v>
      </c>
      <c r="BJ104" s="236">
        <v>6088.433127368</v>
      </c>
      <c r="BK104" s="236">
        <v>6164.2310412930001</v>
      </c>
      <c r="BL104" s="236">
        <v>6240.9357867110002</v>
      </c>
      <c r="BM104" s="236">
        <v>6318.5519979159999</v>
      </c>
      <c r="BN104" s="236">
        <v>6397.0840649350002</v>
      </c>
      <c r="BO104" s="236">
        <v>6476.5362307619998</v>
      </c>
      <c r="BP104" s="236">
        <v>6556.9131008240001</v>
      </c>
      <c r="BQ104" s="236">
        <v>6638.2217167119998</v>
      </c>
      <c r="BR104" s="236">
        <v>6720.4635714469996</v>
      </c>
      <c r="BS104" s="236">
        <v>6803.6394539359999</v>
      </c>
      <c r="BT104" s="236">
        <v>6887.7477537479999</v>
      </c>
      <c r="BU104" s="236">
        <v>6972.7854178010002</v>
      </c>
      <c r="BV104" s="236">
        <v>7058.7497752059999</v>
      </c>
      <c r="BW104" s="236">
        <v>7145.6350117399998</v>
      </c>
      <c r="BX104" s="236">
        <v>7233.4356019799998</v>
      </c>
      <c r="BY104" s="236">
        <v>7322.1443366860003</v>
      </c>
      <c r="BZ104" s="236">
        <v>7411.7505784209998</v>
      </c>
      <c r="CA104" s="236">
        <v>7502.2420947250002</v>
      </c>
      <c r="CB104" s="236">
        <v>7593.6016276509999</v>
      </c>
      <c r="CC104" s="236">
        <v>7685.8106711350001</v>
      </c>
      <c r="CD104" s="236">
        <v>7778.8465588469999</v>
      </c>
      <c r="CE104" s="236">
        <v>7872.6738287010003</v>
      </c>
      <c r="CF104" s="236">
        <v>7967.2638699010004</v>
      </c>
      <c r="CG104" s="236">
        <v>8062.569559474</v>
      </c>
      <c r="CH104" s="236">
        <v>8158.5469498109996</v>
      </c>
      <c r="CI104" s="236">
        <v>8255.1251146659997</v>
      </c>
      <c r="CJ104" s="236">
        <v>8352.1874853779991</v>
      </c>
      <c r="CK104" s="236">
        <v>8449.5701582220008</v>
      </c>
      <c r="CL104" s="236">
        <v>8547.2790341679993</v>
      </c>
      <c r="CM104" s="236">
        <v>8645.2060820139995</v>
      </c>
      <c r="CN104" s="236">
        <v>8743.2279355659994</v>
      </c>
      <c r="CO104" s="236">
        <v>8841.2041937089998</v>
      </c>
      <c r="CP104" s="236">
        <v>8938.9753686740005</v>
      </c>
      <c r="CQ104" s="236">
        <v>9036.3605194539996</v>
      </c>
      <c r="CR104" s="236">
        <v>9133.1548191050006</v>
      </c>
      <c r="CS104" s="236">
        <v>9229.1267100160003</v>
      </c>
      <c r="CT104" s="236">
        <v>9324.0149543829993</v>
      </c>
      <c r="CU104" s="236">
        <v>9417.5251806889992</v>
      </c>
      <c r="CV104" s="236">
        <v>9509.3262992060008</v>
      </c>
      <c r="CW104" s="236">
        <v>9599.0464460580006</v>
      </c>
      <c r="CX104" s="236">
        <v>9686.2688030959998</v>
      </c>
      <c r="CY104" s="236">
        <v>9770.5268595060006</v>
      </c>
      <c r="CZ104" s="236">
        <v>9851.2995459819995</v>
      </c>
      <c r="DA104" s="236">
        <v>9928.0059438379994</v>
      </c>
      <c r="DB104" s="236">
        <v>10000</v>
      </c>
      <c r="DC104" s="236"/>
      <c r="DD104" s="236"/>
      <c r="DE104" s="236"/>
      <c r="DF104" s="236"/>
      <c r="DG104" s="236"/>
      <c r="DH104" s="236"/>
      <c r="DI104" s="236"/>
      <c r="DJ104" s="236"/>
      <c r="DK104" s="236"/>
      <c r="DL104" s="236"/>
      <c r="DM104" s="236"/>
      <c r="DN104" s="236"/>
      <c r="DO104" s="236"/>
      <c r="DP104" s="236"/>
      <c r="DQ104" s="236"/>
      <c r="DR104" s="236"/>
    </row>
    <row r="105" spans="1:122" x14ac:dyDescent="0.15">
      <c r="A105" s="1" t="s">
        <v>605</v>
      </c>
      <c r="B105" s="1" t="s">
        <v>502</v>
      </c>
      <c r="C105" s="1">
        <v>1</v>
      </c>
      <c r="D105" s="1">
        <v>1</v>
      </c>
      <c r="E105" s="1">
        <v>2</v>
      </c>
      <c r="F105" s="1">
        <v>17</v>
      </c>
      <c r="G105" s="1">
        <v>0</v>
      </c>
      <c r="H105" s="1">
        <v>0</v>
      </c>
      <c r="I105" s="1">
        <v>0</v>
      </c>
      <c r="J105" s="1">
        <v>0</v>
      </c>
      <c r="K105" s="236">
        <v>3316.4234443810001</v>
      </c>
      <c r="L105" s="236">
        <v>93</v>
      </c>
      <c r="M105" s="236">
        <v>3355.7134368369998</v>
      </c>
      <c r="N105" s="236">
        <v>3397.604371809</v>
      </c>
      <c r="O105" s="236">
        <v>3440.0270804470001</v>
      </c>
      <c r="P105" s="236">
        <v>3482.9890948140001</v>
      </c>
      <c r="Q105" s="236">
        <v>3526.4973672669998</v>
      </c>
      <c r="R105" s="236">
        <v>3570.5587465069998</v>
      </c>
      <c r="S105" s="236">
        <v>3615.1811415789998</v>
      </c>
      <c r="T105" s="236">
        <v>3660.3642760779999</v>
      </c>
      <c r="U105" s="236">
        <v>3706.1114310900002</v>
      </c>
      <c r="V105" s="236">
        <v>3752.4301016129998</v>
      </c>
      <c r="W105" s="236">
        <v>3799.3275311749999</v>
      </c>
      <c r="X105" s="236">
        <v>3846.810928293</v>
      </c>
      <c r="Y105" s="236">
        <v>3894.887547022</v>
      </c>
      <c r="Z105" s="236">
        <v>3943.564773782</v>
      </c>
      <c r="AA105" s="236">
        <v>3992.8500415919998</v>
      </c>
      <c r="AB105" s="236">
        <v>4042.7506923780002</v>
      </c>
      <c r="AC105" s="236">
        <v>4093.2740355629999</v>
      </c>
      <c r="AD105" s="236">
        <v>4144.4278064829996</v>
      </c>
      <c r="AE105" s="236">
        <v>4196.2200005519999</v>
      </c>
      <c r="AF105" s="236">
        <v>4248.6585988160004</v>
      </c>
      <c r="AG105" s="236">
        <v>4301.7515137009996</v>
      </c>
      <c r="AH105" s="236">
        <v>4355.5065064649998</v>
      </c>
      <c r="AI105" s="236">
        <v>4409.9316428020002</v>
      </c>
      <c r="AJ105" s="236">
        <v>4465.0352072469996</v>
      </c>
      <c r="AK105" s="236">
        <v>4520.8256359429997</v>
      </c>
      <c r="AL105" s="236">
        <v>4577.31154668</v>
      </c>
      <c r="AM105" s="236">
        <v>4634.5012772130003</v>
      </c>
      <c r="AN105" s="236">
        <v>4692.4031254729998</v>
      </c>
      <c r="AO105" s="236">
        <v>4751.0253688290004</v>
      </c>
      <c r="AP105" s="236">
        <v>4810.3765817659996</v>
      </c>
      <c r="AQ105" s="236">
        <v>4870.465595222</v>
      </c>
      <c r="AR105" s="236">
        <v>4931.3011757969998</v>
      </c>
      <c r="AS105" s="236">
        <v>4992.8919324709996</v>
      </c>
      <c r="AT105" s="236">
        <v>5055.2466135029999</v>
      </c>
      <c r="AU105" s="236">
        <v>5118.3738520950001</v>
      </c>
      <c r="AV105" s="236">
        <v>5182.2833457959996</v>
      </c>
      <c r="AW105" s="236">
        <v>5246.9848003289999</v>
      </c>
      <c r="AX105" s="236">
        <v>5312.4883112260004</v>
      </c>
      <c r="AY105" s="236">
        <v>5378.8032661400002</v>
      </c>
      <c r="AZ105" s="236">
        <v>5445.9382941419999</v>
      </c>
      <c r="BA105" s="236">
        <v>5513.9012439999997</v>
      </c>
      <c r="BB105" s="236">
        <v>5582.6997262949999</v>
      </c>
      <c r="BC105" s="236">
        <v>5652.3418248739999</v>
      </c>
      <c r="BD105" s="236">
        <v>5722.8361562379996</v>
      </c>
      <c r="BE105" s="236">
        <v>5794.1935243669996</v>
      </c>
      <c r="BF105" s="236">
        <v>5866.4241257289996</v>
      </c>
      <c r="BG105" s="236">
        <v>5939.5360389950001</v>
      </c>
      <c r="BH105" s="236">
        <v>6013.536806909</v>
      </c>
      <c r="BI105" s="236">
        <v>6088.433127368</v>
      </c>
      <c r="BJ105" s="236">
        <v>6164.2310412930001</v>
      </c>
      <c r="BK105" s="236">
        <v>6240.9357867110002</v>
      </c>
      <c r="BL105" s="236">
        <v>6318.5519979159999</v>
      </c>
      <c r="BM105" s="236">
        <v>6397.0840649350002</v>
      </c>
      <c r="BN105" s="236">
        <v>6476.5362307619998</v>
      </c>
      <c r="BO105" s="236">
        <v>6556.9131008240001</v>
      </c>
      <c r="BP105" s="236">
        <v>6638.2217167119998</v>
      </c>
      <c r="BQ105" s="236">
        <v>6720.4635714469996</v>
      </c>
      <c r="BR105" s="236">
        <v>6803.6394539359999</v>
      </c>
      <c r="BS105" s="236">
        <v>6887.7477537479999</v>
      </c>
      <c r="BT105" s="236">
        <v>6972.7854178010002</v>
      </c>
      <c r="BU105" s="236">
        <v>7058.7497752059999</v>
      </c>
      <c r="BV105" s="236">
        <v>7145.6350117399998</v>
      </c>
      <c r="BW105" s="236">
        <v>7233.4356019799998</v>
      </c>
      <c r="BX105" s="236">
        <v>7322.1443366860003</v>
      </c>
      <c r="BY105" s="236">
        <v>7411.7505784209998</v>
      </c>
      <c r="BZ105" s="236">
        <v>7502.2420947250002</v>
      </c>
      <c r="CA105" s="236">
        <v>7593.6016276509999</v>
      </c>
      <c r="CB105" s="236">
        <v>7685.8106711350001</v>
      </c>
      <c r="CC105" s="236">
        <v>7778.8465588469999</v>
      </c>
      <c r="CD105" s="236">
        <v>7872.6738287010003</v>
      </c>
      <c r="CE105" s="236">
        <v>7967.2638699010004</v>
      </c>
      <c r="CF105" s="236">
        <v>8062.569559474</v>
      </c>
      <c r="CG105" s="236">
        <v>8158.5469498109996</v>
      </c>
      <c r="CH105" s="236">
        <v>8255.1251146659997</v>
      </c>
      <c r="CI105" s="236">
        <v>8352.1874853779991</v>
      </c>
      <c r="CJ105" s="236">
        <v>8449.5701582220008</v>
      </c>
      <c r="CK105" s="236">
        <v>8547.2790341679993</v>
      </c>
      <c r="CL105" s="236">
        <v>8645.2060820139995</v>
      </c>
      <c r="CM105" s="236">
        <v>8743.2279355659994</v>
      </c>
      <c r="CN105" s="236">
        <v>8841.2041937089998</v>
      </c>
      <c r="CO105" s="236">
        <v>8938.9753686740005</v>
      </c>
      <c r="CP105" s="236">
        <v>9036.3605194539996</v>
      </c>
      <c r="CQ105" s="236">
        <v>9133.1548191050006</v>
      </c>
      <c r="CR105" s="236">
        <v>9229.1267100160003</v>
      </c>
      <c r="CS105" s="236">
        <v>9324.0149543829993</v>
      </c>
      <c r="CT105" s="236">
        <v>9417.5251806889992</v>
      </c>
      <c r="CU105" s="236">
        <v>9509.3262992060008</v>
      </c>
      <c r="CV105" s="236">
        <v>9599.0464460580006</v>
      </c>
      <c r="CW105" s="236">
        <v>9686.2688030959998</v>
      </c>
      <c r="CX105" s="236">
        <v>9770.5268595060006</v>
      </c>
      <c r="CY105" s="236">
        <v>9851.2995459819995</v>
      </c>
      <c r="CZ105" s="236">
        <v>9928.0059438379994</v>
      </c>
      <c r="DA105" s="236">
        <v>10000</v>
      </c>
      <c r="DB105" s="236"/>
      <c r="DC105" s="236"/>
      <c r="DD105" s="236"/>
      <c r="DE105" s="236"/>
      <c r="DF105" s="236"/>
      <c r="DG105" s="236"/>
      <c r="DH105" s="236"/>
      <c r="DI105" s="236"/>
      <c r="DJ105" s="236"/>
      <c r="DK105" s="236"/>
      <c r="DL105" s="236"/>
      <c r="DM105" s="236"/>
      <c r="DN105" s="236"/>
      <c r="DO105" s="236"/>
      <c r="DP105" s="236"/>
      <c r="DQ105" s="236"/>
      <c r="DR105" s="236"/>
    </row>
    <row r="106" spans="1:122" x14ac:dyDescent="0.15">
      <c r="A106" s="1" t="s">
        <v>606</v>
      </c>
      <c r="B106" s="1" t="s">
        <v>502</v>
      </c>
      <c r="C106" s="1">
        <v>1</v>
      </c>
      <c r="D106" s="1">
        <v>1</v>
      </c>
      <c r="E106" s="1">
        <v>2</v>
      </c>
      <c r="F106" s="1">
        <v>18</v>
      </c>
      <c r="G106" s="1">
        <v>0</v>
      </c>
      <c r="H106" s="1">
        <v>0</v>
      </c>
      <c r="I106" s="1">
        <v>0</v>
      </c>
      <c r="J106" s="1">
        <v>0</v>
      </c>
      <c r="K106" s="236">
        <v>3357.8832241240002</v>
      </c>
      <c r="L106" s="236">
        <v>92</v>
      </c>
      <c r="M106" s="236">
        <v>3397.660550307</v>
      </c>
      <c r="N106" s="236">
        <v>3440.0737521440001</v>
      </c>
      <c r="O106" s="236">
        <v>3483.0259746460001</v>
      </c>
      <c r="P106" s="236">
        <v>3526.5240844119999</v>
      </c>
      <c r="Q106" s="236">
        <v>3570.5745970080002</v>
      </c>
      <c r="R106" s="236">
        <v>3615.1850838290002</v>
      </c>
      <c r="S106" s="236">
        <v>3660.3642760779999</v>
      </c>
      <c r="T106" s="236">
        <v>3706.1114310900002</v>
      </c>
      <c r="U106" s="236">
        <v>3752.4301016129998</v>
      </c>
      <c r="V106" s="236">
        <v>3799.3275311749999</v>
      </c>
      <c r="W106" s="236">
        <v>3846.810928293</v>
      </c>
      <c r="X106" s="236">
        <v>3894.887547022</v>
      </c>
      <c r="Y106" s="236">
        <v>3943.564773782</v>
      </c>
      <c r="Z106" s="236">
        <v>3992.8500415919998</v>
      </c>
      <c r="AA106" s="236">
        <v>4042.7506923780002</v>
      </c>
      <c r="AB106" s="236">
        <v>4093.2740355629999</v>
      </c>
      <c r="AC106" s="236">
        <v>4144.4278064829996</v>
      </c>
      <c r="AD106" s="236">
        <v>4196.2200005519999</v>
      </c>
      <c r="AE106" s="236">
        <v>4248.6585988160004</v>
      </c>
      <c r="AF106" s="236">
        <v>4301.7515137009996</v>
      </c>
      <c r="AG106" s="236">
        <v>4355.5065064649998</v>
      </c>
      <c r="AH106" s="236">
        <v>4409.9316428020002</v>
      </c>
      <c r="AI106" s="236">
        <v>4465.0352072469996</v>
      </c>
      <c r="AJ106" s="236">
        <v>4520.8256359429997</v>
      </c>
      <c r="AK106" s="236">
        <v>4577.31154668</v>
      </c>
      <c r="AL106" s="236">
        <v>4634.5012772130003</v>
      </c>
      <c r="AM106" s="236">
        <v>4692.4031254729998</v>
      </c>
      <c r="AN106" s="236">
        <v>4751.0253688290004</v>
      </c>
      <c r="AO106" s="236">
        <v>4810.3765817659996</v>
      </c>
      <c r="AP106" s="236">
        <v>4870.465595222</v>
      </c>
      <c r="AQ106" s="236">
        <v>4931.3011757969998</v>
      </c>
      <c r="AR106" s="236">
        <v>4992.8919324709996</v>
      </c>
      <c r="AS106" s="236">
        <v>5055.2466135029999</v>
      </c>
      <c r="AT106" s="236">
        <v>5118.3738520950001</v>
      </c>
      <c r="AU106" s="236">
        <v>5182.2833457959996</v>
      </c>
      <c r="AV106" s="236">
        <v>5246.9848003289999</v>
      </c>
      <c r="AW106" s="236">
        <v>5312.4883112260004</v>
      </c>
      <c r="AX106" s="236">
        <v>5378.8032661400002</v>
      </c>
      <c r="AY106" s="236">
        <v>5445.9382941419999</v>
      </c>
      <c r="AZ106" s="236">
        <v>5513.9012439999997</v>
      </c>
      <c r="BA106" s="236">
        <v>5582.6997262949999</v>
      </c>
      <c r="BB106" s="236">
        <v>5652.3418248739999</v>
      </c>
      <c r="BC106" s="236">
        <v>5722.8361562379996</v>
      </c>
      <c r="BD106" s="236">
        <v>5794.1935243669996</v>
      </c>
      <c r="BE106" s="236">
        <v>5866.4241257289996</v>
      </c>
      <c r="BF106" s="236">
        <v>5939.5360389950001</v>
      </c>
      <c r="BG106" s="236">
        <v>6013.536806909</v>
      </c>
      <c r="BH106" s="236">
        <v>6088.433127368</v>
      </c>
      <c r="BI106" s="236">
        <v>6164.2310412930001</v>
      </c>
      <c r="BJ106" s="236">
        <v>6240.9357867110002</v>
      </c>
      <c r="BK106" s="236">
        <v>6318.5519979159999</v>
      </c>
      <c r="BL106" s="236">
        <v>6397.0840649350002</v>
      </c>
      <c r="BM106" s="236">
        <v>6476.5362307619998</v>
      </c>
      <c r="BN106" s="236">
        <v>6556.9131008240001</v>
      </c>
      <c r="BO106" s="236">
        <v>6638.2217167119998</v>
      </c>
      <c r="BP106" s="236">
        <v>6720.4635714469996</v>
      </c>
      <c r="BQ106" s="236">
        <v>6803.6394539359999</v>
      </c>
      <c r="BR106" s="236">
        <v>6887.7477537479999</v>
      </c>
      <c r="BS106" s="236">
        <v>6972.7854178010002</v>
      </c>
      <c r="BT106" s="236">
        <v>7058.7497752059999</v>
      </c>
      <c r="BU106" s="236">
        <v>7145.6350117399998</v>
      </c>
      <c r="BV106" s="236">
        <v>7233.4356019799998</v>
      </c>
      <c r="BW106" s="236">
        <v>7322.1443366860003</v>
      </c>
      <c r="BX106" s="236">
        <v>7411.7505784209998</v>
      </c>
      <c r="BY106" s="236">
        <v>7502.2420947250002</v>
      </c>
      <c r="BZ106" s="236">
        <v>7593.6016276509999</v>
      </c>
      <c r="CA106" s="236">
        <v>7685.8106711350001</v>
      </c>
      <c r="CB106" s="236">
        <v>7778.8465588469999</v>
      </c>
      <c r="CC106" s="236">
        <v>7872.6738287010003</v>
      </c>
      <c r="CD106" s="236">
        <v>7967.2638699010004</v>
      </c>
      <c r="CE106" s="236">
        <v>8062.569559474</v>
      </c>
      <c r="CF106" s="236">
        <v>8158.5469498109996</v>
      </c>
      <c r="CG106" s="236">
        <v>8255.1251146659997</v>
      </c>
      <c r="CH106" s="236">
        <v>8352.1874853779991</v>
      </c>
      <c r="CI106" s="236">
        <v>8449.5701582220008</v>
      </c>
      <c r="CJ106" s="236">
        <v>8547.2790341679993</v>
      </c>
      <c r="CK106" s="236">
        <v>8645.2060820139995</v>
      </c>
      <c r="CL106" s="236">
        <v>8743.2279355659994</v>
      </c>
      <c r="CM106" s="236">
        <v>8841.2041937089998</v>
      </c>
      <c r="CN106" s="236">
        <v>8938.9753686740005</v>
      </c>
      <c r="CO106" s="236">
        <v>9036.3605194539996</v>
      </c>
      <c r="CP106" s="236">
        <v>9133.1548191050006</v>
      </c>
      <c r="CQ106" s="236">
        <v>9229.1267100160003</v>
      </c>
      <c r="CR106" s="236">
        <v>9324.0149543829993</v>
      </c>
      <c r="CS106" s="236">
        <v>9417.5251806889992</v>
      </c>
      <c r="CT106" s="236">
        <v>9509.3262992060008</v>
      </c>
      <c r="CU106" s="236">
        <v>9599.0464460580006</v>
      </c>
      <c r="CV106" s="236">
        <v>9686.2688030959998</v>
      </c>
      <c r="CW106" s="236">
        <v>9770.5268595060006</v>
      </c>
      <c r="CX106" s="236">
        <v>9851.2995459819995</v>
      </c>
      <c r="CY106" s="236">
        <v>9928.0059438379994</v>
      </c>
      <c r="CZ106" s="236">
        <v>10000</v>
      </c>
      <c r="DA106" s="236"/>
      <c r="DB106" s="236"/>
      <c r="DC106" s="236"/>
      <c r="DD106" s="236"/>
      <c r="DE106" s="236"/>
      <c r="DF106" s="236"/>
      <c r="DG106" s="236"/>
      <c r="DH106" s="236"/>
      <c r="DI106" s="236"/>
      <c r="DJ106" s="236"/>
      <c r="DK106" s="236"/>
      <c r="DL106" s="236"/>
      <c r="DM106" s="236"/>
      <c r="DN106" s="236"/>
      <c r="DO106" s="236"/>
      <c r="DP106" s="236"/>
      <c r="DQ106" s="236"/>
      <c r="DR106" s="236"/>
    </row>
    <row r="107" spans="1:122" x14ac:dyDescent="0.15">
      <c r="A107" s="1" t="s">
        <v>607</v>
      </c>
      <c r="B107" s="1" t="s">
        <v>502</v>
      </c>
      <c r="C107" s="1">
        <v>1</v>
      </c>
      <c r="D107" s="1">
        <v>1</v>
      </c>
      <c r="E107" s="1">
        <v>2</v>
      </c>
      <c r="F107" s="1">
        <v>19</v>
      </c>
      <c r="G107" s="1">
        <v>0</v>
      </c>
      <c r="H107" s="1">
        <v>0</v>
      </c>
      <c r="I107" s="1">
        <v>0</v>
      </c>
      <c r="J107" s="1">
        <v>0</v>
      </c>
      <c r="K107" s="236">
        <v>3399.8608580599998</v>
      </c>
      <c r="L107" s="236">
        <v>91</v>
      </c>
      <c r="M107" s="236">
        <v>3440.1330730260001</v>
      </c>
      <c r="N107" s="236">
        <v>3483.0756646939999</v>
      </c>
      <c r="O107" s="236">
        <v>3526.563774924</v>
      </c>
      <c r="P107" s="236">
        <v>3570.603586273</v>
      </c>
      <c r="Q107" s="236">
        <v>3615.2023326090002</v>
      </c>
      <c r="R107" s="236">
        <v>3660.368485083</v>
      </c>
      <c r="S107" s="236">
        <v>3706.1114310900002</v>
      </c>
      <c r="T107" s="236">
        <v>3752.4301016129998</v>
      </c>
      <c r="U107" s="236">
        <v>3799.3275311749999</v>
      </c>
      <c r="V107" s="236">
        <v>3846.810928293</v>
      </c>
      <c r="W107" s="236">
        <v>3894.887547022</v>
      </c>
      <c r="X107" s="236">
        <v>3943.564773782</v>
      </c>
      <c r="Y107" s="236">
        <v>3992.8500415919998</v>
      </c>
      <c r="Z107" s="236">
        <v>4042.7506923780002</v>
      </c>
      <c r="AA107" s="236">
        <v>4093.2740355629999</v>
      </c>
      <c r="AB107" s="236">
        <v>4144.4278064829996</v>
      </c>
      <c r="AC107" s="236">
        <v>4196.2200005519999</v>
      </c>
      <c r="AD107" s="236">
        <v>4248.6585988160004</v>
      </c>
      <c r="AE107" s="236">
        <v>4301.7515137009996</v>
      </c>
      <c r="AF107" s="236">
        <v>4355.5065064649998</v>
      </c>
      <c r="AG107" s="236">
        <v>4409.9316428020002</v>
      </c>
      <c r="AH107" s="236">
        <v>4465.0352072469996</v>
      </c>
      <c r="AI107" s="236">
        <v>4520.8256359429997</v>
      </c>
      <c r="AJ107" s="236">
        <v>4577.31154668</v>
      </c>
      <c r="AK107" s="236">
        <v>4634.5012772130003</v>
      </c>
      <c r="AL107" s="236">
        <v>4692.4031254729998</v>
      </c>
      <c r="AM107" s="236">
        <v>4751.0253688290004</v>
      </c>
      <c r="AN107" s="236">
        <v>4810.3765817659996</v>
      </c>
      <c r="AO107" s="236">
        <v>4870.465595222</v>
      </c>
      <c r="AP107" s="236">
        <v>4931.3011757969998</v>
      </c>
      <c r="AQ107" s="236">
        <v>4992.8919324709996</v>
      </c>
      <c r="AR107" s="236">
        <v>5055.2466135029999</v>
      </c>
      <c r="AS107" s="236">
        <v>5118.3738520950001</v>
      </c>
      <c r="AT107" s="236">
        <v>5182.2833457959996</v>
      </c>
      <c r="AU107" s="236">
        <v>5246.9848003289999</v>
      </c>
      <c r="AV107" s="236">
        <v>5312.4883112260004</v>
      </c>
      <c r="AW107" s="236">
        <v>5378.8032661400002</v>
      </c>
      <c r="AX107" s="236">
        <v>5445.9382941419999</v>
      </c>
      <c r="AY107" s="236">
        <v>5513.9012439999997</v>
      </c>
      <c r="AZ107" s="236">
        <v>5582.6997262949999</v>
      </c>
      <c r="BA107" s="236">
        <v>5652.3418248739999</v>
      </c>
      <c r="BB107" s="236">
        <v>5722.8361562379996</v>
      </c>
      <c r="BC107" s="236">
        <v>5794.1935243669996</v>
      </c>
      <c r="BD107" s="236">
        <v>5866.4241257289996</v>
      </c>
      <c r="BE107" s="236">
        <v>5939.5360389950001</v>
      </c>
      <c r="BF107" s="236">
        <v>6013.536806909</v>
      </c>
      <c r="BG107" s="236">
        <v>6088.433127368</v>
      </c>
      <c r="BH107" s="236">
        <v>6164.2310412930001</v>
      </c>
      <c r="BI107" s="236">
        <v>6240.9357867110002</v>
      </c>
      <c r="BJ107" s="236">
        <v>6318.5519979159999</v>
      </c>
      <c r="BK107" s="236">
        <v>6397.0840649350002</v>
      </c>
      <c r="BL107" s="236">
        <v>6476.5362307619998</v>
      </c>
      <c r="BM107" s="236">
        <v>6556.9131008240001</v>
      </c>
      <c r="BN107" s="236">
        <v>6638.2217167119998</v>
      </c>
      <c r="BO107" s="236">
        <v>6720.4635714469996</v>
      </c>
      <c r="BP107" s="236">
        <v>6803.6394539359999</v>
      </c>
      <c r="BQ107" s="236">
        <v>6887.7477537479999</v>
      </c>
      <c r="BR107" s="236">
        <v>6972.7854178010002</v>
      </c>
      <c r="BS107" s="236">
        <v>7058.7497752059999</v>
      </c>
      <c r="BT107" s="236">
        <v>7145.6350117399998</v>
      </c>
      <c r="BU107" s="236">
        <v>7233.4356019799998</v>
      </c>
      <c r="BV107" s="236">
        <v>7322.1443366860003</v>
      </c>
      <c r="BW107" s="236">
        <v>7411.7505784209998</v>
      </c>
      <c r="BX107" s="236">
        <v>7502.2420947250002</v>
      </c>
      <c r="BY107" s="236">
        <v>7593.6016276509999</v>
      </c>
      <c r="BZ107" s="236">
        <v>7685.8106711350001</v>
      </c>
      <c r="CA107" s="236">
        <v>7778.8465588469999</v>
      </c>
      <c r="CB107" s="236">
        <v>7872.6738287010003</v>
      </c>
      <c r="CC107" s="236">
        <v>7967.2638699010004</v>
      </c>
      <c r="CD107" s="236">
        <v>8062.569559474</v>
      </c>
      <c r="CE107" s="236">
        <v>8158.5469498109996</v>
      </c>
      <c r="CF107" s="236">
        <v>8255.1251146659997</v>
      </c>
      <c r="CG107" s="236">
        <v>8352.1874853779991</v>
      </c>
      <c r="CH107" s="236">
        <v>8449.5701582220008</v>
      </c>
      <c r="CI107" s="236">
        <v>8547.2790341679993</v>
      </c>
      <c r="CJ107" s="236">
        <v>8645.2060820139995</v>
      </c>
      <c r="CK107" s="236">
        <v>8743.2279355659994</v>
      </c>
      <c r="CL107" s="236">
        <v>8841.2041937089998</v>
      </c>
      <c r="CM107" s="236">
        <v>8938.9753686740005</v>
      </c>
      <c r="CN107" s="236">
        <v>9036.3605194539996</v>
      </c>
      <c r="CO107" s="236">
        <v>9133.1548191050006</v>
      </c>
      <c r="CP107" s="236">
        <v>9229.1267100160003</v>
      </c>
      <c r="CQ107" s="236">
        <v>9324.0149543829993</v>
      </c>
      <c r="CR107" s="236">
        <v>9417.5251806889992</v>
      </c>
      <c r="CS107" s="236">
        <v>9509.3262992060008</v>
      </c>
      <c r="CT107" s="236">
        <v>9599.0464460580006</v>
      </c>
      <c r="CU107" s="236">
        <v>9686.2688030959998</v>
      </c>
      <c r="CV107" s="236">
        <v>9770.5268595060006</v>
      </c>
      <c r="CW107" s="236">
        <v>9851.2995459819995</v>
      </c>
      <c r="CX107" s="236">
        <v>9928.0059438379994</v>
      </c>
      <c r="CY107" s="236">
        <v>10000</v>
      </c>
      <c r="CZ107" s="236"/>
      <c r="DA107" s="236"/>
      <c r="DB107" s="236"/>
      <c r="DC107" s="236"/>
      <c r="DD107" s="236"/>
      <c r="DE107" s="236"/>
      <c r="DF107" s="236"/>
      <c r="DG107" s="236"/>
      <c r="DH107" s="236"/>
      <c r="DI107" s="236"/>
      <c r="DJ107" s="236"/>
      <c r="DK107" s="236"/>
      <c r="DL107" s="236"/>
      <c r="DM107" s="236"/>
      <c r="DN107" s="236"/>
      <c r="DO107" s="236"/>
      <c r="DP107" s="236"/>
      <c r="DQ107" s="236"/>
      <c r="DR107" s="236"/>
    </row>
    <row r="108" spans="1:122" x14ac:dyDescent="0.15">
      <c r="A108" s="1" t="s">
        <v>608</v>
      </c>
      <c r="B108" s="1" t="s">
        <v>502</v>
      </c>
      <c r="C108" s="1">
        <v>1</v>
      </c>
      <c r="D108" s="1">
        <v>1</v>
      </c>
      <c r="E108" s="1">
        <v>2</v>
      </c>
      <c r="F108" s="1">
        <v>20</v>
      </c>
      <c r="G108" s="1">
        <v>0</v>
      </c>
      <c r="H108" s="1">
        <v>0</v>
      </c>
      <c r="I108" s="1">
        <v>0</v>
      </c>
      <c r="J108" s="1">
        <v>0</v>
      </c>
      <c r="K108" s="236">
        <v>3442.3692366549999</v>
      </c>
      <c r="L108" s="236">
        <v>90</v>
      </c>
      <c r="M108" s="236">
        <v>3483.1421702540001</v>
      </c>
      <c r="N108" s="236">
        <v>3526.6200118219999</v>
      </c>
      <c r="O108" s="236">
        <v>3570.6488234489998</v>
      </c>
      <c r="P108" s="236">
        <v>3615.2354862850002</v>
      </c>
      <c r="Q108" s="236">
        <v>3660.388199729</v>
      </c>
      <c r="R108" s="236">
        <v>3706.1161185340002</v>
      </c>
      <c r="S108" s="236">
        <v>3752.4301016129998</v>
      </c>
      <c r="T108" s="236">
        <v>3799.3275311749999</v>
      </c>
      <c r="U108" s="236">
        <v>3846.810928293</v>
      </c>
      <c r="V108" s="236">
        <v>3894.887547022</v>
      </c>
      <c r="W108" s="236">
        <v>3943.564773782</v>
      </c>
      <c r="X108" s="236">
        <v>3992.8500415919998</v>
      </c>
      <c r="Y108" s="236">
        <v>4042.7506923780002</v>
      </c>
      <c r="Z108" s="236">
        <v>4093.2740355629999</v>
      </c>
      <c r="AA108" s="236">
        <v>4144.4278064829996</v>
      </c>
      <c r="AB108" s="236">
        <v>4196.2200005519999</v>
      </c>
      <c r="AC108" s="236">
        <v>4248.6585988160004</v>
      </c>
      <c r="AD108" s="236">
        <v>4301.7515137009996</v>
      </c>
      <c r="AE108" s="236">
        <v>4355.5065064649998</v>
      </c>
      <c r="AF108" s="236">
        <v>4409.9316428020002</v>
      </c>
      <c r="AG108" s="236">
        <v>4465.0352072469996</v>
      </c>
      <c r="AH108" s="236">
        <v>4520.8256359429997</v>
      </c>
      <c r="AI108" s="236">
        <v>4577.31154668</v>
      </c>
      <c r="AJ108" s="236">
        <v>4634.5012772130003</v>
      </c>
      <c r="AK108" s="236">
        <v>4692.4031254729998</v>
      </c>
      <c r="AL108" s="236">
        <v>4751.0253688290004</v>
      </c>
      <c r="AM108" s="236">
        <v>4810.3765817659996</v>
      </c>
      <c r="AN108" s="236">
        <v>4870.465595222</v>
      </c>
      <c r="AO108" s="236">
        <v>4931.3011757969998</v>
      </c>
      <c r="AP108" s="236">
        <v>4992.8919324709996</v>
      </c>
      <c r="AQ108" s="236">
        <v>5055.2466135029999</v>
      </c>
      <c r="AR108" s="236">
        <v>5118.3738520950001</v>
      </c>
      <c r="AS108" s="236">
        <v>5182.2833457959996</v>
      </c>
      <c r="AT108" s="236">
        <v>5246.9848003289999</v>
      </c>
      <c r="AU108" s="236">
        <v>5312.4883112260004</v>
      </c>
      <c r="AV108" s="236">
        <v>5378.8032661400002</v>
      </c>
      <c r="AW108" s="236">
        <v>5445.9382941419999</v>
      </c>
      <c r="AX108" s="236">
        <v>5513.9012439999997</v>
      </c>
      <c r="AY108" s="236">
        <v>5582.6997262949999</v>
      </c>
      <c r="AZ108" s="236">
        <v>5652.3418248739999</v>
      </c>
      <c r="BA108" s="236">
        <v>5722.8361562379996</v>
      </c>
      <c r="BB108" s="236">
        <v>5794.1935243669996</v>
      </c>
      <c r="BC108" s="236">
        <v>5866.4241257289996</v>
      </c>
      <c r="BD108" s="236">
        <v>5939.5360389950001</v>
      </c>
      <c r="BE108" s="236">
        <v>6013.536806909</v>
      </c>
      <c r="BF108" s="236">
        <v>6088.433127368</v>
      </c>
      <c r="BG108" s="236">
        <v>6164.2310412930001</v>
      </c>
      <c r="BH108" s="236">
        <v>6240.9357867110002</v>
      </c>
      <c r="BI108" s="236">
        <v>6318.5519979159999</v>
      </c>
      <c r="BJ108" s="236">
        <v>6397.0840649350002</v>
      </c>
      <c r="BK108" s="236">
        <v>6476.5362307619998</v>
      </c>
      <c r="BL108" s="236">
        <v>6556.9131008240001</v>
      </c>
      <c r="BM108" s="236">
        <v>6638.2217167119998</v>
      </c>
      <c r="BN108" s="236">
        <v>6720.4635714469996</v>
      </c>
      <c r="BO108" s="236">
        <v>6803.6394539359999</v>
      </c>
      <c r="BP108" s="236">
        <v>6887.7477537479999</v>
      </c>
      <c r="BQ108" s="236">
        <v>6972.7854178010002</v>
      </c>
      <c r="BR108" s="236">
        <v>7058.7497752059999</v>
      </c>
      <c r="BS108" s="236">
        <v>7145.6350117399998</v>
      </c>
      <c r="BT108" s="236">
        <v>7233.4356019799998</v>
      </c>
      <c r="BU108" s="236">
        <v>7322.1443366860003</v>
      </c>
      <c r="BV108" s="236">
        <v>7411.7505784209998</v>
      </c>
      <c r="BW108" s="236">
        <v>7502.2420947250002</v>
      </c>
      <c r="BX108" s="236">
        <v>7593.6016276509999</v>
      </c>
      <c r="BY108" s="236">
        <v>7685.8106711350001</v>
      </c>
      <c r="BZ108" s="236">
        <v>7778.8465588469999</v>
      </c>
      <c r="CA108" s="236">
        <v>7872.6738287010003</v>
      </c>
      <c r="CB108" s="236">
        <v>7967.2638699010004</v>
      </c>
      <c r="CC108" s="236">
        <v>8062.569559474</v>
      </c>
      <c r="CD108" s="236">
        <v>8158.5469498109996</v>
      </c>
      <c r="CE108" s="236">
        <v>8255.1251146659997</v>
      </c>
      <c r="CF108" s="236">
        <v>8352.1874853779991</v>
      </c>
      <c r="CG108" s="236">
        <v>8449.5701582220008</v>
      </c>
      <c r="CH108" s="236">
        <v>8547.2790341679993</v>
      </c>
      <c r="CI108" s="236">
        <v>8645.2060820139995</v>
      </c>
      <c r="CJ108" s="236">
        <v>8743.2279355659994</v>
      </c>
      <c r="CK108" s="236">
        <v>8841.2041937089998</v>
      </c>
      <c r="CL108" s="236">
        <v>8938.9753686740005</v>
      </c>
      <c r="CM108" s="236">
        <v>9036.3605194539996</v>
      </c>
      <c r="CN108" s="236">
        <v>9133.1548191050006</v>
      </c>
      <c r="CO108" s="236">
        <v>9229.1267100160003</v>
      </c>
      <c r="CP108" s="236">
        <v>9324.0149543829993</v>
      </c>
      <c r="CQ108" s="236">
        <v>9417.5251806889992</v>
      </c>
      <c r="CR108" s="236">
        <v>9509.3262992060008</v>
      </c>
      <c r="CS108" s="236">
        <v>9599.0464460580006</v>
      </c>
      <c r="CT108" s="236">
        <v>9686.2688030959998</v>
      </c>
      <c r="CU108" s="236">
        <v>9770.5268595060006</v>
      </c>
      <c r="CV108" s="236">
        <v>9851.2995459819995</v>
      </c>
      <c r="CW108" s="236">
        <v>9928.0059438379994</v>
      </c>
      <c r="CX108" s="236">
        <v>10000</v>
      </c>
      <c r="CY108" s="236"/>
      <c r="CZ108" s="236"/>
      <c r="DA108" s="236"/>
      <c r="DB108" s="236"/>
      <c r="DC108" s="236"/>
      <c r="DD108" s="236"/>
      <c r="DE108" s="236"/>
      <c r="DF108" s="236"/>
      <c r="DG108" s="236"/>
      <c r="DH108" s="236"/>
      <c r="DI108" s="236"/>
      <c r="DJ108" s="236"/>
      <c r="DK108" s="236"/>
      <c r="DL108" s="236"/>
      <c r="DM108" s="236"/>
      <c r="DN108" s="236"/>
      <c r="DO108" s="236"/>
      <c r="DP108" s="236"/>
      <c r="DQ108" s="236"/>
      <c r="DR108" s="236"/>
    </row>
    <row r="109" spans="1:122" x14ac:dyDescent="0.15">
      <c r="A109" s="1" t="s">
        <v>609</v>
      </c>
      <c r="B109" s="1" t="s">
        <v>502</v>
      </c>
      <c r="C109" s="1">
        <v>1</v>
      </c>
      <c r="D109" s="1">
        <v>1</v>
      </c>
      <c r="E109" s="1">
        <v>2</v>
      </c>
      <c r="F109" s="1">
        <v>21</v>
      </c>
      <c r="G109" s="1">
        <v>0</v>
      </c>
      <c r="H109" s="1">
        <v>0</v>
      </c>
      <c r="I109" s="1">
        <v>0</v>
      </c>
      <c r="J109" s="1">
        <v>0</v>
      </c>
      <c r="K109" s="236">
        <v>3485.3987738330002</v>
      </c>
      <c r="L109" s="236">
        <v>89</v>
      </c>
      <c r="M109" s="236">
        <v>3526.6805803960001</v>
      </c>
      <c r="N109" s="236">
        <v>3570.6999757869999</v>
      </c>
      <c r="O109" s="236">
        <v>3615.2762821050001</v>
      </c>
      <c r="P109" s="236">
        <v>3660.4174625400001</v>
      </c>
      <c r="Q109" s="236">
        <v>3706.1324696430001</v>
      </c>
      <c r="R109" s="236">
        <v>3752.432964908</v>
      </c>
      <c r="S109" s="236">
        <v>3799.3275311749999</v>
      </c>
      <c r="T109" s="236">
        <v>3846.810928293</v>
      </c>
      <c r="U109" s="236">
        <v>3894.887547022</v>
      </c>
      <c r="V109" s="236">
        <v>3943.564773782</v>
      </c>
      <c r="W109" s="236">
        <v>3992.8500415919998</v>
      </c>
      <c r="X109" s="236">
        <v>4042.7506923780002</v>
      </c>
      <c r="Y109" s="236">
        <v>4093.2740355629999</v>
      </c>
      <c r="Z109" s="236">
        <v>4144.4278064829996</v>
      </c>
      <c r="AA109" s="236">
        <v>4196.2200005519999</v>
      </c>
      <c r="AB109" s="236">
        <v>4248.6585988160004</v>
      </c>
      <c r="AC109" s="236">
        <v>4301.7515137009996</v>
      </c>
      <c r="AD109" s="236">
        <v>4355.5065064649998</v>
      </c>
      <c r="AE109" s="236">
        <v>4409.9316428020002</v>
      </c>
      <c r="AF109" s="236">
        <v>4465.0352072469996</v>
      </c>
      <c r="AG109" s="236">
        <v>4520.8256359429997</v>
      </c>
      <c r="AH109" s="236">
        <v>4577.31154668</v>
      </c>
      <c r="AI109" s="236">
        <v>4634.5012772130003</v>
      </c>
      <c r="AJ109" s="236">
        <v>4692.4031254729998</v>
      </c>
      <c r="AK109" s="236">
        <v>4751.0253688290004</v>
      </c>
      <c r="AL109" s="236">
        <v>4810.3765817659996</v>
      </c>
      <c r="AM109" s="236">
        <v>4870.465595222</v>
      </c>
      <c r="AN109" s="236">
        <v>4931.3011757969998</v>
      </c>
      <c r="AO109" s="236">
        <v>4992.8919324709996</v>
      </c>
      <c r="AP109" s="236">
        <v>5055.2466135029999</v>
      </c>
      <c r="AQ109" s="236">
        <v>5118.3738520950001</v>
      </c>
      <c r="AR109" s="236">
        <v>5182.2833457959996</v>
      </c>
      <c r="AS109" s="236">
        <v>5246.9848003289999</v>
      </c>
      <c r="AT109" s="236">
        <v>5312.4883112260004</v>
      </c>
      <c r="AU109" s="236">
        <v>5378.8032661400002</v>
      </c>
      <c r="AV109" s="236">
        <v>5445.9382941419999</v>
      </c>
      <c r="AW109" s="236">
        <v>5513.9012439999997</v>
      </c>
      <c r="AX109" s="236">
        <v>5582.6997262949999</v>
      </c>
      <c r="AY109" s="236">
        <v>5652.3418248739999</v>
      </c>
      <c r="AZ109" s="236">
        <v>5722.8361562379996</v>
      </c>
      <c r="BA109" s="236">
        <v>5794.1935243669996</v>
      </c>
      <c r="BB109" s="236">
        <v>5866.4241257289996</v>
      </c>
      <c r="BC109" s="236">
        <v>5939.5360389950001</v>
      </c>
      <c r="BD109" s="236">
        <v>6013.536806909</v>
      </c>
      <c r="BE109" s="236">
        <v>6088.433127368</v>
      </c>
      <c r="BF109" s="236">
        <v>6164.2310412930001</v>
      </c>
      <c r="BG109" s="236">
        <v>6240.9357867110002</v>
      </c>
      <c r="BH109" s="236">
        <v>6318.5519979159999</v>
      </c>
      <c r="BI109" s="236">
        <v>6397.0840649350002</v>
      </c>
      <c r="BJ109" s="236">
        <v>6476.5362307619998</v>
      </c>
      <c r="BK109" s="236">
        <v>6556.9131008240001</v>
      </c>
      <c r="BL109" s="236">
        <v>6638.2217167119998</v>
      </c>
      <c r="BM109" s="236">
        <v>6720.4635714469996</v>
      </c>
      <c r="BN109" s="236">
        <v>6803.6394539359999</v>
      </c>
      <c r="BO109" s="236">
        <v>6887.7477537479999</v>
      </c>
      <c r="BP109" s="236">
        <v>6972.7854178010002</v>
      </c>
      <c r="BQ109" s="236">
        <v>7058.7497752059999</v>
      </c>
      <c r="BR109" s="236">
        <v>7145.6350117399998</v>
      </c>
      <c r="BS109" s="236">
        <v>7233.4356019799998</v>
      </c>
      <c r="BT109" s="236">
        <v>7322.1443366860003</v>
      </c>
      <c r="BU109" s="236">
        <v>7411.7505784209998</v>
      </c>
      <c r="BV109" s="236">
        <v>7502.2420947250002</v>
      </c>
      <c r="BW109" s="236">
        <v>7593.6016276509999</v>
      </c>
      <c r="BX109" s="236">
        <v>7685.8106711350001</v>
      </c>
      <c r="BY109" s="236">
        <v>7778.8465588469999</v>
      </c>
      <c r="BZ109" s="236">
        <v>7872.6738287010003</v>
      </c>
      <c r="CA109" s="236">
        <v>7967.2638699010004</v>
      </c>
      <c r="CB109" s="236">
        <v>8062.569559474</v>
      </c>
      <c r="CC109" s="236">
        <v>8158.5469498109996</v>
      </c>
      <c r="CD109" s="236">
        <v>8255.1251146659997</v>
      </c>
      <c r="CE109" s="236">
        <v>8352.1874853779991</v>
      </c>
      <c r="CF109" s="236">
        <v>8449.5701582220008</v>
      </c>
      <c r="CG109" s="236">
        <v>8547.2790341679993</v>
      </c>
      <c r="CH109" s="236">
        <v>8645.2060820139995</v>
      </c>
      <c r="CI109" s="236">
        <v>8743.2279355659994</v>
      </c>
      <c r="CJ109" s="236">
        <v>8841.2041937089998</v>
      </c>
      <c r="CK109" s="236">
        <v>8938.9753686740005</v>
      </c>
      <c r="CL109" s="236">
        <v>9036.3605194539996</v>
      </c>
      <c r="CM109" s="236">
        <v>9133.1548191050006</v>
      </c>
      <c r="CN109" s="236">
        <v>9229.1267100160003</v>
      </c>
      <c r="CO109" s="236">
        <v>9324.0149543829993</v>
      </c>
      <c r="CP109" s="236">
        <v>9417.5251806889992</v>
      </c>
      <c r="CQ109" s="236">
        <v>9509.3262992060008</v>
      </c>
      <c r="CR109" s="236">
        <v>9599.0464460580006</v>
      </c>
      <c r="CS109" s="236">
        <v>9686.2688030959998</v>
      </c>
      <c r="CT109" s="236">
        <v>9770.5268595060006</v>
      </c>
      <c r="CU109" s="236">
        <v>9851.2995459819995</v>
      </c>
      <c r="CV109" s="236">
        <v>9928.0059438379994</v>
      </c>
      <c r="CW109" s="236">
        <v>10000</v>
      </c>
      <c r="CX109" s="236"/>
      <c r="CY109" s="236"/>
      <c r="CZ109" s="236"/>
      <c r="DA109" s="236"/>
      <c r="DB109" s="236"/>
      <c r="DC109" s="236"/>
      <c r="DD109" s="236"/>
      <c r="DE109" s="236"/>
      <c r="DF109" s="236"/>
      <c r="DG109" s="236"/>
      <c r="DH109" s="236"/>
      <c r="DI109" s="236"/>
      <c r="DJ109" s="236"/>
      <c r="DK109" s="236"/>
      <c r="DL109" s="236"/>
      <c r="DM109" s="236"/>
      <c r="DN109" s="236"/>
      <c r="DO109" s="236"/>
      <c r="DP109" s="236"/>
      <c r="DQ109" s="236"/>
      <c r="DR109" s="236"/>
    </row>
    <row r="110" spans="1:122" x14ac:dyDescent="0.15">
      <c r="A110" s="1" t="s">
        <v>610</v>
      </c>
      <c r="B110" s="1" t="s">
        <v>502</v>
      </c>
      <c r="C110" s="1">
        <v>1</v>
      </c>
      <c r="D110" s="1">
        <v>1</v>
      </c>
      <c r="E110" s="1">
        <v>2</v>
      </c>
      <c r="F110" s="1">
        <v>22</v>
      </c>
      <c r="G110" s="1">
        <v>0</v>
      </c>
      <c r="H110" s="1">
        <v>0</v>
      </c>
      <c r="I110" s="1">
        <v>0</v>
      </c>
      <c r="J110" s="1">
        <v>0</v>
      </c>
      <c r="K110" s="236">
        <v>3528.9696157789999</v>
      </c>
      <c r="L110" s="236">
        <v>88</v>
      </c>
      <c r="M110" s="236">
        <v>3570.7640690970002</v>
      </c>
      <c r="N110" s="236">
        <v>3615.3299088970002</v>
      </c>
      <c r="O110" s="236">
        <v>3660.4594191149999</v>
      </c>
      <c r="P110" s="236">
        <v>3706.161345131</v>
      </c>
      <c r="Q110" s="236">
        <v>3752.4481708849999</v>
      </c>
      <c r="R110" s="236">
        <v>3799.3286626680001</v>
      </c>
      <c r="S110" s="236">
        <v>3846.810928293</v>
      </c>
      <c r="T110" s="236">
        <v>3894.887547022</v>
      </c>
      <c r="U110" s="236">
        <v>3943.564773782</v>
      </c>
      <c r="V110" s="236">
        <v>3992.8500415919998</v>
      </c>
      <c r="W110" s="236">
        <v>4042.7506923780002</v>
      </c>
      <c r="X110" s="236">
        <v>4093.2740355629999</v>
      </c>
      <c r="Y110" s="236">
        <v>4144.4278064829996</v>
      </c>
      <c r="Z110" s="236">
        <v>4196.2200005519999</v>
      </c>
      <c r="AA110" s="236">
        <v>4248.6585988160004</v>
      </c>
      <c r="AB110" s="236">
        <v>4301.7515137009996</v>
      </c>
      <c r="AC110" s="236">
        <v>4355.5065064649998</v>
      </c>
      <c r="AD110" s="236">
        <v>4409.9316428020002</v>
      </c>
      <c r="AE110" s="236">
        <v>4465.0352072469996</v>
      </c>
      <c r="AF110" s="236">
        <v>4520.8256359429997</v>
      </c>
      <c r="AG110" s="236">
        <v>4577.31154668</v>
      </c>
      <c r="AH110" s="236">
        <v>4634.5012772130003</v>
      </c>
      <c r="AI110" s="236">
        <v>4692.4031254729998</v>
      </c>
      <c r="AJ110" s="236">
        <v>4751.0253688290004</v>
      </c>
      <c r="AK110" s="236">
        <v>4810.3765817659996</v>
      </c>
      <c r="AL110" s="236">
        <v>4870.465595222</v>
      </c>
      <c r="AM110" s="236">
        <v>4931.3011757969998</v>
      </c>
      <c r="AN110" s="236">
        <v>4992.8919324709996</v>
      </c>
      <c r="AO110" s="236">
        <v>5055.2466135029999</v>
      </c>
      <c r="AP110" s="236">
        <v>5118.3738520950001</v>
      </c>
      <c r="AQ110" s="236">
        <v>5182.2833457959996</v>
      </c>
      <c r="AR110" s="236">
        <v>5246.9848003289999</v>
      </c>
      <c r="AS110" s="236">
        <v>5312.4883112260004</v>
      </c>
      <c r="AT110" s="236">
        <v>5378.8032661400002</v>
      </c>
      <c r="AU110" s="236">
        <v>5445.9382941419999</v>
      </c>
      <c r="AV110" s="236">
        <v>5513.9012439999997</v>
      </c>
      <c r="AW110" s="236">
        <v>5582.6997262949999</v>
      </c>
      <c r="AX110" s="236">
        <v>5652.3418248739999</v>
      </c>
      <c r="AY110" s="236">
        <v>5722.8361562379996</v>
      </c>
      <c r="AZ110" s="236">
        <v>5794.1935243669996</v>
      </c>
      <c r="BA110" s="236">
        <v>5866.4241257289996</v>
      </c>
      <c r="BB110" s="236">
        <v>5939.5360389950001</v>
      </c>
      <c r="BC110" s="236">
        <v>6013.536806909</v>
      </c>
      <c r="BD110" s="236">
        <v>6088.433127368</v>
      </c>
      <c r="BE110" s="236">
        <v>6164.2310412930001</v>
      </c>
      <c r="BF110" s="236">
        <v>6240.9357867110002</v>
      </c>
      <c r="BG110" s="236">
        <v>6318.5519979159999</v>
      </c>
      <c r="BH110" s="236">
        <v>6397.0840649350002</v>
      </c>
      <c r="BI110" s="236">
        <v>6476.5362307619998</v>
      </c>
      <c r="BJ110" s="236">
        <v>6556.9131008240001</v>
      </c>
      <c r="BK110" s="236">
        <v>6638.2217167119998</v>
      </c>
      <c r="BL110" s="236">
        <v>6720.4635714469996</v>
      </c>
      <c r="BM110" s="236">
        <v>6803.6394539359999</v>
      </c>
      <c r="BN110" s="236">
        <v>6887.7477537479999</v>
      </c>
      <c r="BO110" s="236">
        <v>6972.7854178010002</v>
      </c>
      <c r="BP110" s="236">
        <v>7058.7497752059999</v>
      </c>
      <c r="BQ110" s="236">
        <v>7145.6350117399998</v>
      </c>
      <c r="BR110" s="236">
        <v>7233.4356019799998</v>
      </c>
      <c r="BS110" s="236">
        <v>7322.1443366860003</v>
      </c>
      <c r="BT110" s="236">
        <v>7411.7505784209998</v>
      </c>
      <c r="BU110" s="236">
        <v>7502.2420947250002</v>
      </c>
      <c r="BV110" s="236">
        <v>7593.6016276509999</v>
      </c>
      <c r="BW110" s="236">
        <v>7685.8106711350001</v>
      </c>
      <c r="BX110" s="236">
        <v>7778.8465588469999</v>
      </c>
      <c r="BY110" s="236">
        <v>7872.6738287010003</v>
      </c>
      <c r="BZ110" s="236">
        <v>7967.2638699010004</v>
      </c>
      <c r="CA110" s="236">
        <v>8062.569559474</v>
      </c>
      <c r="CB110" s="236">
        <v>8158.5469498109996</v>
      </c>
      <c r="CC110" s="236">
        <v>8255.1251146659997</v>
      </c>
      <c r="CD110" s="236">
        <v>8352.1874853779991</v>
      </c>
      <c r="CE110" s="236">
        <v>8449.5701582220008</v>
      </c>
      <c r="CF110" s="236">
        <v>8547.2790341679993</v>
      </c>
      <c r="CG110" s="236">
        <v>8645.2060820139995</v>
      </c>
      <c r="CH110" s="236">
        <v>8743.2279355659994</v>
      </c>
      <c r="CI110" s="236">
        <v>8841.2041937089998</v>
      </c>
      <c r="CJ110" s="236">
        <v>8938.9753686740005</v>
      </c>
      <c r="CK110" s="236">
        <v>9036.3605194539996</v>
      </c>
      <c r="CL110" s="236">
        <v>9133.1548191050006</v>
      </c>
      <c r="CM110" s="236">
        <v>9229.1267100160003</v>
      </c>
      <c r="CN110" s="236">
        <v>9324.0149543829993</v>
      </c>
      <c r="CO110" s="236">
        <v>9417.5251806889992</v>
      </c>
      <c r="CP110" s="236">
        <v>9509.3262992060008</v>
      </c>
      <c r="CQ110" s="236">
        <v>9599.0464460580006</v>
      </c>
      <c r="CR110" s="236">
        <v>9686.2688030959998</v>
      </c>
      <c r="CS110" s="236">
        <v>9770.5268595060006</v>
      </c>
      <c r="CT110" s="236">
        <v>9851.2995459819995</v>
      </c>
      <c r="CU110" s="236">
        <v>9928.0059438379994</v>
      </c>
      <c r="CV110" s="236">
        <v>10000</v>
      </c>
      <c r="CW110" s="236"/>
      <c r="CX110" s="236"/>
      <c r="CY110" s="236"/>
      <c r="CZ110" s="236"/>
      <c r="DA110" s="236"/>
      <c r="DB110" s="236"/>
      <c r="DC110" s="236"/>
      <c r="DD110" s="236"/>
      <c r="DE110" s="236"/>
      <c r="DF110" s="236"/>
      <c r="DG110" s="236"/>
      <c r="DH110" s="236"/>
      <c r="DI110" s="236"/>
      <c r="DJ110" s="236"/>
      <c r="DK110" s="236"/>
      <c r="DL110" s="236"/>
      <c r="DM110" s="236"/>
      <c r="DN110" s="236"/>
      <c r="DO110" s="236"/>
      <c r="DP110" s="236"/>
      <c r="DQ110" s="236"/>
      <c r="DR110" s="236"/>
    </row>
    <row r="111" spans="1:122" x14ac:dyDescent="0.15">
      <c r="A111" s="1" t="s">
        <v>611</v>
      </c>
      <c r="B111" s="1" t="s">
        <v>502</v>
      </c>
      <c r="C111" s="1">
        <v>1</v>
      </c>
      <c r="D111" s="1">
        <v>1</v>
      </c>
      <c r="E111" s="1">
        <v>2</v>
      </c>
      <c r="F111" s="1">
        <v>23</v>
      </c>
      <c r="G111" s="1">
        <v>0</v>
      </c>
      <c r="H111" s="1">
        <v>0</v>
      </c>
      <c r="I111" s="1">
        <v>0</v>
      </c>
      <c r="J111" s="1">
        <v>0</v>
      </c>
      <c r="K111" s="236">
        <v>3573.0865930109999</v>
      </c>
      <c r="L111" s="236">
        <v>87</v>
      </c>
      <c r="M111" s="236">
        <v>3615.3977148620002</v>
      </c>
      <c r="N111" s="236">
        <v>3660.5154349029999</v>
      </c>
      <c r="O111" s="236">
        <v>3706.2041279609998</v>
      </c>
      <c r="P111" s="236">
        <v>3752.477120257</v>
      </c>
      <c r="Q111" s="236">
        <v>3799.3433659779998</v>
      </c>
      <c r="R111" s="236">
        <v>3846.810928293</v>
      </c>
      <c r="S111" s="236">
        <v>3894.887547022</v>
      </c>
      <c r="T111" s="236">
        <v>3943.564773782</v>
      </c>
      <c r="U111" s="236">
        <v>3992.8500415919998</v>
      </c>
      <c r="V111" s="236">
        <v>4042.7506923780002</v>
      </c>
      <c r="W111" s="236">
        <v>4093.2740355629999</v>
      </c>
      <c r="X111" s="236">
        <v>4144.4278064829996</v>
      </c>
      <c r="Y111" s="236">
        <v>4196.2200005519999</v>
      </c>
      <c r="Z111" s="236">
        <v>4248.6585988160004</v>
      </c>
      <c r="AA111" s="236">
        <v>4301.7515137009996</v>
      </c>
      <c r="AB111" s="236">
        <v>4355.5065064649998</v>
      </c>
      <c r="AC111" s="236">
        <v>4409.9316428020002</v>
      </c>
      <c r="AD111" s="236">
        <v>4465.0352072469996</v>
      </c>
      <c r="AE111" s="236">
        <v>4520.8256359429997</v>
      </c>
      <c r="AF111" s="236">
        <v>4577.31154668</v>
      </c>
      <c r="AG111" s="236">
        <v>4634.5012772130003</v>
      </c>
      <c r="AH111" s="236">
        <v>4692.4031254729998</v>
      </c>
      <c r="AI111" s="236">
        <v>4751.0253688290004</v>
      </c>
      <c r="AJ111" s="236">
        <v>4810.3765817659996</v>
      </c>
      <c r="AK111" s="236">
        <v>4870.465595222</v>
      </c>
      <c r="AL111" s="236">
        <v>4931.3011757969998</v>
      </c>
      <c r="AM111" s="236">
        <v>4992.8919324709996</v>
      </c>
      <c r="AN111" s="236">
        <v>5055.2466135029999</v>
      </c>
      <c r="AO111" s="236">
        <v>5118.3738520950001</v>
      </c>
      <c r="AP111" s="236">
        <v>5182.2833457959996</v>
      </c>
      <c r="AQ111" s="236">
        <v>5246.9848003289999</v>
      </c>
      <c r="AR111" s="236">
        <v>5312.4883112260004</v>
      </c>
      <c r="AS111" s="236">
        <v>5378.8032661400002</v>
      </c>
      <c r="AT111" s="236">
        <v>5445.9382941419999</v>
      </c>
      <c r="AU111" s="236">
        <v>5513.9012439999997</v>
      </c>
      <c r="AV111" s="236">
        <v>5582.6997262949999</v>
      </c>
      <c r="AW111" s="236">
        <v>5652.3418248739999</v>
      </c>
      <c r="AX111" s="236">
        <v>5722.8361562379996</v>
      </c>
      <c r="AY111" s="236">
        <v>5794.1935243669996</v>
      </c>
      <c r="AZ111" s="236">
        <v>5866.4241257289996</v>
      </c>
      <c r="BA111" s="236">
        <v>5939.5360389950001</v>
      </c>
      <c r="BB111" s="236">
        <v>6013.536806909</v>
      </c>
      <c r="BC111" s="236">
        <v>6088.433127368</v>
      </c>
      <c r="BD111" s="236">
        <v>6164.2310412930001</v>
      </c>
      <c r="BE111" s="236">
        <v>6240.9357867110002</v>
      </c>
      <c r="BF111" s="236">
        <v>6318.5519979159999</v>
      </c>
      <c r="BG111" s="236">
        <v>6397.0840649350002</v>
      </c>
      <c r="BH111" s="236">
        <v>6476.5362307619998</v>
      </c>
      <c r="BI111" s="236">
        <v>6556.9131008240001</v>
      </c>
      <c r="BJ111" s="236">
        <v>6638.2217167119998</v>
      </c>
      <c r="BK111" s="236">
        <v>6720.4635714469996</v>
      </c>
      <c r="BL111" s="236">
        <v>6803.6394539359999</v>
      </c>
      <c r="BM111" s="236">
        <v>6887.7477537479999</v>
      </c>
      <c r="BN111" s="236">
        <v>6972.7854178010002</v>
      </c>
      <c r="BO111" s="236">
        <v>7058.7497752059999</v>
      </c>
      <c r="BP111" s="236">
        <v>7145.6350117399998</v>
      </c>
      <c r="BQ111" s="236">
        <v>7233.4356019799998</v>
      </c>
      <c r="BR111" s="236">
        <v>7322.1443366860003</v>
      </c>
      <c r="BS111" s="236">
        <v>7411.7505784209998</v>
      </c>
      <c r="BT111" s="236">
        <v>7502.2420947250002</v>
      </c>
      <c r="BU111" s="236">
        <v>7593.6016276509999</v>
      </c>
      <c r="BV111" s="236">
        <v>7685.8106711350001</v>
      </c>
      <c r="BW111" s="236">
        <v>7778.8465588469999</v>
      </c>
      <c r="BX111" s="236">
        <v>7872.6738287010003</v>
      </c>
      <c r="BY111" s="236">
        <v>7967.2638699010004</v>
      </c>
      <c r="BZ111" s="236">
        <v>8062.569559474</v>
      </c>
      <c r="CA111" s="236">
        <v>8158.5469498109996</v>
      </c>
      <c r="CB111" s="236">
        <v>8255.1251146659997</v>
      </c>
      <c r="CC111" s="236">
        <v>8352.1874853779991</v>
      </c>
      <c r="CD111" s="236">
        <v>8449.5701582220008</v>
      </c>
      <c r="CE111" s="236">
        <v>8547.2790341679993</v>
      </c>
      <c r="CF111" s="236">
        <v>8645.2060820139995</v>
      </c>
      <c r="CG111" s="236">
        <v>8743.2279355659994</v>
      </c>
      <c r="CH111" s="236">
        <v>8841.2041937089998</v>
      </c>
      <c r="CI111" s="236">
        <v>8938.9753686740005</v>
      </c>
      <c r="CJ111" s="236">
        <v>9036.3605194539996</v>
      </c>
      <c r="CK111" s="236">
        <v>9133.1548191050006</v>
      </c>
      <c r="CL111" s="236">
        <v>9229.1267100160003</v>
      </c>
      <c r="CM111" s="236">
        <v>9324.0149543829993</v>
      </c>
      <c r="CN111" s="236">
        <v>9417.5251806889992</v>
      </c>
      <c r="CO111" s="236">
        <v>9509.3262992060008</v>
      </c>
      <c r="CP111" s="236">
        <v>9599.0464460580006</v>
      </c>
      <c r="CQ111" s="236">
        <v>9686.2688030959998</v>
      </c>
      <c r="CR111" s="236">
        <v>9770.5268595060006</v>
      </c>
      <c r="CS111" s="236">
        <v>9851.2995459819995</v>
      </c>
      <c r="CT111" s="236">
        <v>9928.0059438379994</v>
      </c>
      <c r="CU111" s="236">
        <v>10000</v>
      </c>
      <c r="CV111" s="236"/>
      <c r="CW111" s="236"/>
      <c r="CX111" s="236"/>
      <c r="CY111" s="236"/>
      <c r="CZ111" s="236"/>
      <c r="DA111" s="236"/>
      <c r="DB111" s="236"/>
      <c r="DC111" s="236"/>
      <c r="DD111" s="236"/>
      <c r="DE111" s="236"/>
      <c r="DF111" s="236"/>
      <c r="DG111" s="236"/>
      <c r="DH111" s="236"/>
      <c r="DI111" s="236"/>
      <c r="DJ111" s="236"/>
      <c r="DK111" s="236"/>
      <c r="DL111" s="236"/>
      <c r="DM111" s="236"/>
      <c r="DN111" s="236"/>
      <c r="DO111" s="236"/>
      <c r="DP111" s="236"/>
      <c r="DQ111" s="236"/>
      <c r="DR111" s="236"/>
    </row>
    <row r="112" spans="1:122" x14ac:dyDescent="0.15">
      <c r="A112" s="1" t="s">
        <v>612</v>
      </c>
      <c r="B112" s="1" t="s">
        <v>502</v>
      </c>
      <c r="C112" s="1">
        <v>1</v>
      </c>
      <c r="D112" s="1">
        <v>1</v>
      </c>
      <c r="E112" s="1">
        <v>2</v>
      </c>
      <c r="F112" s="1">
        <v>24</v>
      </c>
      <c r="G112" s="1">
        <v>0</v>
      </c>
      <c r="H112" s="1">
        <v>0</v>
      </c>
      <c r="I112" s="1">
        <v>0</v>
      </c>
      <c r="J112" s="1">
        <v>0</v>
      </c>
      <c r="K112" s="236">
        <v>3617.7521990619998</v>
      </c>
      <c r="L112" s="236">
        <v>86</v>
      </c>
      <c r="M112" s="236">
        <v>3660.585297268</v>
      </c>
      <c r="N112" s="236">
        <v>3706.2609349439999</v>
      </c>
      <c r="O112" s="236">
        <v>3752.5202737750001</v>
      </c>
      <c r="P112" s="236">
        <v>3799.3724558150002</v>
      </c>
      <c r="Q112" s="236">
        <v>3846.8254996360001</v>
      </c>
      <c r="R112" s="236">
        <v>3894.887547022</v>
      </c>
      <c r="S112" s="236">
        <v>3943.564773782</v>
      </c>
      <c r="T112" s="236">
        <v>3992.8500415919998</v>
      </c>
      <c r="U112" s="236">
        <v>4042.7506923780002</v>
      </c>
      <c r="V112" s="236">
        <v>4093.2740355629999</v>
      </c>
      <c r="W112" s="236">
        <v>4144.4278064829996</v>
      </c>
      <c r="X112" s="236">
        <v>4196.2200005519999</v>
      </c>
      <c r="Y112" s="236">
        <v>4248.6585988160004</v>
      </c>
      <c r="Z112" s="236">
        <v>4301.7515137009996</v>
      </c>
      <c r="AA112" s="236">
        <v>4355.5065064649998</v>
      </c>
      <c r="AB112" s="236">
        <v>4409.9316428020002</v>
      </c>
      <c r="AC112" s="236">
        <v>4465.0352072469996</v>
      </c>
      <c r="AD112" s="236">
        <v>4520.8256359429997</v>
      </c>
      <c r="AE112" s="236">
        <v>4577.31154668</v>
      </c>
      <c r="AF112" s="236">
        <v>4634.5012772130003</v>
      </c>
      <c r="AG112" s="236">
        <v>4692.4031254729998</v>
      </c>
      <c r="AH112" s="236">
        <v>4751.0253688290004</v>
      </c>
      <c r="AI112" s="236">
        <v>4810.3765817659996</v>
      </c>
      <c r="AJ112" s="236">
        <v>4870.465595222</v>
      </c>
      <c r="AK112" s="236">
        <v>4931.3011757969998</v>
      </c>
      <c r="AL112" s="236">
        <v>4992.8919324709996</v>
      </c>
      <c r="AM112" s="236">
        <v>5055.2466135029999</v>
      </c>
      <c r="AN112" s="236">
        <v>5118.3738520950001</v>
      </c>
      <c r="AO112" s="236">
        <v>5182.2833457959996</v>
      </c>
      <c r="AP112" s="236">
        <v>5246.9848003289999</v>
      </c>
      <c r="AQ112" s="236">
        <v>5312.4883112260004</v>
      </c>
      <c r="AR112" s="236">
        <v>5378.8032661400002</v>
      </c>
      <c r="AS112" s="236">
        <v>5445.9382941419999</v>
      </c>
      <c r="AT112" s="236">
        <v>5513.9012439999997</v>
      </c>
      <c r="AU112" s="236">
        <v>5582.6997262949999</v>
      </c>
      <c r="AV112" s="236">
        <v>5652.3418248739999</v>
      </c>
      <c r="AW112" s="236">
        <v>5722.8361562379996</v>
      </c>
      <c r="AX112" s="236">
        <v>5794.1935243669996</v>
      </c>
      <c r="AY112" s="236">
        <v>5866.4241257289996</v>
      </c>
      <c r="AZ112" s="236">
        <v>5939.5360389950001</v>
      </c>
      <c r="BA112" s="236">
        <v>6013.536806909</v>
      </c>
      <c r="BB112" s="236">
        <v>6088.433127368</v>
      </c>
      <c r="BC112" s="236">
        <v>6164.2310412930001</v>
      </c>
      <c r="BD112" s="236">
        <v>6240.9357867110002</v>
      </c>
      <c r="BE112" s="236">
        <v>6318.5519979159999</v>
      </c>
      <c r="BF112" s="236">
        <v>6397.0840649350002</v>
      </c>
      <c r="BG112" s="236">
        <v>6476.5362307619998</v>
      </c>
      <c r="BH112" s="236">
        <v>6556.9131008240001</v>
      </c>
      <c r="BI112" s="236">
        <v>6638.2217167119998</v>
      </c>
      <c r="BJ112" s="236">
        <v>6720.4635714469996</v>
      </c>
      <c r="BK112" s="236">
        <v>6803.6394539359999</v>
      </c>
      <c r="BL112" s="236">
        <v>6887.7477537479999</v>
      </c>
      <c r="BM112" s="236">
        <v>6972.7854178010002</v>
      </c>
      <c r="BN112" s="236">
        <v>7058.7497752059999</v>
      </c>
      <c r="BO112" s="236">
        <v>7145.6350117399998</v>
      </c>
      <c r="BP112" s="236">
        <v>7233.4356019799998</v>
      </c>
      <c r="BQ112" s="236">
        <v>7322.1443366860003</v>
      </c>
      <c r="BR112" s="236">
        <v>7411.7505784209998</v>
      </c>
      <c r="BS112" s="236">
        <v>7502.2420947250002</v>
      </c>
      <c r="BT112" s="236">
        <v>7593.6016276509999</v>
      </c>
      <c r="BU112" s="236">
        <v>7685.8106711350001</v>
      </c>
      <c r="BV112" s="236">
        <v>7778.8465588469999</v>
      </c>
      <c r="BW112" s="236">
        <v>7872.6738287010003</v>
      </c>
      <c r="BX112" s="236">
        <v>7967.2638699010004</v>
      </c>
      <c r="BY112" s="236">
        <v>8062.569559474</v>
      </c>
      <c r="BZ112" s="236">
        <v>8158.5469498109996</v>
      </c>
      <c r="CA112" s="236">
        <v>8255.1251146659997</v>
      </c>
      <c r="CB112" s="236">
        <v>8352.1874853779991</v>
      </c>
      <c r="CC112" s="236">
        <v>8449.5701582220008</v>
      </c>
      <c r="CD112" s="236">
        <v>8547.2790341679993</v>
      </c>
      <c r="CE112" s="236">
        <v>8645.2060820139995</v>
      </c>
      <c r="CF112" s="236">
        <v>8743.2279355659994</v>
      </c>
      <c r="CG112" s="236">
        <v>8841.2041937089998</v>
      </c>
      <c r="CH112" s="236">
        <v>8938.9753686740005</v>
      </c>
      <c r="CI112" s="236">
        <v>9036.3605194539996</v>
      </c>
      <c r="CJ112" s="236">
        <v>9133.1548191050006</v>
      </c>
      <c r="CK112" s="236">
        <v>9229.1267100160003</v>
      </c>
      <c r="CL112" s="236">
        <v>9324.0149543829993</v>
      </c>
      <c r="CM112" s="236">
        <v>9417.5251806889992</v>
      </c>
      <c r="CN112" s="236">
        <v>9509.3262992060008</v>
      </c>
      <c r="CO112" s="236">
        <v>9599.0464460580006</v>
      </c>
      <c r="CP112" s="236">
        <v>9686.2688030959998</v>
      </c>
      <c r="CQ112" s="236">
        <v>9770.5268595060006</v>
      </c>
      <c r="CR112" s="236">
        <v>9851.2995459819995</v>
      </c>
      <c r="CS112" s="236">
        <v>9928.0059438379994</v>
      </c>
      <c r="CT112" s="236">
        <v>10000</v>
      </c>
      <c r="CU112" s="236"/>
      <c r="CV112" s="236"/>
      <c r="CW112" s="236"/>
      <c r="CX112" s="236"/>
      <c r="CY112" s="236"/>
      <c r="CZ112" s="236"/>
      <c r="DA112" s="236"/>
      <c r="DB112" s="236"/>
      <c r="DC112" s="236"/>
      <c r="DD112" s="236"/>
      <c r="DE112" s="236"/>
      <c r="DF112" s="236"/>
      <c r="DG112" s="236"/>
      <c r="DH112" s="236"/>
      <c r="DI112" s="236"/>
      <c r="DJ112" s="236"/>
      <c r="DK112" s="236"/>
      <c r="DL112" s="236"/>
      <c r="DM112" s="236"/>
      <c r="DN112" s="236"/>
      <c r="DO112" s="236"/>
      <c r="DP112" s="236"/>
      <c r="DQ112" s="236"/>
      <c r="DR112" s="236"/>
    </row>
    <row r="113" spans="1:122" x14ac:dyDescent="0.15">
      <c r="A113" s="1" t="s">
        <v>613</v>
      </c>
      <c r="B113" s="1" t="s">
        <v>502</v>
      </c>
      <c r="C113" s="1">
        <v>1</v>
      </c>
      <c r="D113" s="1">
        <v>1</v>
      </c>
      <c r="E113" s="1">
        <v>2</v>
      </c>
      <c r="F113" s="1">
        <v>25</v>
      </c>
      <c r="G113" s="1">
        <v>0</v>
      </c>
      <c r="H113" s="1">
        <v>0</v>
      </c>
      <c r="I113" s="1">
        <v>0</v>
      </c>
      <c r="J113" s="1">
        <v>0</v>
      </c>
      <c r="K113" s="236">
        <v>3662.969504661</v>
      </c>
      <c r="L113" s="236">
        <v>85</v>
      </c>
      <c r="M113" s="236">
        <v>3706.3306317500001</v>
      </c>
      <c r="N113" s="236">
        <v>3752.576482552</v>
      </c>
      <c r="O113" s="236">
        <v>3799.4147685409998</v>
      </c>
      <c r="P113" s="236">
        <v>3846.8534637329999</v>
      </c>
      <c r="Q113" s="236">
        <v>3894.9005863809998</v>
      </c>
      <c r="R113" s="236">
        <v>3943.564773782</v>
      </c>
      <c r="S113" s="236">
        <v>3992.8500415919998</v>
      </c>
      <c r="T113" s="236">
        <v>4042.7506923780002</v>
      </c>
      <c r="U113" s="236">
        <v>4093.2740355629999</v>
      </c>
      <c r="V113" s="236">
        <v>4144.4278064829996</v>
      </c>
      <c r="W113" s="236">
        <v>4196.2200005519999</v>
      </c>
      <c r="X113" s="236">
        <v>4248.6585988160004</v>
      </c>
      <c r="Y113" s="236">
        <v>4301.7515137009996</v>
      </c>
      <c r="Z113" s="236">
        <v>4355.5065064649998</v>
      </c>
      <c r="AA113" s="236">
        <v>4409.9316428020002</v>
      </c>
      <c r="AB113" s="236">
        <v>4465.0352072469996</v>
      </c>
      <c r="AC113" s="236">
        <v>4520.8256359429997</v>
      </c>
      <c r="AD113" s="236">
        <v>4577.31154668</v>
      </c>
      <c r="AE113" s="236">
        <v>4634.5012772130003</v>
      </c>
      <c r="AF113" s="236">
        <v>4692.4031254729998</v>
      </c>
      <c r="AG113" s="236">
        <v>4751.0253688290004</v>
      </c>
      <c r="AH113" s="236">
        <v>4810.3765817659996</v>
      </c>
      <c r="AI113" s="236">
        <v>4870.465595222</v>
      </c>
      <c r="AJ113" s="236">
        <v>4931.3011757969998</v>
      </c>
      <c r="AK113" s="236">
        <v>4992.8919324709996</v>
      </c>
      <c r="AL113" s="236">
        <v>5055.2466135029999</v>
      </c>
      <c r="AM113" s="236">
        <v>5118.3738520950001</v>
      </c>
      <c r="AN113" s="236">
        <v>5182.2833457959996</v>
      </c>
      <c r="AO113" s="236">
        <v>5246.9848003289999</v>
      </c>
      <c r="AP113" s="236">
        <v>5312.4883112260004</v>
      </c>
      <c r="AQ113" s="236">
        <v>5378.8032661400002</v>
      </c>
      <c r="AR113" s="236">
        <v>5445.9382941419999</v>
      </c>
      <c r="AS113" s="236">
        <v>5513.9012439999997</v>
      </c>
      <c r="AT113" s="236">
        <v>5582.6997262949999</v>
      </c>
      <c r="AU113" s="236">
        <v>5652.3418248739999</v>
      </c>
      <c r="AV113" s="236">
        <v>5722.8361562379996</v>
      </c>
      <c r="AW113" s="236">
        <v>5794.1935243669996</v>
      </c>
      <c r="AX113" s="236">
        <v>5866.4241257289996</v>
      </c>
      <c r="AY113" s="236">
        <v>5939.5360389950001</v>
      </c>
      <c r="AZ113" s="236">
        <v>6013.536806909</v>
      </c>
      <c r="BA113" s="236">
        <v>6088.433127368</v>
      </c>
      <c r="BB113" s="236">
        <v>6164.2310412930001</v>
      </c>
      <c r="BC113" s="236">
        <v>6240.9357867110002</v>
      </c>
      <c r="BD113" s="236">
        <v>6318.5519979159999</v>
      </c>
      <c r="BE113" s="236">
        <v>6397.0840649350002</v>
      </c>
      <c r="BF113" s="236">
        <v>6476.5362307619998</v>
      </c>
      <c r="BG113" s="236">
        <v>6556.9131008240001</v>
      </c>
      <c r="BH113" s="236">
        <v>6638.2217167119998</v>
      </c>
      <c r="BI113" s="236">
        <v>6720.4635714469996</v>
      </c>
      <c r="BJ113" s="236">
        <v>6803.6394539359999</v>
      </c>
      <c r="BK113" s="236">
        <v>6887.7477537479999</v>
      </c>
      <c r="BL113" s="236">
        <v>6972.7854178010002</v>
      </c>
      <c r="BM113" s="236">
        <v>7058.7497752059999</v>
      </c>
      <c r="BN113" s="236">
        <v>7145.6350117399998</v>
      </c>
      <c r="BO113" s="236">
        <v>7233.4356019799998</v>
      </c>
      <c r="BP113" s="236">
        <v>7322.1443366860003</v>
      </c>
      <c r="BQ113" s="236">
        <v>7411.7505784209998</v>
      </c>
      <c r="BR113" s="236">
        <v>7502.2420947250002</v>
      </c>
      <c r="BS113" s="236">
        <v>7593.6016276509999</v>
      </c>
      <c r="BT113" s="236">
        <v>7685.8106711350001</v>
      </c>
      <c r="BU113" s="236">
        <v>7778.8465588469999</v>
      </c>
      <c r="BV113" s="236">
        <v>7872.6738287010003</v>
      </c>
      <c r="BW113" s="236">
        <v>7967.2638699010004</v>
      </c>
      <c r="BX113" s="236">
        <v>8062.569559474</v>
      </c>
      <c r="BY113" s="236">
        <v>8158.5469498109996</v>
      </c>
      <c r="BZ113" s="236">
        <v>8255.1251146659997</v>
      </c>
      <c r="CA113" s="236">
        <v>8352.1874853779991</v>
      </c>
      <c r="CB113" s="236">
        <v>8449.5701582220008</v>
      </c>
      <c r="CC113" s="236">
        <v>8547.2790341679993</v>
      </c>
      <c r="CD113" s="236">
        <v>8645.2060820139995</v>
      </c>
      <c r="CE113" s="236">
        <v>8743.2279355659994</v>
      </c>
      <c r="CF113" s="236">
        <v>8841.2041937089998</v>
      </c>
      <c r="CG113" s="236">
        <v>8938.9753686740005</v>
      </c>
      <c r="CH113" s="236">
        <v>9036.3605194539996</v>
      </c>
      <c r="CI113" s="236">
        <v>9133.1548191050006</v>
      </c>
      <c r="CJ113" s="236">
        <v>9229.1267100160003</v>
      </c>
      <c r="CK113" s="236">
        <v>9324.0149543829993</v>
      </c>
      <c r="CL113" s="236">
        <v>9417.5251806889992</v>
      </c>
      <c r="CM113" s="236">
        <v>9509.3262992060008</v>
      </c>
      <c r="CN113" s="236">
        <v>9599.0464460580006</v>
      </c>
      <c r="CO113" s="236">
        <v>9686.2688030959998</v>
      </c>
      <c r="CP113" s="236">
        <v>9770.5268595060006</v>
      </c>
      <c r="CQ113" s="236">
        <v>9851.2995459819995</v>
      </c>
      <c r="CR113" s="236">
        <v>9928.0059438379994</v>
      </c>
      <c r="CS113" s="236">
        <v>10000</v>
      </c>
      <c r="CT113" s="236"/>
      <c r="CU113" s="236"/>
      <c r="CV113" s="236"/>
      <c r="CW113" s="236"/>
      <c r="CX113" s="236"/>
      <c r="CY113" s="236"/>
      <c r="CZ113" s="236"/>
      <c r="DA113" s="236"/>
      <c r="DB113" s="236"/>
      <c r="DC113" s="236"/>
      <c r="DD113" s="236"/>
      <c r="DE113" s="236"/>
      <c r="DF113" s="236"/>
      <c r="DG113" s="236"/>
      <c r="DH113" s="236"/>
      <c r="DI113" s="236"/>
      <c r="DJ113" s="236"/>
      <c r="DK113" s="236"/>
      <c r="DL113" s="236"/>
      <c r="DM113" s="236"/>
      <c r="DN113" s="236"/>
      <c r="DO113" s="236"/>
      <c r="DP113" s="236"/>
      <c r="DQ113" s="236"/>
      <c r="DR113" s="236"/>
    </row>
    <row r="114" spans="1:122" x14ac:dyDescent="0.15">
      <c r="A114" s="1" t="s">
        <v>614</v>
      </c>
      <c r="B114" s="1" t="s">
        <v>502</v>
      </c>
      <c r="C114" s="1">
        <v>1</v>
      </c>
      <c r="D114" s="1">
        <v>1</v>
      </c>
      <c r="E114" s="1">
        <v>2</v>
      </c>
      <c r="F114" s="1">
        <v>26</v>
      </c>
      <c r="G114" s="1">
        <v>0</v>
      </c>
      <c r="H114" s="1">
        <v>0</v>
      </c>
      <c r="I114" s="1">
        <v>0</v>
      </c>
      <c r="J114" s="1">
        <v>0</v>
      </c>
      <c r="K114" s="236">
        <v>3708.7453111599998</v>
      </c>
      <c r="L114" s="236">
        <v>84</v>
      </c>
      <c r="M114" s="236">
        <v>3752.6475305919998</v>
      </c>
      <c r="N114" s="236">
        <v>3799.4717630250002</v>
      </c>
      <c r="O114" s="236">
        <v>3846.8959436199998</v>
      </c>
      <c r="P114" s="236">
        <v>3894.9279642269998</v>
      </c>
      <c r="Q114" s="236">
        <v>3943.5764141999998</v>
      </c>
      <c r="R114" s="236">
        <v>3992.8500415919998</v>
      </c>
      <c r="S114" s="236">
        <v>4042.7506923780002</v>
      </c>
      <c r="T114" s="236">
        <v>4093.2740355629999</v>
      </c>
      <c r="U114" s="236">
        <v>4144.4278064829996</v>
      </c>
      <c r="V114" s="236">
        <v>4196.2200005519999</v>
      </c>
      <c r="W114" s="236">
        <v>4248.6585988160004</v>
      </c>
      <c r="X114" s="236">
        <v>4301.7515137009996</v>
      </c>
      <c r="Y114" s="236">
        <v>4355.5065064649998</v>
      </c>
      <c r="Z114" s="236">
        <v>4409.9316428020002</v>
      </c>
      <c r="AA114" s="236">
        <v>4465.0352072469996</v>
      </c>
      <c r="AB114" s="236">
        <v>4520.8256359429997</v>
      </c>
      <c r="AC114" s="236">
        <v>4577.31154668</v>
      </c>
      <c r="AD114" s="236">
        <v>4634.5012772130003</v>
      </c>
      <c r="AE114" s="236">
        <v>4692.4031254729998</v>
      </c>
      <c r="AF114" s="236">
        <v>4751.0253688290004</v>
      </c>
      <c r="AG114" s="236">
        <v>4810.3765817659996</v>
      </c>
      <c r="AH114" s="236">
        <v>4870.465595222</v>
      </c>
      <c r="AI114" s="236">
        <v>4931.3011757969998</v>
      </c>
      <c r="AJ114" s="236">
        <v>4992.8919324709996</v>
      </c>
      <c r="AK114" s="236">
        <v>5055.2466135029999</v>
      </c>
      <c r="AL114" s="236">
        <v>5118.3738520950001</v>
      </c>
      <c r="AM114" s="236">
        <v>5182.2833457959996</v>
      </c>
      <c r="AN114" s="236">
        <v>5246.9848003289999</v>
      </c>
      <c r="AO114" s="236">
        <v>5312.4883112260004</v>
      </c>
      <c r="AP114" s="236">
        <v>5378.8032661400002</v>
      </c>
      <c r="AQ114" s="236">
        <v>5445.9382941419999</v>
      </c>
      <c r="AR114" s="236">
        <v>5513.9012439999997</v>
      </c>
      <c r="AS114" s="236">
        <v>5582.6997262949999</v>
      </c>
      <c r="AT114" s="236">
        <v>5652.3418248739999</v>
      </c>
      <c r="AU114" s="236">
        <v>5722.8361562379996</v>
      </c>
      <c r="AV114" s="236">
        <v>5794.1935243669996</v>
      </c>
      <c r="AW114" s="236">
        <v>5866.4241257289996</v>
      </c>
      <c r="AX114" s="236">
        <v>5939.5360389950001</v>
      </c>
      <c r="AY114" s="236">
        <v>6013.536806909</v>
      </c>
      <c r="AZ114" s="236">
        <v>6088.433127368</v>
      </c>
      <c r="BA114" s="236">
        <v>6164.2310412930001</v>
      </c>
      <c r="BB114" s="236">
        <v>6240.9357867110002</v>
      </c>
      <c r="BC114" s="236">
        <v>6318.5519979159999</v>
      </c>
      <c r="BD114" s="236">
        <v>6397.0840649350002</v>
      </c>
      <c r="BE114" s="236">
        <v>6476.5362307619998</v>
      </c>
      <c r="BF114" s="236">
        <v>6556.9131008240001</v>
      </c>
      <c r="BG114" s="236">
        <v>6638.2217167119998</v>
      </c>
      <c r="BH114" s="236">
        <v>6720.4635714469996</v>
      </c>
      <c r="BI114" s="236">
        <v>6803.6394539359999</v>
      </c>
      <c r="BJ114" s="236">
        <v>6887.7477537479999</v>
      </c>
      <c r="BK114" s="236">
        <v>6972.7854178010002</v>
      </c>
      <c r="BL114" s="236">
        <v>7058.7497752059999</v>
      </c>
      <c r="BM114" s="236">
        <v>7145.6350117399998</v>
      </c>
      <c r="BN114" s="236">
        <v>7233.4356019799998</v>
      </c>
      <c r="BO114" s="236">
        <v>7322.1443366860003</v>
      </c>
      <c r="BP114" s="236">
        <v>7411.7505784209998</v>
      </c>
      <c r="BQ114" s="236">
        <v>7502.2420947250002</v>
      </c>
      <c r="BR114" s="236">
        <v>7593.6016276509999</v>
      </c>
      <c r="BS114" s="236">
        <v>7685.8106711350001</v>
      </c>
      <c r="BT114" s="236">
        <v>7778.8465588469999</v>
      </c>
      <c r="BU114" s="236">
        <v>7872.6738287010003</v>
      </c>
      <c r="BV114" s="236">
        <v>7967.2638699010004</v>
      </c>
      <c r="BW114" s="236">
        <v>8062.569559474</v>
      </c>
      <c r="BX114" s="236">
        <v>8158.5469498109996</v>
      </c>
      <c r="BY114" s="236">
        <v>8255.1251146659997</v>
      </c>
      <c r="BZ114" s="236">
        <v>8352.1874853779991</v>
      </c>
      <c r="CA114" s="236">
        <v>8449.5701582220008</v>
      </c>
      <c r="CB114" s="236">
        <v>8547.2790341679993</v>
      </c>
      <c r="CC114" s="236">
        <v>8645.2060820139995</v>
      </c>
      <c r="CD114" s="236">
        <v>8743.2279355659994</v>
      </c>
      <c r="CE114" s="236">
        <v>8841.2041937089998</v>
      </c>
      <c r="CF114" s="236">
        <v>8938.9753686740005</v>
      </c>
      <c r="CG114" s="236">
        <v>9036.3605194539996</v>
      </c>
      <c r="CH114" s="236">
        <v>9133.1548191050006</v>
      </c>
      <c r="CI114" s="236">
        <v>9229.1267100160003</v>
      </c>
      <c r="CJ114" s="236">
        <v>9324.0149543829993</v>
      </c>
      <c r="CK114" s="236">
        <v>9417.5251806889992</v>
      </c>
      <c r="CL114" s="236">
        <v>9509.3262992060008</v>
      </c>
      <c r="CM114" s="236">
        <v>9599.0464460580006</v>
      </c>
      <c r="CN114" s="236">
        <v>9686.2688030959998</v>
      </c>
      <c r="CO114" s="236">
        <v>9770.5268595060006</v>
      </c>
      <c r="CP114" s="236">
        <v>9851.2995459819995</v>
      </c>
      <c r="CQ114" s="236">
        <v>9928.0059438379994</v>
      </c>
      <c r="CR114" s="236">
        <v>10000</v>
      </c>
      <c r="CS114" s="236"/>
      <c r="CT114" s="236"/>
      <c r="CU114" s="236"/>
      <c r="CV114" s="236"/>
      <c r="CW114" s="236"/>
      <c r="CX114" s="236"/>
      <c r="CY114" s="236"/>
      <c r="CZ114" s="236"/>
      <c r="DA114" s="236"/>
      <c r="DB114" s="236"/>
      <c r="DC114" s="236"/>
      <c r="DD114" s="236"/>
      <c r="DE114" s="236"/>
      <c r="DF114" s="236"/>
      <c r="DG114" s="236"/>
      <c r="DH114" s="236"/>
      <c r="DI114" s="236"/>
      <c r="DJ114" s="236"/>
      <c r="DK114" s="236"/>
      <c r="DL114" s="236"/>
      <c r="DM114" s="236"/>
      <c r="DN114" s="236"/>
      <c r="DO114" s="236"/>
      <c r="DP114" s="236"/>
      <c r="DQ114" s="236"/>
      <c r="DR114" s="236"/>
    </row>
    <row r="115" spans="1:122" x14ac:dyDescent="0.15">
      <c r="A115" s="1" t="s">
        <v>615</v>
      </c>
      <c r="B115" s="1" t="s">
        <v>502</v>
      </c>
      <c r="C115" s="1">
        <v>1</v>
      </c>
      <c r="D115" s="1">
        <v>1</v>
      </c>
      <c r="E115" s="1">
        <v>2</v>
      </c>
      <c r="F115" s="1">
        <v>27</v>
      </c>
      <c r="G115" s="1">
        <v>0</v>
      </c>
      <c r="H115" s="1">
        <v>0</v>
      </c>
      <c r="I115" s="1">
        <v>0</v>
      </c>
      <c r="J115" s="1">
        <v>0</v>
      </c>
      <c r="K115" s="236">
        <v>3755.0935640729999</v>
      </c>
      <c r="L115" s="236">
        <v>83</v>
      </c>
      <c r="M115" s="236">
        <v>3799.5448231569999</v>
      </c>
      <c r="N115" s="236">
        <v>3846.954340965</v>
      </c>
      <c r="O115" s="236">
        <v>3894.9711002469999</v>
      </c>
      <c r="P115" s="236">
        <v>3943.6036413510001</v>
      </c>
      <c r="Q115" s="236">
        <v>3992.8605805339998</v>
      </c>
      <c r="R115" s="236">
        <v>4042.7506923780002</v>
      </c>
      <c r="S115" s="236">
        <v>4093.2740355629999</v>
      </c>
      <c r="T115" s="236">
        <v>4144.4278064829996</v>
      </c>
      <c r="U115" s="236">
        <v>4196.2200005519999</v>
      </c>
      <c r="V115" s="236">
        <v>4248.6585988160004</v>
      </c>
      <c r="W115" s="236">
        <v>4301.7515137009996</v>
      </c>
      <c r="X115" s="236">
        <v>4355.5065064649998</v>
      </c>
      <c r="Y115" s="236">
        <v>4409.9316428020002</v>
      </c>
      <c r="Z115" s="236">
        <v>4465.0352072469996</v>
      </c>
      <c r="AA115" s="236">
        <v>4520.8256359429997</v>
      </c>
      <c r="AB115" s="236">
        <v>4577.31154668</v>
      </c>
      <c r="AC115" s="236">
        <v>4634.5012772130003</v>
      </c>
      <c r="AD115" s="236">
        <v>4692.4031254729998</v>
      </c>
      <c r="AE115" s="236">
        <v>4751.0253688290004</v>
      </c>
      <c r="AF115" s="236">
        <v>4810.3765817659996</v>
      </c>
      <c r="AG115" s="236">
        <v>4870.465595222</v>
      </c>
      <c r="AH115" s="236">
        <v>4931.3011757969998</v>
      </c>
      <c r="AI115" s="236">
        <v>4992.8919324709996</v>
      </c>
      <c r="AJ115" s="236">
        <v>5055.2466135029999</v>
      </c>
      <c r="AK115" s="236">
        <v>5118.3738520950001</v>
      </c>
      <c r="AL115" s="236">
        <v>5182.2833457959996</v>
      </c>
      <c r="AM115" s="236">
        <v>5246.9848003289999</v>
      </c>
      <c r="AN115" s="236">
        <v>5312.4883112260004</v>
      </c>
      <c r="AO115" s="236">
        <v>5378.8032661400002</v>
      </c>
      <c r="AP115" s="236">
        <v>5445.9382941419999</v>
      </c>
      <c r="AQ115" s="236">
        <v>5513.9012439999997</v>
      </c>
      <c r="AR115" s="236">
        <v>5582.6997262949999</v>
      </c>
      <c r="AS115" s="236">
        <v>5652.3418248739999</v>
      </c>
      <c r="AT115" s="236">
        <v>5722.8361562379996</v>
      </c>
      <c r="AU115" s="236">
        <v>5794.1935243669996</v>
      </c>
      <c r="AV115" s="236">
        <v>5866.4241257289996</v>
      </c>
      <c r="AW115" s="236">
        <v>5939.5360389950001</v>
      </c>
      <c r="AX115" s="236">
        <v>6013.536806909</v>
      </c>
      <c r="AY115" s="236">
        <v>6088.433127368</v>
      </c>
      <c r="AZ115" s="236">
        <v>6164.2310412930001</v>
      </c>
      <c r="BA115" s="236">
        <v>6240.9357867110002</v>
      </c>
      <c r="BB115" s="236">
        <v>6318.5519979159999</v>
      </c>
      <c r="BC115" s="236">
        <v>6397.0840649350002</v>
      </c>
      <c r="BD115" s="236">
        <v>6476.5362307619998</v>
      </c>
      <c r="BE115" s="236">
        <v>6556.9131008240001</v>
      </c>
      <c r="BF115" s="236">
        <v>6638.2217167119998</v>
      </c>
      <c r="BG115" s="236">
        <v>6720.4635714469996</v>
      </c>
      <c r="BH115" s="236">
        <v>6803.6394539359999</v>
      </c>
      <c r="BI115" s="236">
        <v>6887.7477537479999</v>
      </c>
      <c r="BJ115" s="236">
        <v>6972.7854178010002</v>
      </c>
      <c r="BK115" s="236">
        <v>7058.7497752059999</v>
      </c>
      <c r="BL115" s="236">
        <v>7145.6350117399998</v>
      </c>
      <c r="BM115" s="236">
        <v>7233.4356019799998</v>
      </c>
      <c r="BN115" s="236">
        <v>7322.1443366860003</v>
      </c>
      <c r="BO115" s="236">
        <v>7411.7505784209998</v>
      </c>
      <c r="BP115" s="236">
        <v>7502.2420947250002</v>
      </c>
      <c r="BQ115" s="236">
        <v>7593.6016276509999</v>
      </c>
      <c r="BR115" s="236">
        <v>7685.8106711350001</v>
      </c>
      <c r="BS115" s="236">
        <v>7778.8465588469999</v>
      </c>
      <c r="BT115" s="236">
        <v>7872.6738287010003</v>
      </c>
      <c r="BU115" s="236">
        <v>7967.2638699010004</v>
      </c>
      <c r="BV115" s="236">
        <v>8062.569559474</v>
      </c>
      <c r="BW115" s="236">
        <v>8158.5469498109996</v>
      </c>
      <c r="BX115" s="236">
        <v>8255.1251146659997</v>
      </c>
      <c r="BY115" s="236">
        <v>8352.1874853779991</v>
      </c>
      <c r="BZ115" s="236">
        <v>8449.5701582220008</v>
      </c>
      <c r="CA115" s="236">
        <v>8547.2790341679993</v>
      </c>
      <c r="CB115" s="236">
        <v>8645.2060820139995</v>
      </c>
      <c r="CC115" s="236">
        <v>8743.2279355659994</v>
      </c>
      <c r="CD115" s="236">
        <v>8841.2041937089998</v>
      </c>
      <c r="CE115" s="236">
        <v>8938.9753686740005</v>
      </c>
      <c r="CF115" s="236">
        <v>9036.3605194539996</v>
      </c>
      <c r="CG115" s="236">
        <v>9133.1548191050006</v>
      </c>
      <c r="CH115" s="236">
        <v>9229.1267100160003</v>
      </c>
      <c r="CI115" s="236">
        <v>9324.0149543829993</v>
      </c>
      <c r="CJ115" s="236">
        <v>9417.5251806889992</v>
      </c>
      <c r="CK115" s="236">
        <v>9509.3262992060008</v>
      </c>
      <c r="CL115" s="236">
        <v>9599.0464460580006</v>
      </c>
      <c r="CM115" s="236">
        <v>9686.2688030959998</v>
      </c>
      <c r="CN115" s="236">
        <v>9770.5268595060006</v>
      </c>
      <c r="CO115" s="236">
        <v>9851.2995459819995</v>
      </c>
      <c r="CP115" s="236">
        <v>9928.0059438379994</v>
      </c>
      <c r="CQ115" s="236">
        <v>10000</v>
      </c>
      <c r="CR115" s="236"/>
      <c r="CS115" s="236"/>
      <c r="CT115" s="236"/>
      <c r="CU115" s="236"/>
      <c r="CV115" s="236"/>
      <c r="CW115" s="236"/>
      <c r="CX115" s="236"/>
      <c r="CY115" s="236"/>
      <c r="CZ115" s="236"/>
      <c r="DA115" s="236"/>
      <c r="DB115" s="236"/>
      <c r="DC115" s="236"/>
      <c r="DD115" s="236"/>
      <c r="DE115" s="236"/>
      <c r="DF115" s="236"/>
      <c r="DG115" s="236"/>
      <c r="DH115" s="236"/>
      <c r="DI115" s="236"/>
      <c r="DJ115" s="236"/>
      <c r="DK115" s="236"/>
      <c r="DL115" s="236"/>
      <c r="DM115" s="236"/>
      <c r="DN115" s="236"/>
      <c r="DO115" s="236"/>
      <c r="DP115" s="236"/>
      <c r="DQ115" s="236"/>
      <c r="DR115" s="236"/>
    </row>
    <row r="116" spans="1:122" x14ac:dyDescent="0.15">
      <c r="A116" s="1" t="s">
        <v>616</v>
      </c>
      <c r="B116" s="1" t="s">
        <v>502</v>
      </c>
      <c r="C116" s="1">
        <v>1</v>
      </c>
      <c r="D116" s="1">
        <v>1</v>
      </c>
      <c r="E116" s="1">
        <v>2</v>
      </c>
      <c r="F116" s="1">
        <v>28</v>
      </c>
      <c r="G116" s="1">
        <v>0</v>
      </c>
      <c r="H116" s="1">
        <v>0</v>
      </c>
      <c r="I116" s="1">
        <v>0</v>
      </c>
      <c r="J116" s="1">
        <v>0</v>
      </c>
      <c r="K116" s="236">
        <v>3802.019024146</v>
      </c>
      <c r="L116" s="236">
        <v>82</v>
      </c>
      <c r="M116" s="236">
        <v>3847.0266719360002</v>
      </c>
      <c r="N116" s="236">
        <v>3895.028712928</v>
      </c>
      <c r="O116" s="236">
        <v>3943.645905592</v>
      </c>
      <c r="P116" s="236">
        <v>3992.8867374629999</v>
      </c>
      <c r="Q116" s="236">
        <v>4042.7595316520001</v>
      </c>
      <c r="R116" s="236">
        <v>4093.2740355629999</v>
      </c>
      <c r="S116" s="236">
        <v>4144.4278064829996</v>
      </c>
      <c r="T116" s="236">
        <v>4196.2200005519999</v>
      </c>
      <c r="U116" s="236">
        <v>4248.6585988160004</v>
      </c>
      <c r="V116" s="236">
        <v>4301.7515137009996</v>
      </c>
      <c r="W116" s="236">
        <v>4355.5065064649998</v>
      </c>
      <c r="X116" s="236">
        <v>4409.9316428020002</v>
      </c>
      <c r="Y116" s="236">
        <v>4465.0352072469996</v>
      </c>
      <c r="Z116" s="236">
        <v>4520.8256359429997</v>
      </c>
      <c r="AA116" s="236">
        <v>4577.31154668</v>
      </c>
      <c r="AB116" s="236">
        <v>4634.5012772130003</v>
      </c>
      <c r="AC116" s="236">
        <v>4692.4031254729998</v>
      </c>
      <c r="AD116" s="236">
        <v>4751.0253688290004</v>
      </c>
      <c r="AE116" s="236">
        <v>4810.3765817659996</v>
      </c>
      <c r="AF116" s="236">
        <v>4870.465595222</v>
      </c>
      <c r="AG116" s="236">
        <v>4931.3011757969998</v>
      </c>
      <c r="AH116" s="236">
        <v>4992.8919324709996</v>
      </c>
      <c r="AI116" s="236">
        <v>5055.2466135029999</v>
      </c>
      <c r="AJ116" s="236">
        <v>5118.3738520950001</v>
      </c>
      <c r="AK116" s="236">
        <v>5182.2833457959996</v>
      </c>
      <c r="AL116" s="236">
        <v>5246.9848003289999</v>
      </c>
      <c r="AM116" s="236">
        <v>5312.4883112260004</v>
      </c>
      <c r="AN116" s="236">
        <v>5378.8032661400002</v>
      </c>
      <c r="AO116" s="236">
        <v>5445.9382941419999</v>
      </c>
      <c r="AP116" s="236">
        <v>5513.9012439999997</v>
      </c>
      <c r="AQ116" s="236">
        <v>5582.6997262949999</v>
      </c>
      <c r="AR116" s="236">
        <v>5652.3418248739999</v>
      </c>
      <c r="AS116" s="236">
        <v>5722.8361562379996</v>
      </c>
      <c r="AT116" s="236">
        <v>5794.1935243669996</v>
      </c>
      <c r="AU116" s="236">
        <v>5866.4241257289996</v>
      </c>
      <c r="AV116" s="236">
        <v>5939.5360389950001</v>
      </c>
      <c r="AW116" s="236">
        <v>6013.536806909</v>
      </c>
      <c r="AX116" s="236">
        <v>6088.433127368</v>
      </c>
      <c r="AY116" s="236">
        <v>6164.2310412930001</v>
      </c>
      <c r="AZ116" s="236">
        <v>6240.9357867110002</v>
      </c>
      <c r="BA116" s="236">
        <v>6318.5519979159999</v>
      </c>
      <c r="BB116" s="236">
        <v>6397.0840649350002</v>
      </c>
      <c r="BC116" s="236">
        <v>6476.5362307619998</v>
      </c>
      <c r="BD116" s="236">
        <v>6556.9131008240001</v>
      </c>
      <c r="BE116" s="236">
        <v>6638.2217167119998</v>
      </c>
      <c r="BF116" s="236">
        <v>6720.4635714469996</v>
      </c>
      <c r="BG116" s="236">
        <v>6803.6394539359999</v>
      </c>
      <c r="BH116" s="236">
        <v>6887.7477537479999</v>
      </c>
      <c r="BI116" s="236">
        <v>6972.7854178010002</v>
      </c>
      <c r="BJ116" s="236">
        <v>7058.7497752059999</v>
      </c>
      <c r="BK116" s="236">
        <v>7145.6350117399998</v>
      </c>
      <c r="BL116" s="236">
        <v>7233.4356019799998</v>
      </c>
      <c r="BM116" s="236">
        <v>7322.1443366860003</v>
      </c>
      <c r="BN116" s="236">
        <v>7411.7505784209998</v>
      </c>
      <c r="BO116" s="236">
        <v>7502.2420947250002</v>
      </c>
      <c r="BP116" s="236">
        <v>7593.6016276509999</v>
      </c>
      <c r="BQ116" s="236">
        <v>7685.8106711350001</v>
      </c>
      <c r="BR116" s="236">
        <v>7778.8465588469999</v>
      </c>
      <c r="BS116" s="236">
        <v>7872.6738287010003</v>
      </c>
      <c r="BT116" s="236">
        <v>7967.2638699010004</v>
      </c>
      <c r="BU116" s="236">
        <v>8062.569559474</v>
      </c>
      <c r="BV116" s="236">
        <v>8158.5469498109996</v>
      </c>
      <c r="BW116" s="236">
        <v>8255.1251146659997</v>
      </c>
      <c r="BX116" s="236">
        <v>8352.1874853779991</v>
      </c>
      <c r="BY116" s="236">
        <v>8449.5701582220008</v>
      </c>
      <c r="BZ116" s="236">
        <v>8547.2790341679993</v>
      </c>
      <c r="CA116" s="236">
        <v>8645.2060820139995</v>
      </c>
      <c r="CB116" s="236">
        <v>8743.2279355659994</v>
      </c>
      <c r="CC116" s="236">
        <v>8841.2041937089998</v>
      </c>
      <c r="CD116" s="236">
        <v>8938.9753686740005</v>
      </c>
      <c r="CE116" s="236">
        <v>9036.3605194539996</v>
      </c>
      <c r="CF116" s="236">
        <v>9133.1548191050006</v>
      </c>
      <c r="CG116" s="236">
        <v>9229.1267100160003</v>
      </c>
      <c r="CH116" s="236">
        <v>9324.0149543829993</v>
      </c>
      <c r="CI116" s="236">
        <v>9417.5251806889992</v>
      </c>
      <c r="CJ116" s="236">
        <v>9509.3262992060008</v>
      </c>
      <c r="CK116" s="236">
        <v>9599.0464460580006</v>
      </c>
      <c r="CL116" s="236">
        <v>9686.2688030959998</v>
      </c>
      <c r="CM116" s="236">
        <v>9770.5268595060006</v>
      </c>
      <c r="CN116" s="236">
        <v>9851.2995459819995</v>
      </c>
      <c r="CO116" s="236">
        <v>9928.0059438379994</v>
      </c>
      <c r="CP116" s="236">
        <v>10000</v>
      </c>
      <c r="CQ116" s="236"/>
      <c r="CR116" s="236"/>
      <c r="CS116" s="236"/>
      <c r="CT116" s="236"/>
      <c r="CU116" s="236"/>
      <c r="CV116" s="236"/>
      <c r="CW116" s="236"/>
      <c r="CX116" s="236"/>
      <c r="CY116" s="236"/>
      <c r="CZ116" s="236"/>
      <c r="DA116" s="236"/>
      <c r="DB116" s="236"/>
      <c r="DC116" s="236"/>
      <c r="DD116" s="236"/>
      <c r="DE116" s="236"/>
      <c r="DF116" s="236"/>
      <c r="DG116" s="236"/>
      <c r="DH116" s="236"/>
      <c r="DI116" s="236"/>
      <c r="DJ116" s="236"/>
      <c r="DK116" s="236"/>
      <c r="DL116" s="236"/>
      <c r="DM116" s="236"/>
      <c r="DN116" s="236"/>
      <c r="DO116" s="236"/>
      <c r="DP116" s="236"/>
      <c r="DQ116" s="236"/>
      <c r="DR116" s="236"/>
    </row>
    <row r="117" spans="1:122" x14ac:dyDescent="0.15">
      <c r="A117" s="1" t="s">
        <v>617</v>
      </c>
      <c r="B117" s="1" t="s">
        <v>502</v>
      </c>
      <c r="C117" s="1">
        <v>1</v>
      </c>
      <c r="D117" s="1">
        <v>1</v>
      </c>
      <c r="E117" s="1">
        <v>2</v>
      </c>
      <c r="F117" s="1">
        <v>29</v>
      </c>
      <c r="G117" s="1">
        <v>0</v>
      </c>
      <c r="H117" s="1">
        <v>0</v>
      </c>
      <c r="I117" s="1">
        <v>0</v>
      </c>
      <c r="J117" s="1">
        <v>0</v>
      </c>
      <c r="K117" s="236">
        <v>3849.5371117200002</v>
      </c>
      <c r="L117" s="236">
        <v>81</v>
      </c>
      <c r="M117" s="236">
        <v>3895.1062888800002</v>
      </c>
      <c r="N117" s="236">
        <v>3943.7076415850001</v>
      </c>
      <c r="O117" s="236">
        <v>3992.9318424160001</v>
      </c>
      <c r="P117" s="236">
        <v>4042.7867422320001</v>
      </c>
      <c r="Q117" s="236">
        <v>4093.2813995309998</v>
      </c>
      <c r="R117" s="236">
        <v>4144.4278064829996</v>
      </c>
      <c r="S117" s="236">
        <v>4196.2200005519999</v>
      </c>
      <c r="T117" s="236">
        <v>4248.6585988160004</v>
      </c>
      <c r="U117" s="236">
        <v>4301.7515137009996</v>
      </c>
      <c r="V117" s="236">
        <v>4355.5065064649998</v>
      </c>
      <c r="W117" s="236">
        <v>4409.9316428020002</v>
      </c>
      <c r="X117" s="236">
        <v>4465.0352072469996</v>
      </c>
      <c r="Y117" s="236">
        <v>4520.8256359429997</v>
      </c>
      <c r="Z117" s="236">
        <v>4577.31154668</v>
      </c>
      <c r="AA117" s="236">
        <v>4634.5012772130003</v>
      </c>
      <c r="AB117" s="236">
        <v>4692.4031254729998</v>
      </c>
      <c r="AC117" s="236">
        <v>4751.0253688290004</v>
      </c>
      <c r="AD117" s="236">
        <v>4810.3765817659996</v>
      </c>
      <c r="AE117" s="236">
        <v>4870.465595222</v>
      </c>
      <c r="AF117" s="236">
        <v>4931.3011757969998</v>
      </c>
      <c r="AG117" s="236">
        <v>4992.8919324709996</v>
      </c>
      <c r="AH117" s="236">
        <v>5055.2466135029999</v>
      </c>
      <c r="AI117" s="236">
        <v>5118.3738520950001</v>
      </c>
      <c r="AJ117" s="236">
        <v>5182.2833457959996</v>
      </c>
      <c r="AK117" s="236">
        <v>5246.9848003289999</v>
      </c>
      <c r="AL117" s="236">
        <v>5312.4883112260004</v>
      </c>
      <c r="AM117" s="236">
        <v>5378.8032661400002</v>
      </c>
      <c r="AN117" s="236">
        <v>5445.9382941419999</v>
      </c>
      <c r="AO117" s="236">
        <v>5513.9012439999997</v>
      </c>
      <c r="AP117" s="236">
        <v>5582.6997262949999</v>
      </c>
      <c r="AQ117" s="236">
        <v>5652.3418248739999</v>
      </c>
      <c r="AR117" s="236">
        <v>5722.8361562379996</v>
      </c>
      <c r="AS117" s="236">
        <v>5794.1935243669996</v>
      </c>
      <c r="AT117" s="236">
        <v>5866.4241257289996</v>
      </c>
      <c r="AU117" s="236">
        <v>5939.5360389950001</v>
      </c>
      <c r="AV117" s="236">
        <v>6013.536806909</v>
      </c>
      <c r="AW117" s="236">
        <v>6088.433127368</v>
      </c>
      <c r="AX117" s="236">
        <v>6164.2310412930001</v>
      </c>
      <c r="AY117" s="236">
        <v>6240.9357867110002</v>
      </c>
      <c r="AZ117" s="236">
        <v>6318.5519979159999</v>
      </c>
      <c r="BA117" s="236">
        <v>6397.0840649350002</v>
      </c>
      <c r="BB117" s="236">
        <v>6476.5362307619998</v>
      </c>
      <c r="BC117" s="236">
        <v>6556.9131008240001</v>
      </c>
      <c r="BD117" s="236">
        <v>6638.2217167119998</v>
      </c>
      <c r="BE117" s="236">
        <v>6720.4635714469996</v>
      </c>
      <c r="BF117" s="236">
        <v>6803.6394539359999</v>
      </c>
      <c r="BG117" s="236">
        <v>6887.7477537479999</v>
      </c>
      <c r="BH117" s="236">
        <v>6972.7854178010002</v>
      </c>
      <c r="BI117" s="236">
        <v>7058.7497752059999</v>
      </c>
      <c r="BJ117" s="236">
        <v>7145.6350117399998</v>
      </c>
      <c r="BK117" s="236">
        <v>7233.4356019799998</v>
      </c>
      <c r="BL117" s="236">
        <v>7322.1443366860003</v>
      </c>
      <c r="BM117" s="236">
        <v>7411.7505784209998</v>
      </c>
      <c r="BN117" s="236">
        <v>7502.2420947250002</v>
      </c>
      <c r="BO117" s="236">
        <v>7593.6016276509999</v>
      </c>
      <c r="BP117" s="236">
        <v>7685.8106711350001</v>
      </c>
      <c r="BQ117" s="236">
        <v>7778.8465588469999</v>
      </c>
      <c r="BR117" s="236">
        <v>7872.6738287010003</v>
      </c>
      <c r="BS117" s="236">
        <v>7967.2638699010004</v>
      </c>
      <c r="BT117" s="236">
        <v>8062.569559474</v>
      </c>
      <c r="BU117" s="236">
        <v>8158.5469498109996</v>
      </c>
      <c r="BV117" s="236">
        <v>8255.1251146659997</v>
      </c>
      <c r="BW117" s="236">
        <v>8352.1874853779991</v>
      </c>
      <c r="BX117" s="236">
        <v>8449.5701582220008</v>
      </c>
      <c r="BY117" s="236">
        <v>8547.2790341679993</v>
      </c>
      <c r="BZ117" s="236">
        <v>8645.2060820139995</v>
      </c>
      <c r="CA117" s="236">
        <v>8743.2279355659994</v>
      </c>
      <c r="CB117" s="236">
        <v>8841.2041937089998</v>
      </c>
      <c r="CC117" s="236">
        <v>8938.9753686740005</v>
      </c>
      <c r="CD117" s="236">
        <v>9036.3605194539996</v>
      </c>
      <c r="CE117" s="236">
        <v>9133.1548191050006</v>
      </c>
      <c r="CF117" s="236">
        <v>9229.1267100160003</v>
      </c>
      <c r="CG117" s="236">
        <v>9324.0149543829993</v>
      </c>
      <c r="CH117" s="236">
        <v>9417.5251806889992</v>
      </c>
      <c r="CI117" s="236">
        <v>9509.3262992060008</v>
      </c>
      <c r="CJ117" s="236">
        <v>9599.0464460580006</v>
      </c>
      <c r="CK117" s="236">
        <v>9686.2688030959998</v>
      </c>
      <c r="CL117" s="236">
        <v>9770.5268595060006</v>
      </c>
      <c r="CM117" s="236">
        <v>9851.2995459819995</v>
      </c>
      <c r="CN117" s="236">
        <v>9928.0059438379994</v>
      </c>
      <c r="CO117" s="236">
        <v>10000</v>
      </c>
      <c r="CP117" s="236"/>
      <c r="CQ117" s="236"/>
      <c r="CR117" s="236"/>
      <c r="CS117" s="236"/>
      <c r="CT117" s="236"/>
      <c r="CU117" s="236"/>
      <c r="CV117" s="236"/>
      <c r="CW117" s="236"/>
      <c r="CX117" s="236"/>
      <c r="CY117" s="236"/>
      <c r="CZ117" s="236"/>
      <c r="DA117" s="236"/>
      <c r="DB117" s="236"/>
      <c r="DC117" s="236"/>
      <c r="DD117" s="236"/>
      <c r="DE117" s="236"/>
      <c r="DF117" s="236"/>
      <c r="DG117" s="236"/>
      <c r="DH117" s="236"/>
      <c r="DI117" s="236"/>
      <c r="DJ117" s="236"/>
      <c r="DK117" s="236"/>
      <c r="DL117" s="236"/>
      <c r="DM117" s="236"/>
      <c r="DN117" s="236"/>
      <c r="DO117" s="236"/>
      <c r="DP117" s="236"/>
      <c r="DQ117" s="236"/>
      <c r="DR117" s="236"/>
    </row>
    <row r="118" spans="1:122" x14ac:dyDescent="0.15">
      <c r="A118" s="1" t="s">
        <v>618</v>
      </c>
      <c r="B118" s="1" t="s">
        <v>502</v>
      </c>
      <c r="C118" s="1">
        <v>1</v>
      </c>
      <c r="D118" s="1">
        <v>1</v>
      </c>
      <c r="E118" s="1">
        <v>2</v>
      </c>
      <c r="F118" s="1">
        <v>30</v>
      </c>
      <c r="G118" s="1">
        <v>0</v>
      </c>
      <c r="H118" s="1">
        <v>0</v>
      </c>
      <c r="I118" s="1">
        <v>0</v>
      </c>
      <c r="J118" s="1">
        <v>0</v>
      </c>
      <c r="K118" s="236">
        <v>3897.6135771929999</v>
      </c>
      <c r="L118" s="236">
        <v>80</v>
      </c>
      <c r="M118" s="236">
        <v>3943.7596620149998</v>
      </c>
      <c r="N118" s="236">
        <v>3992.9725281370002</v>
      </c>
      <c r="O118" s="236">
        <v>4042.8152247419998</v>
      </c>
      <c r="P118" s="236">
        <v>4093.2963359199998</v>
      </c>
      <c r="Q118" s="236">
        <v>4144.4278064829996</v>
      </c>
      <c r="R118" s="236">
        <v>4196.2200005519999</v>
      </c>
      <c r="S118" s="236">
        <v>4248.6585988160004</v>
      </c>
      <c r="T118" s="236">
        <v>4301.7515137009996</v>
      </c>
      <c r="U118" s="236">
        <v>4355.5065064649998</v>
      </c>
      <c r="V118" s="236">
        <v>4409.9316428020002</v>
      </c>
      <c r="W118" s="236">
        <v>4465.0352072469996</v>
      </c>
      <c r="X118" s="236">
        <v>4520.8256359429997</v>
      </c>
      <c r="Y118" s="236">
        <v>4577.31154668</v>
      </c>
      <c r="Z118" s="236">
        <v>4634.5012772130003</v>
      </c>
      <c r="AA118" s="236">
        <v>4692.4031254729998</v>
      </c>
      <c r="AB118" s="236">
        <v>4751.0253688290004</v>
      </c>
      <c r="AC118" s="236">
        <v>4810.3765817659996</v>
      </c>
      <c r="AD118" s="236">
        <v>4870.465595222</v>
      </c>
      <c r="AE118" s="236">
        <v>4931.3011757969998</v>
      </c>
      <c r="AF118" s="236">
        <v>4992.8919324709996</v>
      </c>
      <c r="AG118" s="236">
        <v>5055.2466135029999</v>
      </c>
      <c r="AH118" s="236">
        <v>5118.3738520950001</v>
      </c>
      <c r="AI118" s="236">
        <v>5182.2833457959996</v>
      </c>
      <c r="AJ118" s="236">
        <v>5246.9848003289999</v>
      </c>
      <c r="AK118" s="236">
        <v>5312.4883112260004</v>
      </c>
      <c r="AL118" s="236">
        <v>5378.8032661400002</v>
      </c>
      <c r="AM118" s="236">
        <v>5445.9382941419999</v>
      </c>
      <c r="AN118" s="236">
        <v>5513.9012439999997</v>
      </c>
      <c r="AO118" s="236">
        <v>5582.6997262949999</v>
      </c>
      <c r="AP118" s="236">
        <v>5652.3418248739999</v>
      </c>
      <c r="AQ118" s="236">
        <v>5722.8361562379996</v>
      </c>
      <c r="AR118" s="236">
        <v>5794.1935243669996</v>
      </c>
      <c r="AS118" s="236">
        <v>5866.4241257289996</v>
      </c>
      <c r="AT118" s="236">
        <v>5939.5360389950001</v>
      </c>
      <c r="AU118" s="236">
        <v>6013.536806909</v>
      </c>
      <c r="AV118" s="236">
        <v>6088.433127368</v>
      </c>
      <c r="AW118" s="236">
        <v>6164.2310412930001</v>
      </c>
      <c r="AX118" s="236">
        <v>6240.9357867110002</v>
      </c>
      <c r="AY118" s="236">
        <v>6318.5519979159999</v>
      </c>
      <c r="AZ118" s="236">
        <v>6397.0840649350002</v>
      </c>
      <c r="BA118" s="236">
        <v>6476.5362307619998</v>
      </c>
      <c r="BB118" s="236">
        <v>6556.9131008240001</v>
      </c>
      <c r="BC118" s="236">
        <v>6638.2217167119998</v>
      </c>
      <c r="BD118" s="236">
        <v>6720.4635714469996</v>
      </c>
      <c r="BE118" s="236">
        <v>6803.6394539359999</v>
      </c>
      <c r="BF118" s="236">
        <v>6887.7477537479999</v>
      </c>
      <c r="BG118" s="236">
        <v>6972.7854178010002</v>
      </c>
      <c r="BH118" s="236">
        <v>7058.7497752059999</v>
      </c>
      <c r="BI118" s="236">
        <v>7145.6350117399998</v>
      </c>
      <c r="BJ118" s="236">
        <v>7233.4356019799998</v>
      </c>
      <c r="BK118" s="236">
        <v>7322.1443366860003</v>
      </c>
      <c r="BL118" s="236">
        <v>7411.7505784209998</v>
      </c>
      <c r="BM118" s="236">
        <v>7502.2420947250002</v>
      </c>
      <c r="BN118" s="236">
        <v>7593.6016276509999</v>
      </c>
      <c r="BO118" s="236">
        <v>7685.8106711350001</v>
      </c>
      <c r="BP118" s="236">
        <v>7778.8465588469999</v>
      </c>
      <c r="BQ118" s="236">
        <v>7872.6738287010003</v>
      </c>
      <c r="BR118" s="236">
        <v>7967.2638699010004</v>
      </c>
      <c r="BS118" s="236">
        <v>8062.569559474</v>
      </c>
      <c r="BT118" s="236">
        <v>8158.5469498109996</v>
      </c>
      <c r="BU118" s="236">
        <v>8255.1251146659997</v>
      </c>
      <c r="BV118" s="236">
        <v>8352.1874853779991</v>
      </c>
      <c r="BW118" s="236">
        <v>8449.5701582220008</v>
      </c>
      <c r="BX118" s="236">
        <v>8547.2790341679993</v>
      </c>
      <c r="BY118" s="236">
        <v>8645.2060820139995</v>
      </c>
      <c r="BZ118" s="236">
        <v>8743.2279355659994</v>
      </c>
      <c r="CA118" s="236">
        <v>8841.2041937089998</v>
      </c>
      <c r="CB118" s="236">
        <v>8938.9753686740005</v>
      </c>
      <c r="CC118" s="236">
        <v>9036.3605194539996</v>
      </c>
      <c r="CD118" s="236">
        <v>9133.1548191050006</v>
      </c>
      <c r="CE118" s="236">
        <v>9229.1267100160003</v>
      </c>
      <c r="CF118" s="236">
        <v>9324.0149543829993</v>
      </c>
      <c r="CG118" s="236">
        <v>9417.5251806889992</v>
      </c>
      <c r="CH118" s="236">
        <v>9509.3262992060008</v>
      </c>
      <c r="CI118" s="236">
        <v>9599.0464460580006</v>
      </c>
      <c r="CJ118" s="236">
        <v>9686.2688030959998</v>
      </c>
      <c r="CK118" s="236">
        <v>9770.5268595060006</v>
      </c>
      <c r="CL118" s="236">
        <v>9851.2995459819995</v>
      </c>
      <c r="CM118" s="236">
        <v>9928.0059438379994</v>
      </c>
      <c r="CN118" s="236">
        <v>10000</v>
      </c>
      <c r="CO118" s="236"/>
      <c r="CP118" s="236"/>
      <c r="CQ118" s="236"/>
      <c r="CR118" s="236"/>
      <c r="CS118" s="236"/>
      <c r="CT118" s="236"/>
      <c r="CU118" s="236"/>
      <c r="CV118" s="236"/>
      <c r="CW118" s="236"/>
      <c r="CX118" s="236"/>
      <c r="CY118" s="236"/>
      <c r="CZ118" s="236"/>
      <c r="DA118" s="236"/>
      <c r="DB118" s="236"/>
      <c r="DC118" s="236"/>
      <c r="DD118" s="236"/>
      <c r="DE118" s="236"/>
      <c r="DF118" s="236"/>
      <c r="DG118" s="236"/>
      <c r="DH118" s="236"/>
      <c r="DI118" s="236"/>
      <c r="DJ118" s="236"/>
      <c r="DK118" s="236"/>
      <c r="DL118" s="236"/>
      <c r="DM118" s="236"/>
      <c r="DN118" s="236"/>
      <c r="DO118" s="236"/>
      <c r="DP118" s="236"/>
      <c r="DQ118" s="236"/>
      <c r="DR118" s="236"/>
    </row>
    <row r="119" spans="1:122" x14ac:dyDescent="0.15">
      <c r="A119" s="1" t="s">
        <v>619</v>
      </c>
      <c r="B119" s="1" t="s">
        <v>502</v>
      </c>
      <c r="C119" s="1">
        <v>1</v>
      </c>
      <c r="D119" s="1">
        <v>1</v>
      </c>
      <c r="E119" s="1">
        <v>2</v>
      </c>
      <c r="F119" s="1">
        <v>31</v>
      </c>
      <c r="G119" s="1">
        <v>0</v>
      </c>
      <c r="H119" s="1">
        <v>0</v>
      </c>
      <c r="I119" s="1">
        <v>0</v>
      </c>
      <c r="J119" s="1">
        <v>0</v>
      </c>
      <c r="K119" s="236">
        <v>3946.3453040439999</v>
      </c>
      <c r="L119" s="236">
        <v>79</v>
      </c>
      <c r="M119" s="236">
        <v>3993.06275125</v>
      </c>
      <c r="N119" s="236">
        <v>4042.8856720529998</v>
      </c>
      <c r="O119" s="236">
        <v>4093.3448028809999</v>
      </c>
      <c r="P119" s="236">
        <v>4144.4520107469998</v>
      </c>
      <c r="Q119" s="236">
        <v>4196.2200005519999</v>
      </c>
      <c r="R119" s="236">
        <v>4248.6585988160004</v>
      </c>
      <c r="S119" s="236">
        <v>4301.7515137009996</v>
      </c>
      <c r="T119" s="236">
        <v>4355.5065064649998</v>
      </c>
      <c r="U119" s="236">
        <v>4409.9316428020002</v>
      </c>
      <c r="V119" s="236">
        <v>4465.0352072469996</v>
      </c>
      <c r="W119" s="236">
        <v>4520.8256359429997</v>
      </c>
      <c r="X119" s="236">
        <v>4577.31154668</v>
      </c>
      <c r="Y119" s="236">
        <v>4634.5012772130003</v>
      </c>
      <c r="Z119" s="236">
        <v>4692.4031254729998</v>
      </c>
      <c r="AA119" s="236">
        <v>4751.0253688290004</v>
      </c>
      <c r="AB119" s="236">
        <v>4810.3765817659996</v>
      </c>
      <c r="AC119" s="236">
        <v>4870.465595222</v>
      </c>
      <c r="AD119" s="236">
        <v>4931.3011757969998</v>
      </c>
      <c r="AE119" s="236">
        <v>4992.8919324709996</v>
      </c>
      <c r="AF119" s="236">
        <v>5055.2466135029999</v>
      </c>
      <c r="AG119" s="236">
        <v>5118.3738520950001</v>
      </c>
      <c r="AH119" s="236">
        <v>5182.2833457959996</v>
      </c>
      <c r="AI119" s="236">
        <v>5246.9848003289999</v>
      </c>
      <c r="AJ119" s="236">
        <v>5312.4883112260004</v>
      </c>
      <c r="AK119" s="236">
        <v>5378.8032661400002</v>
      </c>
      <c r="AL119" s="236">
        <v>5445.9382941419999</v>
      </c>
      <c r="AM119" s="236">
        <v>5513.9012439999997</v>
      </c>
      <c r="AN119" s="236">
        <v>5582.6997262949999</v>
      </c>
      <c r="AO119" s="236">
        <v>5652.3418248739999</v>
      </c>
      <c r="AP119" s="236">
        <v>5722.8361562379996</v>
      </c>
      <c r="AQ119" s="236">
        <v>5794.1935243669996</v>
      </c>
      <c r="AR119" s="236">
        <v>5866.4241257289996</v>
      </c>
      <c r="AS119" s="236">
        <v>5939.5360389950001</v>
      </c>
      <c r="AT119" s="236">
        <v>6013.536806909</v>
      </c>
      <c r="AU119" s="236">
        <v>6088.433127368</v>
      </c>
      <c r="AV119" s="236">
        <v>6164.2310412930001</v>
      </c>
      <c r="AW119" s="236">
        <v>6240.9357867110002</v>
      </c>
      <c r="AX119" s="236">
        <v>6318.5519979159999</v>
      </c>
      <c r="AY119" s="236">
        <v>6397.0840649350002</v>
      </c>
      <c r="AZ119" s="236">
        <v>6476.5362307619998</v>
      </c>
      <c r="BA119" s="236">
        <v>6556.9131008240001</v>
      </c>
      <c r="BB119" s="236">
        <v>6638.2217167119998</v>
      </c>
      <c r="BC119" s="236">
        <v>6720.4635714469996</v>
      </c>
      <c r="BD119" s="236">
        <v>6803.6394539359999</v>
      </c>
      <c r="BE119" s="236">
        <v>6887.7477537479999</v>
      </c>
      <c r="BF119" s="236">
        <v>6972.7854178010002</v>
      </c>
      <c r="BG119" s="236">
        <v>7058.7497752059999</v>
      </c>
      <c r="BH119" s="236">
        <v>7145.6350117399998</v>
      </c>
      <c r="BI119" s="236">
        <v>7233.4356019799998</v>
      </c>
      <c r="BJ119" s="236">
        <v>7322.1443366860003</v>
      </c>
      <c r="BK119" s="236">
        <v>7411.7505784209998</v>
      </c>
      <c r="BL119" s="236">
        <v>7502.2420947250002</v>
      </c>
      <c r="BM119" s="236">
        <v>7593.6016276509999</v>
      </c>
      <c r="BN119" s="236">
        <v>7685.8106711350001</v>
      </c>
      <c r="BO119" s="236">
        <v>7778.8465588469999</v>
      </c>
      <c r="BP119" s="236">
        <v>7872.6738287010003</v>
      </c>
      <c r="BQ119" s="236">
        <v>7967.2638699010004</v>
      </c>
      <c r="BR119" s="236">
        <v>8062.569559474</v>
      </c>
      <c r="BS119" s="236">
        <v>8158.5469498109996</v>
      </c>
      <c r="BT119" s="236">
        <v>8255.1251146659997</v>
      </c>
      <c r="BU119" s="236">
        <v>8352.1874853779991</v>
      </c>
      <c r="BV119" s="236">
        <v>8449.5701582220008</v>
      </c>
      <c r="BW119" s="236">
        <v>8547.2790341679993</v>
      </c>
      <c r="BX119" s="236">
        <v>8645.2060820139995</v>
      </c>
      <c r="BY119" s="236">
        <v>8743.2279355659994</v>
      </c>
      <c r="BZ119" s="236">
        <v>8841.2041937089998</v>
      </c>
      <c r="CA119" s="236">
        <v>8938.9753686740005</v>
      </c>
      <c r="CB119" s="236">
        <v>9036.3605194539996</v>
      </c>
      <c r="CC119" s="236">
        <v>9133.1548191050006</v>
      </c>
      <c r="CD119" s="236">
        <v>9229.1267100160003</v>
      </c>
      <c r="CE119" s="236">
        <v>9324.0149543829993</v>
      </c>
      <c r="CF119" s="236">
        <v>9417.5251806889992</v>
      </c>
      <c r="CG119" s="236">
        <v>9509.3262992060008</v>
      </c>
      <c r="CH119" s="236">
        <v>9599.0464460580006</v>
      </c>
      <c r="CI119" s="236">
        <v>9686.2688030959998</v>
      </c>
      <c r="CJ119" s="236">
        <v>9770.5268595060006</v>
      </c>
      <c r="CK119" s="236">
        <v>9851.2995459819995</v>
      </c>
      <c r="CL119" s="236">
        <v>9928.0059438379994</v>
      </c>
      <c r="CM119" s="236">
        <v>10000</v>
      </c>
      <c r="CN119" s="236"/>
      <c r="CO119" s="236"/>
      <c r="CP119" s="236"/>
      <c r="CQ119" s="236"/>
      <c r="CR119" s="236"/>
      <c r="CS119" s="236"/>
      <c r="CT119" s="236"/>
      <c r="CU119" s="236"/>
      <c r="CV119" s="236"/>
      <c r="CW119" s="236"/>
      <c r="CX119" s="236"/>
      <c r="CY119" s="236"/>
      <c r="CZ119" s="236"/>
      <c r="DA119" s="236"/>
      <c r="DB119" s="236"/>
      <c r="DC119" s="236"/>
      <c r="DD119" s="236"/>
      <c r="DE119" s="236"/>
      <c r="DF119" s="236"/>
      <c r="DG119" s="236"/>
      <c r="DH119" s="236"/>
      <c r="DI119" s="236"/>
      <c r="DJ119" s="236"/>
      <c r="DK119" s="236"/>
      <c r="DL119" s="236"/>
      <c r="DM119" s="236"/>
      <c r="DN119" s="236"/>
      <c r="DO119" s="236"/>
      <c r="DP119" s="236"/>
      <c r="DQ119" s="236"/>
      <c r="DR119" s="236"/>
    </row>
    <row r="120" spans="1:122" x14ac:dyDescent="0.15">
      <c r="A120" s="1" t="s">
        <v>620</v>
      </c>
      <c r="B120" s="1" t="s">
        <v>502</v>
      </c>
      <c r="C120" s="1">
        <v>1</v>
      </c>
      <c r="D120" s="1">
        <v>1</v>
      </c>
      <c r="E120" s="1">
        <v>2</v>
      </c>
      <c r="F120" s="1">
        <v>32</v>
      </c>
      <c r="G120" s="1">
        <v>0</v>
      </c>
      <c r="H120" s="1">
        <v>0</v>
      </c>
      <c r="I120" s="1">
        <v>0</v>
      </c>
      <c r="J120" s="1">
        <v>0</v>
      </c>
      <c r="K120" s="236">
        <v>3995.6899126070002</v>
      </c>
      <c r="L120" s="236">
        <v>78</v>
      </c>
      <c r="M120" s="236">
        <v>4042.9829176819999</v>
      </c>
      <c r="N120" s="236">
        <v>4093.4204148909998</v>
      </c>
      <c r="O120" s="236">
        <v>4144.5037123149996</v>
      </c>
      <c r="P120" s="236">
        <v>4196.2457688499999</v>
      </c>
      <c r="Q120" s="236">
        <v>4248.6585988160004</v>
      </c>
      <c r="R120" s="236">
        <v>4301.7515137009996</v>
      </c>
      <c r="S120" s="236">
        <v>4355.5065064649998</v>
      </c>
      <c r="T120" s="236">
        <v>4409.9316428020002</v>
      </c>
      <c r="U120" s="236">
        <v>4465.0352072469996</v>
      </c>
      <c r="V120" s="236">
        <v>4520.8256359429997</v>
      </c>
      <c r="W120" s="236">
        <v>4577.31154668</v>
      </c>
      <c r="X120" s="236">
        <v>4634.5012772130003</v>
      </c>
      <c r="Y120" s="236">
        <v>4692.4031254729998</v>
      </c>
      <c r="Z120" s="236">
        <v>4751.0253688290004</v>
      </c>
      <c r="AA120" s="236">
        <v>4810.3765817659996</v>
      </c>
      <c r="AB120" s="236">
        <v>4870.465595222</v>
      </c>
      <c r="AC120" s="236">
        <v>4931.3011757969998</v>
      </c>
      <c r="AD120" s="236">
        <v>4992.8919324709996</v>
      </c>
      <c r="AE120" s="236">
        <v>5055.2466135029999</v>
      </c>
      <c r="AF120" s="236">
        <v>5118.3738520950001</v>
      </c>
      <c r="AG120" s="236">
        <v>5182.2833457959996</v>
      </c>
      <c r="AH120" s="236">
        <v>5246.9848003289999</v>
      </c>
      <c r="AI120" s="236">
        <v>5312.4883112260004</v>
      </c>
      <c r="AJ120" s="236">
        <v>5378.8032661400002</v>
      </c>
      <c r="AK120" s="236">
        <v>5445.9382941419999</v>
      </c>
      <c r="AL120" s="236">
        <v>5513.9012439999997</v>
      </c>
      <c r="AM120" s="236">
        <v>5582.6997262949999</v>
      </c>
      <c r="AN120" s="236">
        <v>5652.3418248739999</v>
      </c>
      <c r="AO120" s="236">
        <v>5722.8361562379996</v>
      </c>
      <c r="AP120" s="236">
        <v>5794.1935243669996</v>
      </c>
      <c r="AQ120" s="236">
        <v>5866.4241257289996</v>
      </c>
      <c r="AR120" s="236">
        <v>5939.5360389950001</v>
      </c>
      <c r="AS120" s="236">
        <v>6013.536806909</v>
      </c>
      <c r="AT120" s="236">
        <v>6088.433127368</v>
      </c>
      <c r="AU120" s="236">
        <v>6164.2310412930001</v>
      </c>
      <c r="AV120" s="236">
        <v>6240.9357867110002</v>
      </c>
      <c r="AW120" s="236">
        <v>6318.5519979159999</v>
      </c>
      <c r="AX120" s="236">
        <v>6397.0840649350002</v>
      </c>
      <c r="AY120" s="236">
        <v>6476.5362307619998</v>
      </c>
      <c r="AZ120" s="236">
        <v>6556.9131008240001</v>
      </c>
      <c r="BA120" s="236">
        <v>6638.2217167119998</v>
      </c>
      <c r="BB120" s="236">
        <v>6720.4635714469996</v>
      </c>
      <c r="BC120" s="236">
        <v>6803.6394539359999</v>
      </c>
      <c r="BD120" s="236">
        <v>6887.7477537479999</v>
      </c>
      <c r="BE120" s="236">
        <v>6972.7854178010002</v>
      </c>
      <c r="BF120" s="236">
        <v>7058.7497752059999</v>
      </c>
      <c r="BG120" s="236">
        <v>7145.6350117399998</v>
      </c>
      <c r="BH120" s="236">
        <v>7233.4356019799998</v>
      </c>
      <c r="BI120" s="236">
        <v>7322.1443366860003</v>
      </c>
      <c r="BJ120" s="236">
        <v>7411.7505784209998</v>
      </c>
      <c r="BK120" s="236">
        <v>7502.2420947250002</v>
      </c>
      <c r="BL120" s="236">
        <v>7593.6016276509999</v>
      </c>
      <c r="BM120" s="236">
        <v>7685.8106711350001</v>
      </c>
      <c r="BN120" s="236">
        <v>7778.8465588469999</v>
      </c>
      <c r="BO120" s="236">
        <v>7872.6738287010003</v>
      </c>
      <c r="BP120" s="236">
        <v>7967.2638699010004</v>
      </c>
      <c r="BQ120" s="236">
        <v>8062.569559474</v>
      </c>
      <c r="BR120" s="236">
        <v>8158.5469498109996</v>
      </c>
      <c r="BS120" s="236">
        <v>8255.1251146659997</v>
      </c>
      <c r="BT120" s="236">
        <v>8352.1874853779991</v>
      </c>
      <c r="BU120" s="236">
        <v>8449.5701582220008</v>
      </c>
      <c r="BV120" s="236">
        <v>8547.2790341679993</v>
      </c>
      <c r="BW120" s="236">
        <v>8645.2060820139995</v>
      </c>
      <c r="BX120" s="236">
        <v>8743.2279355659994</v>
      </c>
      <c r="BY120" s="236">
        <v>8841.2041937089998</v>
      </c>
      <c r="BZ120" s="236">
        <v>8938.9753686740005</v>
      </c>
      <c r="CA120" s="236">
        <v>9036.3605194539996</v>
      </c>
      <c r="CB120" s="236">
        <v>9133.1548191050006</v>
      </c>
      <c r="CC120" s="236">
        <v>9229.1267100160003</v>
      </c>
      <c r="CD120" s="236">
        <v>9324.0149543829993</v>
      </c>
      <c r="CE120" s="236">
        <v>9417.5251806889992</v>
      </c>
      <c r="CF120" s="236">
        <v>9509.3262992060008</v>
      </c>
      <c r="CG120" s="236">
        <v>9599.0464460580006</v>
      </c>
      <c r="CH120" s="236">
        <v>9686.2688030959998</v>
      </c>
      <c r="CI120" s="236">
        <v>9770.5268595060006</v>
      </c>
      <c r="CJ120" s="236">
        <v>9851.2995459819995</v>
      </c>
      <c r="CK120" s="236">
        <v>9928.0059438379994</v>
      </c>
      <c r="CL120" s="236">
        <v>10000</v>
      </c>
      <c r="CM120" s="236"/>
      <c r="CN120" s="236"/>
      <c r="CO120" s="236"/>
      <c r="CP120" s="236"/>
      <c r="CQ120" s="236"/>
      <c r="CR120" s="236"/>
      <c r="CS120" s="236"/>
      <c r="CT120" s="236"/>
      <c r="CU120" s="236"/>
      <c r="CV120" s="236"/>
      <c r="CW120" s="236"/>
      <c r="CX120" s="236"/>
      <c r="CY120" s="236"/>
      <c r="CZ120" s="236"/>
      <c r="DA120" s="236"/>
      <c r="DB120" s="236"/>
      <c r="DC120" s="236"/>
      <c r="DD120" s="236"/>
      <c r="DE120" s="236"/>
      <c r="DF120" s="236"/>
      <c r="DG120" s="236"/>
      <c r="DH120" s="236"/>
      <c r="DI120" s="236"/>
      <c r="DJ120" s="236"/>
      <c r="DK120" s="236"/>
      <c r="DL120" s="236"/>
      <c r="DM120" s="236"/>
      <c r="DN120" s="236"/>
      <c r="DO120" s="236"/>
      <c r="DP120" s="236"/>
      <c r="DQ120" s="236"/>
      <c r="DR120" s="236"/>
    </row>
    <row r="121" spans="1:122" x14ac:dyDescent="0.15">
      <c r="A121" s="1" t="s">
        <v>621</v>
      </c>
      <c r="B121" s="1" t="s">
        <v>502</v>
      </c>
      <c r="C121" s="1">
        <v>1</v>
      </c>
      <c r="D121" s="1">
        <v>1</v>
      </c>
      <c r="E121" s="1">
        <v>2</v>
      </c>
      <c r="F121" s="1">
        <v>33</v>
      </c>
      <c r="G121" s="1">
        <v>0</v>
      </c>
      <c r="H121" s="1">
        <v>0</v>
      </c>
      <c r="I121" s="1">
        <v>0</v>
      </c>
      <c r="J121" s="1">
        <v>0</v>
      </c>
      <c r="K121" s="236">
        <v>4045.6553657949999</v>
      </c>
      <c r="L121" s="236">
        <v>77</v>
      </c>
      <c r="M121" s="236">
        <v>4093.5263905749998</v>
      </c>
      <c r="N121" s="236">
        <v>4144.5856835100003</v>
      </c>
      <c r="O121" s="236">
        <v>4196.301678887</v>
      </c>
      <c r="P121" s="236">
        <v>4248.6864110189999</v>
      </c>
      <c r="Q121" s="236">
        <v>4301.7515137009996</v>
      </c>
      <c r="R121" s="236">
        <v>4355.5065064649998</v>
      </c>
      <c r="S121" s="236">
        <v>4409.9316428020002</v>
      </c>
      <c r="T121" s="236">
        <v>4465.0352072469996</v>
      </c>
      <c r="U121" s="236">
        <v>4520.8256359429997</v>
      </c>
      <c r="V121" s="236">
        <v>4577.31154668</v>
      </c>
      <c r="W121" s="236">
        <v>4634.5012772130003</v>
      </c>
      <c r="X121" s="236">
        <v>4692.4031254729998</v>
      </c>
      <c r="Y121" s="236">
        <v>4751.0253688290004</v>
      </c>
      <c r="Z121" s="236">
        <v>4810.3765817659996</v>
      </c>
      <c r="AA121" s="236">
        <v>4870.465595222</v>
      </c>
      <c r="AB121" s="236">
        <v>4931.3011757969998</v>
      </c>
      <c r="AC121" s="236">
        <v>4992.8919324709996</v>
      </c>
      <c r="AD121" s="236">
        <v>5055.2466135029999</v>
      </c>
      <c r="AE121" s="236">
        <v>5118.3738520950001</v>
      </c>
      <c r="AF121" s="236">
        <v>5182.2833457959996</v>
      </c>
      <c r="AG121" s="236">
        <v>5246.9848003289999</v>
      </c>
      <c r="AH121" s="236">
        <v>5312.4883112260004</v>
      </c>
      <c r="AI121" s="236">
        <v>5378.8032661400002</v>
      </c>
      <c r="AJ121" s="236">
        <v>5445.9382941419999</v>
      </c>
      <c r="AK121" s="236">
        <v>5513.9012439999997</v>
      </c>
      <c r="AL121" s="236">
        <v>5582.6997262949999</v>
      </c>
      <c r="AM121" s="236">
        <v>5652.3418248739999</v>
      </c>
      <c r="AN121" s="236">
        <v>5722.8361562379996</v>
      </c>
      <c r="AO121" s="236">
        <v>5794.1935243669996</v>
      </c>
      <c r="AP121" s="236">
        <v>5866.4241257289996</v>
      </c>
      <c r="AQ121" s="236">
        <v>5939.5360389950001</v>
      </c>
      <c r="AR121" s="236">
        <v>6013.536806909</v>
      </c>
      <c r="AS121" s="236">
        <v>6088.433127368</v>
      </c>
      <c r="AT121" s="236">
        <v>6164.2310412930001</v>
      </c>
      <c r="AU121" s="236">
        <v>6240.9357867110002</v>
      </c>
      <c r="AV121" s="236">
        <v>6318.5519979159999</v>
      </c>
      <c r="AW121" s="236">
        <v>6397.0840649350002</v>
      </c>
      <c r="AX121" s="236">
        <v>6476.5362307619998</v>
      </c>
      <c r="AY121" s="236">
        <v>6556.9131008240001</v>
      </c>
      <c r="AZ121" s="236">
        <v>6638.2217167119998</v>
      </c>
      <c r="BA121" s="236">
        <v>6720.4635714469996</v>
      </c>
      <c r="BB121" s="236">
        <v>6803.6394539359999</v>
      </c>
      <c r="BC121" s="236">
        <v>6887.7477537479999</v>
      </c>
      <c r="BD121" s="236">
        <v>6972.7854178010002</v>
      </c>
      <c r="BE121" s="236">
        <v>7058.7497752059999</v>
      </c>
      <c r="BF121" s="236">
        <v>7145.6350117399998</v>
      </c>
      <c r="BG121" s="236">
        <v>7233.4356019799998</v>
      </c>
      <c r="BH121" s="236">
        <v>7322.1443366860003</v>
      </c>
      <c r="BI121" s="236">
        <v>7411.7505784209998</v>
      </c>
      <c r="BJ121" s="236">
        <v>7502.2420947250002</v>
      </c>
      <c r="BK121" s="236">
        <v>7593.6016276509999</v>
      </c>
      <c r="BL121" s="236">
        <v>7685.8106711350001</v>
      </c>
      <c r="BM121" s="236">
        <v>7778.8465588469999</v>
      </c>
      <c r="BN121" s="236">
        <v>7872.6738287010003</v>
      </c>
      <c r="BO121" s="236">
        <v>7967.2638699010004</v>
      </c>
      <c r="BP121" s="236">
        <v>8062.569559474</v>
      </c>
      <c r="BQ121" s="236">
        <v>8158.5469498109996</v>
      </c>
      <c r="BR121" s="236">
        <v>8255.1251146659997</v>
      </c>
      <c r="BS121" s="236">
        <v>8352.1874853779991</v>
      </c>
      <c r="BT121" s="236">
        <v>8449.5701582220008</v>
      </c>
      <c r="BU121" s="236">
        <v>8547.2790341679993</v>
      </c>
      <c r="BV121" s="236">
        <v>8645.2060820139995</v>
      </c>
      <c r="BW121" s="236">
        <v>8743.2279355659994</v>
      </c>
      <c r="BX121" s="236">
        <v>8841.2041937089998</v>
      </c>
      <c r="BY121" s="236">
        <v>8938.9753686740005</v>
      </c>
      <c r="BZ121" s="236">
        <v>9036.3605194539996</v>
      </c>
      <c r="CA121" s="236">
        <v>9133.1548191050006</v>
      </c>
      <c r="CB121" s="236">
        <v>9229.1267100160003</v>
      </c>
      <c r="CC121" s="236">
        <v>9324.0149543829993</v>
      </c>
      <c r="CD121" s="236">
        <v>9417.5251806889992</v>
      </c>
      <c r="CE121" s="236">
        <v>9509.3262992060008</v>
      </c>
      <c r="CF121" s="236">
        <v>9599.0464460580006</v>
      </c>
      <c r="CG121" s="236">
        <v>9686.2688030959998</v>
      </c>
      <c r="CH121" s="236">
        <v>9770.5268595060006</v>
      </c>
      <c r="CI121" s="236">
        <v>9851.2995459819995</v>
      </c>
      <c r="CJ121" s="236">
        <v>9928.0059438379994</v>
      </c>
      <c r="CK121" s="236">
        <v>10000</v>
      </c>
      <c r="CL121" s="236"/>
      <c r="CM121" s="236"/>
      <c r="CN121" s="236"/>
      <c r="CO121" s="236"/>
      <c r="CP121" s="236"/>
      <c r="CQ121" s="236"/>
      <c r="CR121" s="236"/>
      <c r="CS121" s="236"/>
      <c r="CT121" s="236"/>
      <c r="CU121" s="236"/>
      <c r="CV121" s="236"/>
      <c r="CW121" s="236"/>
      <c r="CX121" s="236"/>
      <c r="CY121" s="236"/>
      <c r="CZ121" s="236"/>
      <c r="DA121" s="236"/>
      <c r="DB121" s="236"/>
      <c r="DC121" s="236"/>
      <c r="DD121" s="236"/>
      <c r="DE121" s="236"/>
      <c r="DF121" s="236"/>
      <c r="DG121" s="236"/>
      <c r="DH121" s="236"/>
      <c r="DI121" s="236"/>
      <c r="DJ121" s="236"/>
      <c r="DK121" s="236"/>
      <c r="DL121" s="236"/>
      <c r="DM121" s="236"/>
      <c r="DN121" s="236"/>
      <c r="DO121" s="236"/>
      <c r="DP121" s="236"/>
      <c r="DQ121" s="236"/>
      <c r="DR121" s="236"/>
    </row>
    <row r="122" spans="1:122" x14ac:dyDescent="0.15">
      <c r="A122" s="1" t="s">
        <v>622</v>
      </c>
      <c r="B122" s="1" t="s">
        <v>502</v>
      </c>
      <c r="C122" s="1">
        <v>1</v>
      </c>
      <c r="D122" s="1">
        <v>1</v>
      </c>
      <c r="E122" s="1">
        <v>2</v>
      </c>
      <c r="F122" s="1">
        <v>34</v>
      </c>
      <c r="G122" s="1">
        <v>0</v>
      </c>
      <c r="H122" s="1">
        <v>0</v>
      </c>
      <c r="I122" s="1">
        <v>0</v>
      </c>
      <c r="J122" s="1">
        <v>0</v>
      </c>
      <c r="K122" s="236">
        <v>4096.2459030370001</v>
      </c>
      <c r="L122" s="236">
        <v>76</v>
      </c>
      <c r="M122" s="236">
        <v>4144.7014712520004</v>
      </c>
      <c r="N122" s="236">
        <v>4196.3913237289999</v>
      </c>
      <c r="O122" s="236">
        <v>4248.7478436170004</v>
      </c>
      <c r="P122" s="236">
        <v>4301.7823392549999</v>
      </c>
      <c r="Q122" s="236">
        <v>4355.5065064649998</v>
      </c>
      <c r="R122" s="236">
        <v>4409.9316428020002</v>
      </c>
      <c r="S122" s="236">
        <v>4465.0352072469996</v>
      </c>
      <c r="T122" s="236">
        <v>4520.8256359429997</v>
      </c>
      <c r="U122" s="236">
        <v>4577.31154668</v>
      </c>
      <c r="V122" s="236">
        <v>4634.5012772130003</v>
      </c>
      <c r="W122" s="236">
        <v>4692.4031254729998</v>
      </c>
      <c r="X122" s="236">
        <v>4751.0253688290004</v>
      </c>
      <c r="Y122" s="236">
        <v>4810.3765817659996</v>
      </c>
      <c r="Z122" s="236">
        <v>4870.465595222</v>
      </c>
      <c r="AA122" s="236">
        <v>4931.3011757969998</v>
      </c>
      <c r="AB122" s="236">
        <v>4992.8919324709996</v>
      </c>
      <c r="AC122" s="236">
        <v>5055.2466135029999</v>
      </c>
      <c r="AD122" s="236">
        <v>5118.3738520950001</v>
      </c>
      <c r="AE122" s="236">
        <v>5182.2833457959996</v>
      </c>
      <c r="AF122" s="236">
        <v>5246.9848003289999</v>
      </c>
      <c r="AG122" s="236">
        <v>5312.4883112260004</v>
      </c>
      <c r="AH122" s="236">
        <v>5378.8032661400002</v>
      </c>
      <c r="AI122" s="236">
        <v>5445.9382941419999</v>
      </c>
      <c r="AJ122" s="236">
        <v>5513.9012439999997</v>
      </c>
      <c r="AK122" s="236">
        <v>5582.6997262949999</v>
      </c>
      <c r="AL122" s="236">
        <v>5652.3418248739999</v>
      </c>
      <c r="AM122" s="236">
        <v>5722.8361562379996</v>
      </c>
      <c r="AN122" s="236">
        <v>5794.1935243669996</v>
      </c>
      <c r="AO122" s="236">
        <v>5866.4241257289996</v>
      </c>
      <c r="AP122" s="236">
        <v>5939.5360389950001</v>
      </c>
      <c r="AQ122" s="236">
        <v>6013.536806909</v>
      </c>
      <c r="AR122" s="236">
        <v>6088.433127368</v>
      </c>
      <c r="AS122" s="236">
        <v>6164.2310412930001</v>
      </c>
      <c r="AT122" s="236">
        <v>6240.9357867110002</v>
      </c>
      <c r="AU122" s="236">
        <v>6318.5519979159999</v>
      </c>
      <c r="AV122" s="236">
        <v>6397.0840649350002</v>
      </c>
      <c r="AW122" s="236">
        <v>6476.5362307619998</v>
      </c>
      <c r="AX122" s="236">
        <v>6556.9131008240001</v>
      </c>
      <c r="AY122" s="236">
        <v>6638.2217167119998</v>
      </c>
      <c r="AZ122" s="236">
        <v>6720.4635714469996</v>
      </c>
      <c r="BA122" s="236">
        <v>6803.6394539359999</v>
      </c>
      <c r="BB122" s="236">
        <v>6887.7477537479999</v>
      </c>
      <c r="BC122" s="236">
        <v>6972.7854178010002</v>
      </c>
      <c r="BD122" s="236">
        <v>7058.7497752059999</v>
      </c>
      <c r="BE122" s="236">
        <v>7145.6350117399998</v>
      </c>
      <c r="BF122" s="236">
        <v>7233.4356019799998</v>
      </c>
      <c r="BG122" s="236">
        <v>7322.1443366860003</v>
      </c>
      <c r="BH122" s="236">
        <v>7411.7505784209998</v>
      </c>
      <c r="BI122" s="236">
        <v>7502.2420947250002</v>
      </c>
      <c r="BJ122" s="236">
        <v>7593.6016276509999</v>
      </c>
      <c r="BK122" s="236">
        <v>7685.8106711350001</v>
      </c>
      <c r="BL122" s="236">
        <v>7778.8465588469999</v>
      </c>
      <c r="BM122" s="236">
        <v>7872.6738287010003</v>
      </c>
      <c r="BN122" s="236">
        <v>7967.2638699010004</v>
      </c>
      <c r="BO122" s="236">
        <v>8062.569559474</v>
      </c>
      <c r="BP122" s="236">
        <v>8158.5469498109996</v>
      </c>
      <c r="BQ122" s="236">
        <v>8255.1251146659997</v>
      </c>
      <c r="BR122" s="236">
        <v>8352.1874853779991</v>
      </c>
      <c r="BS122" s="236">
        <v>8449.5701582220008</v>
      </c>
      <c r="BT122" s="236">
        <v>8547.2790341679993</v>
      </c>
      <c r="BU122" s="236">
        <v>8645.2060820139995</v>
      </c>
      <c r="BV122" s="236">
        <v>8743.2279355659994</v>
      </c>
      <c r="BW122" s="236">
        <v>8841.2041937089998</v>
      </c>
      <c r="BX122" s="236">
        <v>8938.9753686740005</v>
      </c>
      <c r="BY122" s="236">
        <v>9036.3605194539996</v>
      </c>
      <c r="BZ122" s="236">
        <v>9133.1548191050006</v>
      </c>
      <c r="CA122" s="236">
        <v>9229.1267100160003</v>
      </c>
      <c r="CB122" s="236">
        <v>9324.0149543829993</v>
      </c>
      <c r="CC122" s="236">
        <v>9417.5251806889992</v>
      </c>
      <c r="CD122" s="236">
        <v>9509.3262992060008</v>
      </c>
      <c r="CE122" s="236">
        <v>9599.0464460580006</v>
      </c>
      <c r="CF122" s="236">
        <v>9686.2688030959998</v>
      </c>
      <c r="CG122" s="236">
        <v>9770.5268595060006</v>
      </c>
      <c r="CH122" s="236">
        <v>9851.2995459819995</v>
      </c>
      <c r="CI122" s="236">
        <v>9928.0059438379994</v>
      </c>
      <c r="CJ122" s="236">
        <v>10000</v>
      </c>
      <c r="CK122" s="236"/>
      <c r="CL122" s="236"/>
      <c r="CM122" s="236"/>
      <c r="CN122" s="236"/>
      <c r="CO122" s="236"/>
      <c r="CP122" s="236"/>
      <c r="CQ122" s="236"/>
      <c r="CR122" s="236"/>
      <c r="CS122" s="236"/>
      <c r="CT122" s="236"/>
      <c r="CU122" s="236"/>
      <c r="CV122" s="236"/>
      <c r="CW122" s="236"/>
      <c r="CX122" s="236"/>
      <c r="CY122" s="236"/>
      <c r="CZ122" s="236"/>
      <c r="DA122" s="236"/>
      <c r="DB122" s="236"/>
      <c r="DC122" s="236"/>
      <c r="DD122" s="236"/>
      <c r="DE122" s="236"/>
      <c r="DF122" s="236"/>
      <c r="DG122" s="236"/>
      <c r="DH122" s="236"/>
      <c r="DI122" s="236"/>
      <c r="DJ122" s="236"/>
      <c r="DK122" s="236"/>
      <c r="DL122" s="236"/>
      <c r="DM122" s="236"/>
      <c r="DN122" s="236"/>
      <c r="DO122" s="236"/>
      <c r="DP122" s="236"/>
      <c r="DQ122" s="236"/>
      <c r="DR122" s="236"/>
    </row>
    <row r="123" spans="1:122" x14ac:dyDescent="0.15">
      <c r="A123" s="1" t="s">
        <v>623</v>
      </c>
      <c r="B123" s="1" t="s">
        <v>502</v>
      </c>
      <c r="C123" s="1">
        <v>1</v>
      </c>
      <c r="D123" s="1">
        <v>1</v>
      </c>
      <c r="E123" s="1">
        <v>2</v>
      </c>
      <c r="F123" s="1">
        <v>35</v>
      </c>
      <c r="G123" s="1">
        <v>0</v>
      </c>
      <c r="H123" s="1">
        <v>0</v>
      </c>
      <c r="I123" s="1">
        <v>0</v>
      </c>
      <c r="J123" s="1">
        <v>0</v>
      </c>
      <c r="K123" s="236">
        <v>4147.4703446869999</v>
      </c>
      <c r="L123" s="236">
        <v>75</v>
      </c>
      <c r="M123" s="236">
        <v>4196.5187666530001</v>
      </c>
      <c r="N123" s="236">
        <v>4248.847012878</v>
      </c>
      <c r="O123" s="236">
        <v>4301.8508023779996</v>
      </c>
      <c r="P123" s="236">
        <v>4355.5409908889997</v>
      </c>
      <c r="Q123" s="236">
        <v>4409.9316428020002</v>
      </c>
      <c r="R123" s="236">
        <v>4465.0352072469996</v>
      </c>
      <c r="S123" s="236">
        <v>4520.8256359429997</v>
      </c>
      <c r="T123" s="236">
        <v>4577.31154668</v>
      </c>
      <c r="U123" s="236">
        <v>4634.5012772130003</v>
      </c>
      <c r="V123" s="236">
        <v>4692.4031254729998</v>
      </c>
      <c r="W123" s="236">
        <v>4751.0253688290004</v>
      </c>
      <c r="X123" s="236">
        <v>4810.3765817659996</v>
      </c>
      <c r="Y123" s="236">
        <v>4870.465595222</v>
      </c>
      <c r="Z123" s="236">
        <v>4931.3011757969998</v>
      </c>
      <c r="AA123" s="236">
        <v>4992.8919324709996</v>
      </c>
      <c r="AB123" s="236">
        <v>5055.2466135029999</v>
      </c>
      <c r="AC123" s="236">
        <v>5118.3738520950001</v>
      </c>
      <c r="AD123" s="236">
        <v>5182.2833457959996</v>
      </c>
      <c r="AE123" s="236">
        <v>5246.9848003289999</v>
      </c>
      <c r="AF123" s="236">
        <v>5312.4883112260004</v>
      </c>
      <c r="AG123" s="236">
        <v>5378.8032661400002</v>
      </c>
      <c r="AH123" s="236">
        <v>5445.9382941419999</v>
      </c>
      <c r="AI123" s="236">
        <v>5513.9012439999997</v>
      </c>
      <c r="AJ123" s="236">
        <v>5582.6997262949999</v>
      </c>
      <c r="AK123" s="236">
        <v>5652.3418248739999</v>
      </c>
      <c r="AL123" s="236">
        <v>5722.8361562379996</v>
      </c>
      <c r="AM123" s="236">
        <v>5794.1935243669996</v>
      </c>
      <c r="AN123" s="236">
        <v>5866.4241257289996</v>
      </c>
      <c r="AO123" s="236">
        <v>5939.5360389950001</v>
      </c>
      <c r="AP123" s="236">
        <v>6013.536806909</v>
      </c>
      <c r="AQ123" s="236">
        <v>6088.433127368</v>
      </c>
      <c r="AR123" s="236">
        <v>6164.2310412930001</v>
      </c>
      <c r="AS123" s="236">
        <v>6240.9357867110002</v>
      </c>
      <c r="AT123" s="236">
        <v>6318.5519979159999</v>
      </c>
      <c r="AU123" s="236">
        <v>6397.0840649350002</v>
      </c>
      <c r="AV123" s="236">
        <v>6476.5362307619998</v>
      </c>
      <c r="AW123" s="236">
        <v>6556.9131008240001</v>
      </c>
      <c r="AX123" s="236">
        <v>6638.2217167119998</v>
      </c>
      <c r="AY123" s="236">
        <v>6720.4635714469996</v>
      </c>
      <c r="AZ123" s="236">
        <v>6803.6394539359999</v>
      </c>
      <c r="BA123" s="236">
        <v>6887.7477537479999</v>
      </c>
      <c r="BB123" s="236">
        <v>6972.7854178010002</v>
      </c>
      <c r="BC123" s="236">
        <v>7058.7497752059999</v>
      </c>
      <c r="BD123" s="236">
        <v>7145.6350117399998</v>
      </c>
      <c r="BE123" s="236">
        <v>7233.4356019799998</v>
      </c>
      <c r="BF123" s="236">
        <v>7322.1443366860003</v>
      </c>
      <c r="BG123" s="236">
        <v>7411.7505784209998</v>
      </c>
      <c r="BH123" s="236">
        <v>7502.2420947250002</v>
      </c>
      <c r="BI123" s="236">
        <v>7593.6016276509999</v>
      </c>
      <c r="BJ123" s="236">
        <v>7685.8106711350001</v>
      </c>
      <c r="BK123" s="236">
        <v>7778.8465588469999</v>
      </c>
      <c r="BL123" s="236">
        <v>7872.6738287010003</v>
      </c>
      <c r="BM123" s="236">
        <v>7967.2638699010004</v>
      </c>
      <c r="BN123" s="236">
        <v>8062.569559474</v>
      </c>
      <c r="BO123" s="236">
        <v>8158.5469498109996</v>
      </c>
      <c r="BP123" s="236">
        <v>8255.1251146659997</v>
      </c>
      <c r="BQ123" s="236">
        <v>8352.1874853779991</v>
      </c>
      <c r="BR123" s="236">
        <v>8449.5701582220008</v>
      </c>
      <c r="BS123" s="236">
        <v>8547.2790341679993</v>
      </c>
      <c r="BT123" s="236">
        <v>8645.2060820139995</v>
      </c>
      <c r="BU123" s="236">
        <v>8743.2279355659994</v>
      </c>
      <c r="BV123" s="236">
        <v>8841.2041937089998</v>
      </c>
      <c r="BW123" s="236">
        <v>8938.9753686740005</v>
      </c>
      <c r="BX123" s="236">
        <v>9036.3605194539996</v>
      </c>
      <c r="BY123" s="236">
        <v>9133.1548191050006</v>
      </c>
      <c r="BZ123" s="236">
        <v>9229.1267100160003</v>
      </c>
      <c r="CA123" s="236">
        <v>9324.0149543829993</v>
      </c>
      <c r="CB123" s="236">
        <v>9417.5251806889992</v>
      </c>
      <c r="CC123" s="236">
        <v>9509.3262992060008</v>
      </c>
      <c r="CD123" s="236">
        <v>9599.0464460580006</v>
      </c>
      <c r="CE123" s="236">
        <v>9686.2688030959998</v>
      </c>
      <c r="CF123" s="236">
        <v>9770.5268595060006</v>
      </c>
      <c r="CG123" s="236">
        <v>9851.2995459819995</v>
      </c>
      <c r="CH123" s="236">
        <v>9928.0059438379994</v>
      </c>
      <c r="CI123" s="236">
        <v>10000</v>
      </c>
      <c r="CJ123" s="236"/>
      <c r="CK123" s="236"/>
      <c r="CL123" s="236"/>
      <c r="CM123" s="236"/>
      <c r="CN123" s="236"/>
      <c r="CO123" s="236"/>
      <c r="CP123" s="236"/>
      <c r="CQ123" s="236"/>
      <c r="CR123" s="236"/>
      <c r="CS123" s="236"/>
      <c r="CT123" s="236"/>
      <c r="CU123" s="236"/>
      <c r="CV123" s="236"/>
      <c r="CW123" s="236"/>
      <c r="CX123" s="236"/>
      <c r="CY123" s="236"/>
      <c r="CZ123" s="236"/>
      <c r="DA123" s="236"/>
      <c r="DB123" s="236"/>
      <c r="DC123" s="236"/>
      <c r="DD123" s="236"/>
      <c r="DE123" s="236"/>
      <c r="DF123" s="236"/>
      <c r="DG123" s="236"/>
      <c r="DH123" s="236"/>
      <c r="DI123" s="236"/>
      <c r="DJ123" s="236"/>
      <c r="DK123" s="236"/>
      <c r="DL123" s="236"/>
      <c r="DM123" s="236"/>
      <c r="DN123" s="236"/>
      <c r="DO123" s="236"/>
      <c r="DP123" s="236"/>
      <c r="DQ123" s="236"/>
      <c r="DR123" s="236"/>
    </row>
    <row r="124" spans="1:122" x14ac:dyDescent="0.15">
      <c r="A124" s="1" t="s">
        <v>624</v>
      </c>
      <c r="B124" s="1" t="s">
        <v>502</v>
      </c>
      <c r="C124" s="1">
        <v>1</v>
      </c>
      <c r="D124" s="1">
        <v>1</v>
      </c>
      <c r="E124" s="1">
        <v>2</v>
      </c>
      <c r="F124" s="1">
        <v>36</v>
      </c>
      <c r="G124" s="1">
        <v>0</v>
      </c>
      <c r="H124" s="1">
        <v>0</v>
      </c>
      <c r="I124" s="1">
        <v>0</v>
      </c>
      <c r="J124" s="1">
        <v>0</v>
      </c>
      <c r="K124" s="236">
        <v>4199.336717313</v>
      </c>
      <c r="L124" s="236">
        <v>74</v>
      </c>
      <c r="M124" s="236">
        <v>4248.985647687</v>
      </c>
      <c r="N124" s="236">
        <v>4301.9592472180002</v>
      </c>
      <c r="O124" s="236">
        <v>4355.6159820299999</v>
      </c>
      <c r="P124" s="236">
        <v>4409.9695174640001</v>
      </c>
      <c r="Q124" s="236">
        <v>4465.0352072469996</v>
      </c>
      <c r="R124" s="236">
        <v>4520.8256359429997</v>
      </c>
      <c r="S124" s="236">
        <v>4577.31154668</v>
      </c>
      <c r="T124" s="236">
        <v>4634.5012772130003</v>
      </c>
      <c r="U124" s="236">
        <v>4692.4031254729998</v>
      </c>
      <c r="V124" s="236">
        <v>4751.0253688290004</v>
      </c>
      <c r="W124" s="236">
        <v>4810.3765817659996</v>
      </c>
      <c r="X124" s="236">
        <v>4870.465595222</v>
      </c>
      <c r="Y124" s="236">
        <v>4931.3011757969998</v>
      </c>
      <c r="Z124" s="236">
        <v>4992.8919324709996</v>
      </c>
      <c r="AA124" s="236">
        <v>5055.2466135029999</v>
      </c>
      <c r="AB124" s="236">
        <v>5118.3738520950001</v>
      </c>
      <c r="AC124" s="236">
        <v>5182.2833457959996</v>
      </c>
      <c r="AD124" s="236">
        <v>5246.9848003289999</v>
      </c>
      <c r="AE124" s="236">
        <v>5312.4883112260004</v>
      </c>
      <c r="AF124" s="236">
        <v>5378.8032661400002</v>
      </c>
      <c r="AG124" s="236">
        <v>5445.9382941419999</v>
      </c>
      <c r="AH124" s="236">
        <v>5513.9012439999997</v>
      </c>
      <c r="AI124" s="236">
        <v>5582.6997262949999</v>
      </c>
      <c r="AJ124" s="236">
        <v>5652.3418248739999</v>
      </c>
      <c r="AK124" s="236">
        <v>5722.8361562379996</v>
      </c>
      <c r="AL124" s="236">
        <v>5794.1935243669996</v>
      </c>
      <c r="AM124" s="236">
        <v>5866.4241257289996</v>
      </c>
      <c r="AN124" s="236">
        <v>5939.5360389950001</v>
      </c>
      <c r="AO124" s="236">
        <v>6013.536806909</v>
      </c>
      <c r="AP124" s="236">
        <v>6088.433127368</v>
      </c>
      <c r="AQ124" s="236">
        <v>6164.2310412930001</v>
      </c>
      <c r="AR124" s="236">
        <v>6240.9357867110002</v>
      </c>
      <c r="AS124" s="236">
        <v>6318.5519979159999</v>
      </c>
      <c r="AT124" s="236">
        <v>6397.0840649350002</v>
      </c>
      <c r="AU124" s="236">
        <v>6476.5362307619998</v>
      </c>
      <c r="AV124" s="236">
        <v>6556.9131008240001</v>
      </c>
      <c r="AW124" s="236">
        <v>6638.2217167119998</v>
      </c>
      <c r="AX124" s="236">
        <v>6720.4635714469996</v>
      </c>
      <c r="AY124" s="236">
        <v>6803.6394539359999</v>
      </c>
      <c r="AZ124" s="236">
        <v>6887.7477537479999</v>
      </c>
      <c r="BA124" s="236">
        <v>6972.7854178010002</v>
      </c>
      <c r="BB124" s="236">
        <v>7058.7497752059999</v>
      </c>
      <c r="BC124" s="236">
        <v>7145.6350117399998</v>
      </c>
      <c r="BD124" s="236">
        <v>7233.4356019799998</v>
      </c>
      <c r="BE124" s="236">
        <v>7322.1443366860003</v>
      </c>
      <c r="BF124" s="236">
        <v>7411.7505784209998</v>
      </c>
      <c r="BG124" s="236">
        <v>7502.2420947250002</v>
      </c>
      <c r="BH124" s="236">
        <v>7593.6016276509999</v>
      </c>
      <c r="BI124" s="236">
        <v>7685.8106711350001</v>
      </c>
      <c r="BJ124" s="236">
        <v>7778.8465588469999</v>
      </c>
      <c r="BK124" s="236">
        <v>7872.6738287010003</v>
      </c>
      <c r="BL124" s="236">
        <v>7967.2638699010004</v>
      </c>
      <c r="BM124" s="236">
        <v>8062.569559474</v>
      </c>
      <c r="BN124" s="236">
        <v>8158.5469498109996</v>
      </c>
      <c r="BO124" s="236">
        <v>8255.1251146659997</v>
      </c>
      <c r="BP124" s="236">
        <v>8352.1874853779991</v>
      </c>
      <c r="BQ124" s="236">
        <v>8449.5701582220008</v>
      </c>
      <c r="BR124" s="236">
        <v>8547.2790341679993</v>
      </c>
      <c r="BS124" s="236">
        <v>8645.2060820139995</v>
      </c>
      <c r="BT124" s="236">
        <v>8743.2279355659994</v>
      </c>
      <c r="BU124" s="236">
        <v>8841.2041937089998</v>
      </c>
      <c r="BV124" s="236">
        <v>8938.9753686740005</v>
      </c>
      <c r="BW124" s="236">
        <v>9036.3605194539996</v>
      </c>
      <c r="BX124" s="236">
        <v>9133.1548191050006</v>
      </c>
      <c r="BY124" s="236">
        <v>9229.1267100160003</v>
      </c>
      <c r="BZ124" s="236">
        <v>9324.0149543829993</v>
      </c>
      <c r="CA124" s="236">
        <v>9417.5251806889992</v>
      </c>
      <c r="CB124" s="236">
        <v>9509.3262992060008</v>
      </c>
      <c r="CC124" s="236">
        <v>9599.0464460580006</v>
      </c>
      <c r="CD124" s="236">
        <v>9686.2688030959998</v>
      </c>
      <c r="CE124" s="236">
        <v>9770.5268595060006</v>
      </c>
      <c r="CF124" s="236">
        <v>9851.2995459819995</v>
      </c>
      <c r="CG124" s="236">
        <v>9928.0059438379994</v>
      </c>
      <c r="CH124" s="236">
        <v>10000</v>
      </c>
      <c r="CI124" s="236"/>
      <c r="CJ124" s="236"/>
      <c r="CK124" s="236"/>
      <c r="CL124" s="236"/>
      <c r="CM124" s="236"/>
      <c r="CN124" s="236"/>
      <c r="CO124" s="236"/>
      <c r="CP124" s="236"/>
      <c r="CQ124" s="236"/>
      <c r="CR124" s="236"/>
      <c r="CS124" s="236"/>
      <c r="CT124" s="236"/>
      <c r="CU124" s="236"/>
      <c r="CV124" s="236"/>
      <c r="CW124" s="236"/>
      <c r="CX124" s="236"/>
      <c r="CY124" s="236"/>
      <c r="CZ124" s="236"/>
      <c r="DA124" s="236"/>
      <c r="DB124" s="236"/>
      <c r="DC124" s="236"/>
      <c r="DD124" s="236"/>
      <c r="DE124" s="236"/>
      <c r="DF124" s="236"/>
      <c r="DG124" s="236"/>
      <c r="DH124" s="236"/>
      <c r="DI124" s="236"/>
      <c r="DJ124" s="236"/>
      <c r="DK124" s="236"/>
      <c r="DL124" s="236"/>
      <c r="DM124" s="236"/>
      <c r="DN124" s="236"/>
      <c r="DO124" s="236"/>
      <c r="DP124" s="236"/>
      <c r="DQ124" s="236"/>
      <c r="DR124" s="236"/>
    </row>
    <row r="125" spans="1:122" x14ac:dyDescent="0.15">
      <c r="A125" s="1" t="s">
        <v>625</v>
      </c>
      <c r="B125" s="1" t="s">
        <v>502</v>
      </c>
      <c r="C125" s="1">
        <v>1</v>
      </c>
      <c r="D125" s="1">
        <v>1</v>
      </c>
      <c r="E125" s="1">
        <v>2</v>
      </c>
      <c r="F125" s="1">
        <v>37</v>
      </c>
      <c r="G125" s="1">
        <v>0</v>
      </c>
      <c r="H125" s="1">
        <v>0</v>
      </c>
      <c r="I125" s="1">
        <v>0</v>
      </c>
      <c r="J125" s="1">
        <v>0</v>
      </c>
      <c r="K125" s="236">
        <v>4251.8545991290002</v>
      </c>
      <c r="L125" s="236">
        <v>73</v>
      </c>
      <c r="M125" s="236">
        <v>4302.1098406909996</v>
      </c>
      <c r="N125" s="236">
        <v>4355.7336752560004</v>
      </c>
      <c r="O125" s="236">
        <v>4410.0506574259998</v>
      </c>
      <c r="P125" s="236">
        <v>4465.075987577</v>
      </c>
      <c r="Q125" s="236">
        <v>4520.8256359429997</v>
      </c>
      <c r="R125" s="236">
        <v>4577.31154668</v>
      </c>
      <c r="S125" s="236">
        <v>4634.5012772130003</v>
      </c>
      <c r="T125" s="236">
        <v>4692.4031254729998</v>
      </c>
      <c r="U125" s="236">
        <v>4751.0253688290004</v>
      </c>
      <c r="V125" s="236">
        <v>4810.3765817659996</v>
      </c>
      <c r="W125" s="236">
        <v>4870.465595222</v>
      </c>
      <c r="X125" s="236">
        <v>4931.3011757969998</v>
      </c>
      <c r="Y125" s="236">
        <v>4992.8919324709996</v>
      </c>
      <c r="Z125" s="236">
        <v>5055.2466135029999</v>
      </c>
      <c r="AA125" s="236">
        <v>5118.3738520950001</v>
      </c>
      <c r="AB125" s="236">
        <v>5182.2833457959996</v>
      </c>
      <c r="AC125" s="236">
        <v>5246.9848003289999</v>
      </c>
      <c r="AD125" s="236">
        <v>5312.4883112260004</v>
      </c>
      <c r="AE125" s="236">
        <v>5378.8032661400002</v>
      </c>
      <c r="AF125" s="236">
        <v>5445.9382941419999</v>
      </c>
      <c r="AG125" s="236">
        <v>5513.9012439999997</v>
      </c>
      <c r="AH125" s="236">
        <v>5582.6997262949999</v>
      </c>
      <c r="AI125" s="236">
        <v>5652.3418248739999</v>
      </c>
      <c r="AJ125" s="236">
        <v>5722.8361562379996</v>
      </c>
      <c r="AK125" s="236">
        <v>5794.1935243669996</v>
      </c>
      <c r="AL125" s="236">
        <v>5866.4241257289996</v>
      </c>
      <c r="AM125" s="236">
        <v>5939.5360389950001</v>
      </c>
      <c r="AN125" s="236">
        <v>6013.536806909</v>
      </c>
      <c r="AO125" s="236">
        <v>6088.433127368</v>
      </c>
      <c r="AP125" s="236">
        <v>6164.2310412930001</v>
      </c>
      <c r="AQ125" s="236">
        <v>6240.9357867110002</v>
      </c>
      <c r="AR125" s="236">
        <v>6318.5519979159999</v>
      </c>
      <c r="AS125" s="236">
        <v>6397.0840649350002</v>
      </c>
      <c r="AT125" s="236">
        <v>6476.5362307619998</v>
      </c>
      <c r="AU125" s="236">
        <v>6556.9131008240001</v>
      </c>
      <c r="AV125" s="236">
        <v>6638.2217167119998</v>
      </c>
      <c r="AW125" s="236">
        <v>6720.4635714469996</v>
      </c>
      <c r="AX125" s="236">
        <v>6803.6394539359999</v>
      </c>
      <c r="AY125" s="236">
        <v>6887.7477537479999</v>
      </c>
      <c r="AZ125" s="236">
        <v>6972.7854178010002</v>
      </c>
      <c r="BA125" s="236">
        <v>7058.7497752059999</v>
      </c>
      <c r="BB125" s="236">
        <v>7145.6350117399998</v>
      </c>
      <c r="BC125" s="236">
        <v>7233.4356019799998</v>
      </c>
      <c r="BD125" s="236">
        <v>7322.1443366860003</v>
      </c>
      <c r="BE125" s="236">
        <v>7411.7505784209998</v>
      </c>
      <c r="BF125" s="236">
        <v>7502.2420947250002</v>
      </c>
      <c r="BG125" s="236">
        <v>7593.6016276509999</v>
      </c>
      <c r="BH125" s="236">
        <v>7685.8106711350001</v>
      </c>
      <c r="BI125" s="236">
        <v>7778.8465588469999</v>
      </c>
      <c r="BJ125" s="236">
        <v>7872.6738287010003</v>
      </c>
      <c r="BK125" s="236">
        <v>7967.2638699010004</v>
      </c>
      <c r="BL125" s="236">
        <v>8062.569559474</v>
      </c>
      <c r="BM125" s="236">
        <v>8158.5469498109996</v>
      </c>
      <c r="BN125" s="236">
        <v>8255.1251146659997</v>
      </c>
      <c r="BO125" s="236">
        <v>8352.1874853779991</v>
      </c>
      <c r="BP125" s="236">
        <v>8449.5701582220008</v>
      </c>
      <c r="BQ125" s="236">
        <v>8547.2790341679993</v>
      </c>
      <c r="BR125" s="236">
        <v>8645.2060820139995</v>
      </c>
      <c r="BS125" s="236">
        <v>8743.2279355659994</v>
      </c>
      <c r="BT125" s="236">
        <v>8841.2041937089998</v>
      </c>
      <c r="BU125" s="236">
        <v>8938.9753686740005</v>
      </c>
      <c r="BV125" s="236">
        <v>9036.3605194539996</v>
      </c>
      <c r="BW125" s="236">
        <v>9133.1548191050006</v>
      </c>
      <c r="BX125" s="236">
        <v>9229.1267100160003</v>
      </c>
      <c r="BY125" s="236">
        <v>9324.0149543829993</v>
      </c>
      <c r="BZ125" s="236">
        <v>9417.5251806889992</v>
      </c>
      <c r="CA125" s="236">
        <v>9509.3262992060008</v>
      </c>
      <c r="CB125" s="236">
        <v>9599.0464460580006</v>
      </c>
      <c r="CC125" s="236">
        <v>9686.2688030959998</v>
      </c>
      <c r="CD125" s="236">
        <v>9770.5268595060006</v>
      </c>
      <c r="CE125" s="236">
        <v>9851.2995459819995</v>
      </c>
      <c r="CF125" s="236">
        <v>9928.0059438379994</v>
      </c>
      <c r="CG125" s="236">
        <v>10000</v>
      </c>
      <c r="CH125" s="236"/>
      <c r="CI125" s="236"/>
      <c r="CJ125" s="236"/>
      <c r="CK125" s="236"/>
      <c r="CL125" s="236"/>
      <c r="CM125" s="236"/>
      <c r="CN125" s="236"/>
      <c r="CO125" s="236"/>
      <c r="CP125" s="236"/>
      <c r="CQ125" s="236"/>
      <c r="CR125" s="236"/>
      <c r="CS125" s="236"/>
      <c r="CT125" s="236"/>
      <c r="CU125" s="236"/>
      <c r="CV125" s="236"/>
      <c r="CW125" s="236"/>
      <c r="CX125" s="236"/>
      <c r="CY125" s="236"/>
      <c r="CZ125" s="236"/>
      <c r="DA125" s="236"/>
      <c r="DB125" s="236"/>
      <c r="DC125" s="236"/>
      <c r="DD125" s="236"/>
      <c r="DE125" s="236"/>
      <c r="DF125" s="236"/>
      <c r="DG125" s="236"/>
      <c r="DH125" s="236"/>
      <c r="DI125" s="236"/>
      <c r="DJ125" s="236"/>
      <c r="DK125" s="236"/>
      <c r="DL125" s="236"/>
      <c r="DM125" s="236"/>
      <c r="DN125" s="236"/>
      <c r="DO125" s="236"/>
      <c r="DP125" s="236"/>
      <c r="DQ125" s="236"/>
      <c r="DR125" s="236"/>
    </row>
    <row r="126" spans="1:122" x14ac:dyDescent="0.15">
      <c r="A126" s="1" t="s">
        <v>626</v>
      </c>
      <c r="B126" s="1" t="s">
        <v>502</v>
      </c>
      <c r="C126" s="1">
        <v>1</v>
      </c>
      <c r="D126" s="1">
        <v>1</v>
      </c>
      <c r="E126" s="1">
        <v>2</v>
      </c>
      <c r="F126" s="1">
        <v>38</v>
      </c>
      <c r="G126" s="1">
        <v>0</v>
      </c>
      <c r="H126" s="1">
        <v>0</v>
      </c>
      <c r="I126" s="1">
        <v>0</v>
      </c>
      <c r="J126" s="1">
        <v>0</v>
      </c>
      <c r="K126" s="236">
        <v>4305.0392850890003</v>
      </c>
      <c r="L126" s="236">
        <v>72</v>
      </c>
      <c r="M126" s="236">
        <v>4355.9021168299996</v>
      </c>
      <c r="N126" s="236">
        <v>4410.1818037579997</v>
      </c>
      <c r="O126" s="236">
        <v>4465.1659022229996</v>
      </c>
      <c r="P126" s="236">
        <v>4520.8703251650004</v>
      </c>
      <c r="Q126" s="236">
        <v>4577.31154668</v>
      </c>
      <c r="R126" s="236">
        <v>4634.5012772130003</v>
      </c>
      <c r="S126" s="236">
        <v>4692.4031254729998</v>
      </c>
      <c r="T126" s="236">
        <v>4751.0253688290004</v>
      </c>
      <c r="U126" s="236">
        <v>4810.3765817659996</v>
      </c>
      <c r="V126" s="236">
        <v>4870.465595222</v>
      </c>
      <c r="W126" s="236">
        <v>4931.3011757969998</v>
      </c>
      <c r="X126" s="236">
        <v>4992.8919324709996</v>
      </c>
      <c r="Y126" s="236">
        <v>5055.2466135029999</v>
      </c>
      <c r="Z126" s="236">
        <v>5118.3738520950001</v>
      </c>
      <c r="AA126" s="236">
        <v>5182.2833457959996</v>
      </c>
      <c r="AB126" s="236">
        <v>5246.9848003289999</v>
      </c>
      <c r="AC126" s="236">
        <v>5312.4883112260004</v>
      </c>
      <c r="AD126" s="236">
        <v>5378.8032661400002</v>
      </c>
      <c r="AE126" s="236">
        <v>5445.9382941419999</v>
      </c>
      <c r="AF126" s="236">
        <v>5513.9012439999997</v>
      </c>
      <c r="AG126" s="236">
        <v>5582.6997262949999</v>
      </c>
      <c r="AH126" s="236">
        <v>5652.3418248739999</v>
      </c>
      <c r="AI126" s="236">
        <v>5722.8361562379996</v>
      </c>
      <c r="AJ126" s="236">
        <v>5794.1935243669996</v>
      </c>
      <c r="AK126" s="236">
        <v>5866.4241257289996</v>
      </c>
      <c r="AL126" s="236">
        <v>5939.5360389950001</v>
      </c>
      <c r="AM126" s="236">
        <v>6013.536806909</v>
      </c>
      <c r="AN126" s="236">
        <v>6088.433127368</v>
      </c>
      <c r="AO126" s="236">
        <v>6164.2310412930001</v>
      </c>
      <c r="AP126" s="236">
        <v>6240.9357867110002</v>
      </c>
      <c r="AQ126" s="236">
        <v>6318.5519979159999</v>
      </c>
      <c r="AR126" s="236">
        <v>6397.0840649350002</v>
      </c>
      <c r="AS126" s="236">
        <v>6476.5362307619998</v>
      </c>
      <c r="AT126" s="236">
        <v>6556.9131008240001</v>
      </c>
      <c r="AU126" s="236">
        <v>6638.2217167119998</v>
      </c>
      <c r="AV126" s="236">
        <v>6720.4635714469996</v>
      </c>
      <c r="AW126" s="236">
        <v>6803.6394539359999</v>
      </c>
      <c r="AX126" s="236">
        <v>6887.7477537479999</v>
      </c>
      <c r="AY126" s="236">
        <v>6972.7854178010002</v>
      </c>
      <c r="AZ126" s="236">
        <v>7058.7497752059999</v>
      </c>
      <c r="BA126" s="236">
        <v>7145.6350117399998</v>
      </c>
      <c r="BB126" s="236">
        <v>7233.4356019799998</v>
      </c>
      <c r="BC126" s="236">
        <v>7322.1443366860003</v>
      </c>
      <c r="BD126" s="236">
        <v>7411.7505784209998</v>
      </c>
      <c r="BE126" s="236">
        <v>7502.2420947250002</v>
      </c>
      <c r="BF126" s="236">
        <v>7593.6016276509999</v>
      </c>
      <c r="BG126" s="236">
        <v>7685.8106711350001</v>
      </c>
      <c r="BH126" s="236">
        <v>7778.8465588469999</v>
      </c>
      <c r="BI126" s="236">
        <v>7872.6738287010003</v>
      </c>
      <c r="BJ126" s="236">
        <v>7967.2638699010004</v>
      </c>
      <c r="BK126" s="236">
        <v>8062.569559474</v>
      </c>
      <c r="BL126" s="236">
        <v>8158.5469498109996</v>
      </c>
      <c r="BM126" s="236">
        <v>8255.1251146659997</v>
      </c>
      <c r="BN126" s="236">
        <v>8352.1874853779991</v>
      </c>
      <c r="BO126" s="236">
        <v>8449.5701582220008</v>
      </c>
      <c r="BP126" s="236">
        <v>8547.2790341679993</v>
      </c>
      <c r="BQ126" s="236">
        <v>8645.2060820139995</v>
      </c>
      <c r="BR126" s="236">
        <v>8743.2279355659994</v>
      </c>
      <c r="BS126" s="236">
        <v>8841.2041937089998</v>
      </c>
      <c r="BT126" s="236">
        <v>8938.9753686740005</v>
      </c>
      <c r="BU126" s="236">
        <v>9036.3605194539996</v>
      </c>
      <c r="BV126" s="236">
        <v>9133.1548191050006</v>
      </c>
      <c r="BW126" s="236">
        <v>9229.1267100160003</v>
      </c>
      <c r="BX126" s="236">
        <v>9324.0149543829993</v>
      </c>
      <c r="BY126" s="236">
        <v>9417.5251806889992</v>
      </c>
      <c r="BZ126" s="236">
        <v>9509.3262992060008</v>
      </c>
      <c r="CA126" s="236">
        <v>9599.0464460580006</v>
      </c>
      <c r="CB126" s="236">
        <v>9686.2688030959998</v>
      </c>
      <c r="CC126" s="236">
        <v>9770.5268595060006</v>
      </c>
      <c r="CD126" s="236">
        <v>9851.2995459819995</v>
      </c>
      <c r="CE126" s="236">
        <v>9928.0059438379994</v>
      </c>
      <c r="CF126" s="236">
        <v>10000</v>
      </c>
      <c r="CG126" s="236"/>
      <c r="CH126" s="236"/>
      <c r="CI126" s="236"/>
      <c r="CJ126" s="236"/>
      <c r="CK126" s="236"/>
      <c r="CL126" s="236"/>
      <c r="CM126" s="236"/>
      <c r="CN126" s="236"/>
      <c r="CO126" s="236"/>
      <c r="CP126" s="236"/>
      <c r="CQ126" s="236"/>
      <c r="CR126" s="236"/>
      <c r="CS126" s="236"/>
      <c r="CT126" s="236"/>
      <c r="CU126" s="236"/>
      <c r="CV126" s="236"/>
      <c r="CW126" s="236"/>
      <c r="CX126" s="236"/>
      <c r="CY126" s="236"/>
      <c r="CZ126" s="236"/>
      <c r="DA126" s="236"/>
      <c r="DB126" s="236"/>
      <c r="DC126" s="236"/>
      <c r="DD126" s="236"/>
      <c r="DE126" s="236"/>
      <c r="DF126" s="236"/>
      <c r="DG126" s="236"/>
      <c r="DH126" s="236"/>
      <c r="DI126" s="236"/>
      <c r="DJ126" s="236"/>
      <c r="DK126" s="236"/>
      <c r="DL126" s="236"/>
      <c r="DM126" s="236"/>
      <c r="DN126" s="236"/>
      <c r="DO126" s="236"/>
      <c r="DP126" s="236"/>
      <c r="DQ126" s="236"/>
      <c r="DR126" s="236"/>
    </row>
    <row r="127" spans="1:122" x14ac:dyDescent="0.15">
      <c r="A127" s="1" t="s">
        <v>627</v>
      </c>
      <c r="B127" s="1" t="s">
        <v>502</v>
      </c>
      <c r="C127" s="1">
        <v>1</v>
      </c>
      <c r="D127" s="1">
        <v>1</v>
      </c>
      <c r="E127" s="1">
        <v>2</v>
      </c>
      <c r="F127" s="1">
        <v>39</v>
      </c>
      <c r="G127" s="1">
        <v>0</v>
      </c>
      <c r="H127" s="1">
        <v>0</v>
      </c>
      <c r="I127" s="1">
        <v>0</v>
      </c>
      <c r="J127" s="1">
        <v>0</v>
      </c>
      <c r="K127" s="236">
        <v>4358.8877182340002</v>
      </c>
      <c r="L127" s="236">
        <v>71</v>
      </c>
      <c r="M127" s="236">
        <v>4410.3639807449999</v>
      </c>
      <c r="N127" s="236">
        <v>4465.3075236599998</v>
      </c>
      <c r="O127" s="236">
        <v>4520.9674093869999</v>
      </c>
      <c r="P127" s="236">
        <v>4577.3602102000004</v>
      </c>
      <c r="Q127" s="236">
        <v>4634.5012772130003</v>
      </c>
      <c r="R127" s="236">
        <v>4692.4031254729998</v>
      </c>
      <c r="S127" s="236">
        <v>4751.0253688290004</v>
      </c>
      <c r="T127" s="236">
        <v>4810.3765817659996</v>
      </c>
      <c r="U127" s="236">
        <v>4870.465595222</v>
      </c>
      <c r="V127" s="236">
        <v>4931.3011757969998</v>
      </c>
      <c r="W127" s="236">
        <v>4992.8919324709996</v>
      </c>
      <c r="X127" s="236">
        <v>5055.2466135029999</v>
      </c>
      <c r="Y127" s="236">
        <v>5118.3738520950001</v>
      </c>
      <c r="Z127" s="236">
        <v>5182.2833457959996</v>
      </c>
      <c r="AA127" s="236">
        <v>5246.9848003289999</v>
      </c>
      <c r="AB127" s="236">
        <v>5312.4883112260004</v>
      </c>
      <c r="AC127" s="236">
        <v>5378.8032661400002</v>
      </c>
      <c r="AD127" s="236">
        <v>5445.9382941419999</v>
      </c>
      <c r="AE127" s="236">
        <v>5513.9012439999997</v>
      </c>
      <c r="AF127" s="236">
        <v>5582.6997262949999</v>
      </c>
      <c r="AG127" s="236">
        <v>5652.3418248739999</v>
      </c>
      <c r="AH127" s="236">
        <v>5722.8361562379996</v>
      </c>
      <c r="AI127" s="236">
        <v>5794.1935243669996</v>
      </c>
      <c r="AJ127" s="236">
        <v>5866.4241257289996</v>
      </c>
      <c r="AK127" s="236">
        <v>5939.5360389950001</v>
      </c>
      <c r="AL127" s="236">
        <v>6013.536806909</v>
      </c>
      <c r="AM127" s="236">
        <v>6088.433127368</v>
      </c>
      <c r="AN127" s="236">
        <v>6164.2310412930001</v>
      </c>
      <c r="AO127" s="236">
        <v>6240.9357867110002</v>
      </c>
      <c r="AP127" s="236">
        <v>6318.5519979159999</v>
      </c>
      <c r="AQ127" s="236">
        <v>6397.0840649350002</v>
      </c>
      <c r="AR127" s="236">
        <v>6476.5362307619998</v>
      </c>
      <c r="AS127" s="236">
        <v>6556.9131008240001</v>
      </c>
      <c r="AT127" s="236">
        <v>6638.2217167119998</v>
      </c>
      <c r="AU127" s="236">
        <v>6720.4635714469996</v>
      </c>
      <c r="AV127" s="236">
        <v>6803.6394539359999</v>
      </c>
      <c r="AW127" s="236">
        <v>6887.7477537479999</v>
      </c>
      <c r="AX127" s="236">
        <v>6972.7854178010002</v>
      </c>
      <c r="AY127" s="236">
        <v>7058.7497752059999</v>
      </c>
      <c r="AZ127" s="236">
        <v>7145.6350117399998</v>
      </c>
      <c r="BA127" s="236">
        <v>7233.4356019799998</v>
      </c>
      <c r="BB127" s="236">
        <v>7322.1443366860003</v>
      </c>
      <c r="BC127" s="236">
        <v>7411.7505784209998</v>
      </c>
      <c r="BD127" s="236">
        <v>7502.2420947250002</v>
      </c>
      <c r="BE127" s="236">
        <v>7593.6016276509999</v>
      </c>
      <c r="BF127" s="236">
        <v>7685.8106711350001</v>
      </c>
      <c r="BG127" s="236">
        <v>7778.8465588469999</v>
      </c>
      <c r="BH127" s="236">
        <v>7872.6738287010003</v>
      </c>
      <c r="BI127" s="236">
        <v>7967.2638699010004</v>
      </c>
      <c r="BJ127" s="236">
        <v>8062.569559474</v>
      </c>
      <c r="BK127" s="236">
        <v>8158.5469498109996</v>
      </c>
      <c r="BL127" s="236">
        <v>8255.1251146659997</v>
      </c>
      <c r="BM127" s="236">
        <v>8352.1874853779991</v>
      </c>
      <c r="BN127" s="236">
        <v>8449.5701582220008</v>
      </c>
      <c r="BO127" s="236">
        <v>8547.2790341679993</v>
      </c>
      <c r="BP127" s="236">
        <v>8645.2060820139995</v>
      </c>
      <c r="BQ127" s="236">
        <v>8743.2279355659994</v>
      </c>
      <c r="BR127" s="236">
        <v>8841.2041937089998</v>
      </c>
      <c r="BS127" s="236">
        <v>8938.9753686740005</v>
      </c>
      <c r="BT127" s="236">
        <v>9036.3605194539996</v>
      </c>
      <c r="BU127" s="236">
        <v>9133.1548191050006</v>
      </c>
      <c r="BV127" s="236">
        <v>9229.1267100160003</v>
      </c>
      <c r="BW127" s="236">
        <v>9324.0149543829993</v>
      </c>
      <c r="BX127" s="236">
        <v>9417.5251806889992</v>
      </c>
      <c r="BY127" s="236">
        <v>9509.3262992060008</v>
      </c>
      <c r="BZ127" s="236">
        <v>9599.0464460580006</v>
      </c>
      <c r="CA127" s="236">
        <v>9686.2688030959998</v>
      </c>
      <c r="CB127" s="236">
        <v>9770.5268595060006</v>
      </c>
      <c r="CC127" s="236">
        <v>9851.2995459819995</v>
      </c>
      <c r="CD127" s="236">
        <v>9928.0059438379994</v>
      </c>
      <c r="CE127" s="236">
        <v>10000</v>
      </c>
      <c r="CF127" s="236"/>
      <c r="CG127" s="236"/>
      <c r="CH127" s="236"/>
      <c r="CI127" s="236"/>
      <c r="CJ127" s="236"/>
      <c r="CK127" s="236"/>
      <c r="CL127" s="236"/>
      <c r="CM127" s="236"/>
      <c r="CN127" s="236"/>
      <c r="CO127" s="236"/>
      <c r="CP127" s="236"/>
      <c r="CQ127" s="236"/>
      <c r="CR127" s="236"/>
      <c r="CS127" s="236"/>
      <c r="CT127" s="236"/>
      <c r="CU127" s="236"/>
      <c r="CV127" s="236"/>
      <c r="CW127" s="236"/>
      <c r="CX127" s="236"/>
      <c r="CY127" s="236"/>
      <c r="CZ127" s="236"/>
      <c r="DA127" s="236"/>
      <c r="DB127" s="236"/>
      <c r="DC127" s="236"/>
      <c r="DD127" s="236"/>
      <c r="DE127" s="236"/>
      <c r="DF127" s="236"/>
      <c r="DG127" s="236"/>
      <c r="DH127" s="236"/>
      <c r="DI127" s="236"/>
      <c r="DJ127" s="236"/>
      <c r="DK127" s="236"/>
      <c r="DL127" s="236"/>
      <c r="DM127" s="236"/>
      <c r="DN127" s="236"/>
      <c r="DO127" s="236"/>
      <c r="DP127" s="236"/>
      <c r="DQ127" s="236"/>
      <c r="DR127" s="236"/>
    </row>
    <row r="128" spans="1:122" x14ac:dyDescent="0.15">
      <c r="A128" s="1" t="s">
        <v>628</v>
      </c>
      <c r="B128" s="1" t="s">
        <v>502</v>
      </c>
      <c r="C128" s="1">
        <v>1</v>
      </c>
      <c r="D128" s="1">
        <v>1</v>
      </c>
      <c r="E128" s="1">
        <v>2</v>
      </c>
      <c r="F128" s="1">
        <v>40</v>
      </c>
      <c r="G128" s="1">
        <v>0</v>
      </c>
      <c r="H128" s="1">
        <v>0</v>
      </c>
      <c r="I128" s="1">
        <v>0</v>
      </c>
      <c r="J128" s="1">
        <v>0</v>
      </c>
      <c r="K128" s="236">
        <v>4413.411651376</v>
      </c>
      <c r="L128" s="236">
        <v>70</v>
      </c>
      <c r="M128" s="236">
        <v>4465.5076372780004</v>
      </c>
      <c r="N128" s="236">
        <v>4521.1229353429999</v>
      </c>
      <c r="O128" s="236">
        <v>4577.4672088349998</v>
      </c>
      <c r="P128" s="236">
        <v>4634.5551124510002</v>
      </c>
      <c r="Q128" s="236">
        <v>4692.4031254729998</v>
      </c>
      <c r="R128" s="236">
        <v>4751.0253688290004</v>
      </c>
      <c r="S128" s="236">
        <v>4810.3765817659996</v>
      </c>
      <c r="T128" s="236">
        <v>4870.465595222</v>
      </c>
      <c r="U128" s="236">
        <v>4931.3011757969998</v>
      </c>
      <c r="V128" s="236">
        <v>4992.8919324709996</v>
      </c>
      <c r="W128" s="236">
        <v>5055.2466135029999</v>
      </c>
      <c r="X128" s="236">
        <v>5118.3738520950001</v>
      </c>
      <c r="Y128" s="236">
        <v>5182.2833457959996</v>
      </c>
      <c r="Z128" s="236">
        <v>5246.9848003289999</v>
      </c>
      <c r="AA128" s="236">
        <v>5312.4883112260004</v>
      </c>
      <c r="AB128" s="236">
        <v>5378.8032661400002</v>
      </c>
      <c r="AC128" s="236">
        <v>5445.9382941419999</v>
      </c>
      <c r="AD128" s="236">
        <v>5513.9012439999997</v>
      </c>
      <c r="AE128" s="236">
        <v>5582.6997262949999</v>
      </c>
      <c r="AF128" s="236">
        <v>5652.3418248739999</v>
      </c>
      <c r="AG128" s="236">
        <v>5722.8361562379996</v>
      </c>
      <c r="AH128" s="236">
        <v>5794.1935243669996</v>
      </c>
      <c r="AI128" s="236">
        <v>5866.4241257289996</v>
      </c>
      <c r="AJ128" s="236">
        <v>5939.5360389950001</v>
      </c>
      <c r="AK128" s="236">
        <v>6013.536806909</v>
      </c>
      <c r="AL128" s="236">
        <v>6088.433127368</v>
      </c>
      <c r="AM128" s="236">
        <v>6164.2310412930001</v>
      </c>
      <c r="AN128" s="236">
        <v>6240.9357867110002</v>
      </c>
      <c r="AO128" s="236">
        <v>6318.5519979159999</v>
      </c>
      <c r="AP128" s="236">
        <v>6397.0840649350002</v>
      </c>
      <c r="AQ128" s="236">
        <v>6476.5362307619998</v>
      </c>
      <c r="AR128" s="236">
        <v>6556.9131008240001</v>
      </c>
      <c r="AS128" s="236">
        <v>6638.2217167119998</v>
      </c>
      <c r="AT128" s="236">
        <v>6720.4635714469996</v>
      </c>
      <c r="AU128" s="236">
        <v>6803.6394539359999</v>
      </c>
      <c r="AV128" s="236">
        <v>6887.7477537479999</v>
      </c>
      <c r="AW128" s="236">
        <v>6972.7854178010002</v>
      </c>
      <c r="AX128" s="236">
        <v>7058.7497752059999</v>
      </c>
      <c r="AY128" s="236">
        <v>7145.6350117399998</v>
      </c>
      <c r="AZ128" s="236">
        <v>7233.4356019799998</v>
      </c>
      <c r="BA128" s="236">
        <v>7322.1443366860003</v>
      </c>
      <c r="BB128" s="236">
        <v>7411.7505784209998</v>
      </c>
      <c r="BC128" s="236">
        <v>7502.2420947250002</v>
      </c>
      <c r="BD128" s="236">
        <v>7593.6016276509999</v>
      </c>
      <c r="BE128" s="236">
        <v>7685.8106711350001</v>
      </c>
      <c r="BF128" s="236">
        <v>7778.8465588469999</v>
      </c>
      <c r="BG128" s="236">
        <v>7872.6738287010003</v>
      </c>
      <c r="BH128" s="236">
        <v>7967.2638699010004</v>
      </c>
      <c r="BI128" s="236">
        <v>8062.569559474</v>
      </c>
      <c r="BJ128" s="236">
        <v>8158.5469498109996</v>
      </c>
      <c r="BK128" s="236">
        <v>8255.1251146659997</v>
      </c>
      <c r="BL128" s="236">
        <v>8352.1874853779991</v>
      </c>
      <c r="BM128" s="236">
        <v>8449.5701582220008</v>
      </c>
      <c r="BN128" s="236">
        <v>8547.2790341679993</v>
      </c>
      <c r="BO128" s="236">
        <v>8645.2060820139995</v>
      </c>
      <c r="BP128" s="236">
        <v>8743.2279355659994</v>
      </c>
      <c r="BQ128" s="236">
        <v>8841.2041937089998</v>
      </c>
      <c r="BR128" s="236">
        <v>8938.9753686740005</v>
      </c>
      <c r="BS128" s="236">
        <v>9036.3605194539996</v>
      </c>
      <c r="BT128" s="236">
        <v>9133.1548191050006</v>
      </c>
      <c r="BU128" s="236">
        <v>9229.1267100160003</v>
      </c>
      <c r="BV128" s="236">
        <v>9324.0149543829993</v>
      </c>
      <c r="BW128" s="236">
        <v>9417.5251806889992</v>
      </c>
      <c r="BX128" s="236">
        <v>9509.3262992060008</v>
      </c>
      <c r="BY128" s="236">
        <v>9599.0464460580006</v>
      </c>
      <c r="BZ128" s="236">
        <v>9686.2688030959998</v>
      </c>
      <c r="CA128" s="236">
        <v>9770.5268595060006</v>
      </c>
      <c r="CB128" s="236">
        <v>9851.2995459819995</v>
      </c>
      <c r="CC128" s="236">
        <v>9928.0059438379994</v>
      </c>
      <c r="CD128" s="236">
        <v>10000</v>
      </c>
      <c r="CE128" s="236"/>
      <c r="CF128" s="236"/>
      <c r="CG128" s="236"/>
      <c r="CH128" s="236"/>
      <c r="CI128" s="236"/>
      <c r="CJ128" s="236"/>
      <c r="CK128" s="236"/>
      <c r="CL128" s="236"/>
      <c r="CM128" s="236"/>
      <c r="CN128" s="236"/>
      <c r="CO128" s="236"/>
      <c r="CP128" s="236"/>
      <c r="CQ128" s="236"/>
      <c r="CR128" s="236"/>
      <c r="CS128" s="236"/>
      <c r="CT128" s="236"/>
      <c r="CU128" s="236"/>
      <c r="CV128" s="236"/>
      <c r="CW128" s="236"/>
      <c r="CX128" s="236"/>
      <c r="CY128" s="236"/>
      <c r="CZ128" s="236"/>
      <c r="DA128" s="236"/>
      <c r="DB128" s="236"/>
      <c r="DC128" s="236"/>
      <c r="DD128" s="236"/>
      <c r="DE128" s="236"/>
      <c r="DF128" s="236"/>
      <c r="DG128" s="236"/>
      <c r="DH128" s="236"/>
      <c r="DI128" s="236"/>
      <c r="DJ128" s="236"/>
      <c r="DK128" s="236"/>
      <c r="DL128" s="236"/>
      <c r="DM128" s="236"/>
      <c r="DN128" s="236"/>
      <c r="DO128" s="236"/>
      <c r="DP128" s="236"/>
      <c r="DQ128" s="236"/>
      <c r="DR128" s="236"/>
    </row>
    <row r="129" spans="1:122" x14ac:dyDescent="0.15">
      <c r="A129" s="1" t="s">
        <v>629</v>
      </c>
      <c r="B129" s="1" t="s">
        <v>502</v>
      </c>
      <c r="C129" s="1">
        <v>1</v>
      </c>
      <c r="D129" s="1">
        <v>1</v>
      </c>
      <c r="E129" s="1">
        <v>2</v>
      </c>
      <c r="F129" s="1">
        <v>41</v>
      </c>
      <c r="G129" s="1">
        <v>0</v>
      </c>
      <c r="H129" s="1">
        <v>0</v>
      </c>
      <c r="I129" s="1">
        <v>0</v>
      </c>
      <c r="J129" s="1">
        <v>0</v>
      </c>
      <c r="K129" s="236">
        <v>4468.6165844699999</v>
      </c>
      <c r="L129" s="236">
        <v>69</v>
      </c>
      <c r="M129" s="236">
        <v>4521.3402482580004</v>
      </c>
      <c r="N129" s="236">
        <v>4577.6368203559996</v>
      </c>
      <c r="O129" s="236">
        <v>4634.6724018300001</v>
      </c>
      <c r="P129" s="236">
        <v>4692.4624986420004</v>
      </c>
      <c r="Q129" s="236">
        <v>4751.0253688290004</v>
      </c>
      <c r="R129" s="236">
        <v>4810.3765817659996</v>
      </c>
      <c r="S129" s="236">
        <v>4870.465595222</v>
      </c>
      <c r="T129" s="236">
        <v>4931.3011757969998</v>
      </c>
      <c r="U129" s="236">
        <v>4992.8919324709996</v>
      </c>
      <c r="V129" s="236">
        <v>5055.2466135029999</v>
      </c>
      <c r="W129" s="236">
        <v>5118.3738520950001</v>
      </c>
      <c r="X129" s="236">
        <v>5182.2833457959996</v>
      </c>
      <c r="Y129" s="236">
        <v>5246.9848003289999</v>
      </c>
      <c r="Z129" s="236">
        <v>5312.4883112260004</v>
      </c>
      <c r="AA129" s="236">
        <v>5378.8032661400002</v>
      </c>
      <c r="AB129" s="236">
        <v>5445.9382941419999</v>
      </c>
      <c r="AC129" s="236">
        <v>5513.9012439999997</v>
      </c>
      <c r="AD129" s="236">
        <v>5582.6997262949999</v>
      </c>
      <c r="AE129" s="236">
        <v>5652.3418248739999</v>
      </c>
      <c r="AF129" s="236">
        <v>5722.8361562379996</v>
      </c>
      <c r="AG129" s="236">
        <v>5794.1935243669996</v>
      </c>
      <c r="AH129" s="236">
        <v>5866.4241257289996</v>
      </c>
      <c r="AI129" s="236">
        <v>5939.5360389950001</v>
      </c>
      <c r="AJ129" s="236">
        <v>6013.536806909</v>
      </c>
      <c r="AK129" s="236">
        <v>6088.433127368</v>
      </c>
      <c r="AL129" s="236">
        <v>6164.2310412930001</v>
      </c>
      <c r="AM129" s="236">
        <v>6240.9357867110002</v>
      </c>
      <c r="AN129" s="236">
        <v>6318.5519979159999</v>
      </c>
      <c r="AO129" s="236">
        <v>6397.0840649350002</v>
      </c>
      <c r="AP129" s="236">
        <v>6476.5362307619998</v>
      </c>
      <c r="AQ129" s="236">
        <v>6556.9131008240001</v>
      </c>
      <c r="AR129" s="236">
        <v>6638.2217167119998</v>
      </c>
      <c r="AS129" s="236">
        <v>6720.4635714469996</v>
      </c>
      <c r="AT129" s="236">
        <v>6803.6394539359999</v>
      </c>
      <c r="AU129" s="236">
        <v>6887.7477537479999</v>
      </c>
      <c r="AV129" s="236">
        <v>6972.7854178010002</v>
      </c>
      <c r="AW129" s="236">
        <v>7058.7497752059999</v>
      </c>
      <c r="AX129" s="236">
        <v>7145.6350117399998</v>
      </c>
      <c r="AY129" s="236">
        <v>7233.4356019799998</v>
      </c>
      <c r="AZ129" s="236">
        <v>7322.1443366860003</v>
      </c>
      <c r="BA129" s="236">
        <v>7411.7505784209998</v>
      </c>
      <c r="BB129" s="236">
        <v>7502.2420947250002</v>
      </c>
      <c r="BC129" s="236">
        <v>7593.6016276509999</v>
      </c>
      <c r="BD129" s="236">
        <v>7685.8106711350001</v>
      </c>
      <c r="BE129" s="236">
        <v>7778.8465588469999</v>
      </c>
      <c r="BF129" s="236">
        <v>7872.6738287010003</v>
      </c>
      <c r="BG129" s="236">
        <v>7967.2638699010004</v>
      </c>
      <c r="BH129" s="236">
        <v>8062.569559474</v>
      </c>
      <c r="BI129" s="236">
        <v>8158.5469498109996</v>
      </c>
      <c r="BJ129" s="236">
        <v>8255.1251146659997</v>
      </c>
      <c r="BK129" s="236">
        <v>8352.1874853779991</v>
      </c>
      <c r="BL129" s="236">
        <v>8449.5701582220008</v>
      </c>
      <c r="BM129" s="236">
        <v>8547.2790341679993</v>
      </c>
      <c r="BN129" s="236">
        <v>8645.2060820139995</v>
      </c>
      <c r="BO129" s="236">
        <v>8743.2279355659994</v>
      </c>
      <c r="BP129" s="236">
        <v>8841.2041937089998</v>
      </c>
      <c r="BQ129" s="236">
        <v>8938.9753686740005</v>
      </c>
      <c r="BR129" s="236">
        <v>9036.3605194539996</v>
      </c>
      <c r="BS129" s="236">
        <v>9133.1548191050006</v>
      </c>
      <c r="BT129" s="236">
        <v>9229.1267100160003</v>
      </c>
      <c r="BU129" s="236">
        <v>9324.0149543829993</v>
      </c>
      <c r="BV129" s="236">
        <v>9417.5251806889992</v>
      </c>
      <c r="BW129" s="236">
        <v>9509.3262992060008</v>
      </c>
      <c r="BX129" s="236">
        <v>9599.0464460580006</v>
      </c>
      <c r="BY129" s="236">
        <v>9686.2688030959998</v>
      </c>
      <c r="BZ129" s="236">
        <v>9770.5268595060006</v>
      </c>
      <c r="CA129" s="236">
        <v>9851.2995459819995</v>
      </c>
      <c r="CB129" s="236">
        <v>9928.0059438379994</v>
      </c>
      <c r="CC129" s="236">
        <v>10000</v>
      </c>
      <c r="CD129" s="236"/>
      <c r="CE129" s="236"/>
      <c r="CF129" s="236"/>
      <c r="CG129" s="236"/>
      <c r="CH129" s="236"/>
      <c r="CI129" s="236"/>
      <c r="CJ129" s="236"/>
      <c r="CK129" s="236"/>
      <c r="CL129" s="236"/>
      <c r="CM129" s="236"/>
      <c r="CN129" s="236"/>
      <c r="CO129" s="236"/>
      <c r="CP129" s="236"/>
      <c r="CQ129" s="236"/>
      <c r="CR129" s="236"/>
      <c r="CS129" s="236"/>
      <c r="CT129" s="236"/>
      <c r="CU129" s="236"/>
      <c r="CV129" s="236"/>
      <c r="CW129" s="236"/>
      <c r="CX129" s="236"/>
      <c r="CY129" s="236"/>
      <c r="CZ129" s="236"/>
      <c r="DA129" s="236"/>
      <c r="DB129" s="236"/>
      <c r="DC129" s="236"/>
      <c r="DD129" s="236"/>
      <c r="DE129" s="236"/>
      <c r="DF129" s="236"/>
      <c r="DG129" s="236"/>
      <c r="DH129" s="236"/>
      <c r="DI129" s="236"/>
      <c r="DJ129" s="236"/>
      <c r="DK129" s="236"/>
      <c r="DL129" s="236"/>
      <c r="DM129" s="236"/>
      <c r="DN129" s="236"/>
      <c r="DO129" s="236"/>
      <c r="DP129" s="236"/>
      <c r="DQ129" s="236"/>
      <c r="DR129" s="236"/>
    </row>
    <row r="130" spans="1:122" x14ac:dyDescent="0.15">
      <c r="A130" s="1" t="s">
        <v>630</v>
      </c>
      <c r="B130" s="1" t="s">
        <v>502</v>
      </c>
      <c r="C130" s="1">
        <v>1</v>
      </c>
      <c r="D130" s="1">
        <v>1</v>
      </c>
      <c r="E130" s="1">
        <v>2</v>
      </c>
      <c r="F130" s="1">
        <v>42</v>
      </c>
      <c r="G130" s="1">
        <v>0</v>
      </c>
      <c r="H130" s="1">
        <v>0</v>
      </c>
      <c r="I130" s="1">
        <v>0</v>
      </c>
      <c r="J130" s="1">
        <v>0</v>
      </c>
      <c r="K130" s="236">
        <v>4524.5248228170003</v>
      </c>
      <c r="L130" s="236">
        <v>68</v>
      </c>
      <c r="M130" s="236">
        <v>4577.882211565</v>
      </c>
      <c r="N130" s="236">
        <v>4634.8645732320001</v>
      </c>
      <c r="O130" s="236">
        <v>4692.5956784379996</v>
      </c>
      <c r="P130" s="236">
        <v>4751.0925412220004</v>
      </c>
      <c r="Q130" s="236">
        <v>4810.3765817659996</v>
      </c>
      <c r="R130" s="236">
        <v>4870.465595222</v>
      </c>
      <c r="S130" s="236">
        <v>4931.3011757969998</v>
      </c>
      <c r="T130" s="236">
        <v>4992.8919324709996</v>
      </c>
      <c r="U130" s="236">
        <v>5055.2466135029999</v>
      </c>
      <c r="V130" s="236">
        <v>5118.3738520950001</v>
      </c>
      <c r="W130" s="236">
        <v>5182.2833457959996</v>
      </c>
      <c r="X130" s="236">
        <v>5246.9848003289999</v>
      </c>
      <c r="Y130" s="236">
        <v>5312.4883112260004</v>
      </c>
      <c r="Z130" s="236">
        <v>5378.8032661400002</v>
      </c>
      <c r="AA130" s="236">
        <v>5445.9382941419999</v>
      </c>
      <c r="AB130" s="236">
        <v>5513.9012439999997</v>
      </c>
      <c r="AC130" s="236">
        <v>5582.6997262949999</v>
      </c>
      <c r="AD130" s="236">
        <v>5652.3418248739999</v>
      </c>
      <c r="AE130" s="236">
        <v>5722.8361562379996</v>
      </c>
      <c r="AF130" s="236">
        <v>5794.1935243669996</v>
      </c>
      <c r="AG130" s="236">
        <v>5866.4241257289996</v>
      </c>
      <c r="AH130" s="236">
        <v>5939.5360389950001</v>
      </c>
      <c r="AI130" s="236">
        <v>6013.536806909</v>
      </c>
      <c r="AJ130" s="236">
        <v>6088.433127368</v>
      </c>
      <c r="AK130" s="236">
        <v>6164.2310412930001</v>
      </c>
      <c r="AL130" s="236">
        <v>6240.9357867110002</v>
      </c>
      <c r="AM130" s="236">
        <v>6318.5519979159999</v>
      </c>
      <c r="AN130" s="236">
        <v>6397.0840649350002</v>
      </c>
      <c r="AO130" s="236">
        <v>6476.5362307619998</v>
      </c>
      <c r="AP130" s="236">
        <v>6556.9131008240001</v>
      </c>
      <c r="AQ130" s="236">
        <v>6638.2217167119998</v>
      </c>
      <c r="AR130" s="236">
        <v>6720.4635714469996</v>
      </c>
      <c r="AS130" s="236">
        <v>6803.6394539359999</v>
      </c>
      <c r="AT130" s="236">
        <v>6887.7477537479999</v>
      </c>
      <c r="AU130" s="236">
        <v>6972.7854178010002</v>
      </c>
      <c r="AV130" s="236">
        <v>7058.7497752059999</v>
      </c>
      <c r="AW130" s="236">
        <v>7145.6350117399998</v>
      </c>
      <c r="AX130" s="236">
        <v>7233.4356019799998</v>
      </c>
      <c r="AY130" s="236">
        <v>7322.1443366860003</v>
      </c>
      <c r="AZ130" s="236">
        <v>7411.7505784209998</v>
      </c>
      <c r="BA130" s="236">
        <v>7502.2420947250002</v>
      </c>
      <c r="BB130" s="236">
        <v>7593.6016276509999</v>
      </c>
      <c r="BC130" s="236">
        <v>7685.8106711350001</v>
      </c>
      <c r="BD130" s="236">
        <v>7778.8465588469999</v>
      </c>
      <c r="BE130" s="236">
        <v>7872.6738287010003</v>
      </c>
      <c r="BF130" s="236">
        <v>7967.2638699010004</v>
      </c>
      <c r="BG130" s="236">
        <v>8062.569559474</v>
      </c>
      <c r="BH130" s="236">
        <v>8158.5469498109996</v>
      </c>
      <c r="BI130" s="236">
        <v>8255.1251146659997</v>
      </c>
      <c r="BJ130" s="236">
        <v>8352.1874853779991</v>
      </c>
      <c r="BK130" s="236">
        <v>8449.5701582220008</v>
      </c>
      <c r="BL130" s="236">
        <v>8547.2790341679993</v>
      </c>
      <c r="BM130" s="236">
        <v>8645.2060820139995</v>
      </c>
      <c r="BN130" s="236">
        <v>8743.2279355659994</v>
      </c>
      <c r="BO130" s="236">
        <v>8841.2041937089998</v>
      </c>
      <c r="BP130" s="236">
        <v>8938.9753686740005</v>
      </c>
      <c r="BQ130" s="236">
        <v>9036.3605194539996</v>
      </c>
      <c r="BR130" s="236">
        <v>9133.1548191050006</v>
      </c>
      <c r="BS130" s="236">
        <v>9229.1267100160003</v>
      </c>
      <c r="BT130" s="236">
        <v>9324.0149543829993</v>
      </c>
      <c r="BU130" s="236">
        <v>9417.5251806889992</v>
      </c>
      <c r="BV130" s="236">
        <v>9509.3262992060008</v>
      </c>
      <c r="BW130" s="236">
        <v>9599.0464460580006</v>
      </c>
      <c r="BX130" s="236">
        <v>9686.2688030959998</v>
      </c>
      <c r="BY130" s="236">
        <v>9770.5268595060006</v>
      </c>
      <c r="BZ130" s="236">
        <v>9851.2995459819995</v>
      </c>
      <c r="CA130" s="236">
        <v>9928.0059438379994</v>
      </c>
      <c r="CB130" s="236">
        <v>10000</v>
      </c>
      <c r="CC130" s="236"/>
      <c r="CD130" s="236"/>
      <c r="CE130" s="236"/>
      <c r="CF130" s="236"/>
      <c r="CG130" s="236"/>
      <c r="CH130" s="236"/>
      <c r="CI130" s="236"/>
      <c r="CJ130" s="236"/>
      <c r="CK130" s="236"/>
      <c r="CL130" s="236"/>
      <c r="CM130" s="236"/>
      <c r="CN130" s="236"/>
      <c r="CO130" s="236"/>
      <c r="CP130" s="236"/>
      <c r="CQ130" s="236"/>
      <c r="CR130" s="236"/>
      <c r="CS130" s="236"/>
      <c r="CT130" s="236"/>
      <c r="CU130" s="236"/>
      <c r="CV130" s="236"/>
      <c r="CW130" s="236"/>
      <c r="CX130" s="236"/>
      <c r="CY130" s="236"/>
      <c r="CZ130" s="236"/>
      <c r="DA130" s="236"/>
      <c r="DB130" s="236"/>
      <c r="DC130" s="236"/>
      <c r="DD130" s="236"/>
      <c r="DE130" s="236"/>
      <c r="DF130" s="236"/>
      <c r="DG130" s="236"/>
      <c r="DH130" s="236"/>
      <c r="DI130" s="236"/>
      <c r="DJ130" s="236"/>
      <c r="DK130" s="236"/>
      <c r="DL130" s="236"/>
      <c r="DM130" s="236"/>
      <c r="DN130" s="236"/>
      <c r="DO130" s="236"/>
      <c r="DP130" s="236"/>
      <c r="DQ130" s="236"/>
      <c r="DR130" s="236"/>
    </row>
    <row r="131" spans="1:122" x14ac:dyDescent="0.15">
      <c r="A131" s="1" t="s">
        <v>631</v>
      </c>
      <c r="B131" s="1" t="s">
        <v>502</v>
      </c>
      <c r="C131" s="1">
        <v>1</v>
      </c>
      <c r="D131" s="1">
        <v>1</v>
      </c>
      <c r="E131" s="1">
        <v>2</v>
      </c>
      <c r="F131" s="1">
        <v>43</v>
      </c>
      <c r="G131" s="1">
        <v>0</v>
      </c>
      <c r="H131" s="1">
        <v>0</v>
      </c>
      <c r="I131" s="1">
        <v>0</v>
      </c>
      <c r="J131" s="1">
        <v>0</v>
      </c>
      <c r="K131" s="236">
        <v>4581.1397780329999</v>
      </c>
      <c r="L131" s="236">
        <v>67</v>
      </c>
      <c r="M131" s="236">
        <v>4635.1348484359996</v>
      </c>
      <c r="N131" s="236">
        <v>4692.8080179839999</v>
      </c>
      <c r="O131" s="236">
        <v>4751.2399517579997</v>
      </c>
      <c r="P131" s="236">
        <v>4810.4512452950003</v>
      </c>
      <c r="Q131" s="236">
        <v>4870.465595222</v>
      </c>
      <c r="R131" s="236">
        <v>4931.3011757969998</v>
      </c>
      <c r="S131" s="236">
        <v>4992.8919324709996</v>
      </c>
      <c r="T131" s="236">
        <v>5055.2466135029999</v>
      </c>
      <c r="U131" s="236">
        <v>5118.3738520950001</v>
      </c>
      <c r="V131" s="236">
        <v>5182.2833457959996</v>
      </c>
      <c r="W131" s="236">
        <v>5246.9848003289999</v>
      </c>
      <c r="X131" s="236">
        <v>5312.4883112260004</v>
      </c>
      <c r="Y131" s="236">
        <v>5378.8032661400002</v>
      </c>
      <c r="Z131" s="236">
        <v>5445.9382941419999</v>
      </c>
      <c r="AA131" s="236">
        <v>5513.9012439999997</v>
      </c>
      <c r="AB131" s="236">
        <v>5582.6997262949999</v>
      </c>
      <c r="AC131" s="236">
        <v>5652.3418248739999</v>
      </c>
      <c r="AD131" s="236">
        <v>5722.8361562379996</v>
      </c>
      <c r="AE131" s="236">
        <v>5794.1935243669996</v>
      </c>
      <c r="AF131" s="236">
        <v>5866.4241257289996</v>
      </c>
      <c r="AG131" s="236">
        <v>5939.5360389950001</v>
      </c>
      <c r="AH131" s="236">
        <v>6013.536806909</v>
      </c>
      <c r="AI131" s="236">
        <v>6088.433127368</v>
      </c>
      <c r="AJ131" s="236">
        <v>6164.2310412930001</v>
      </c>
      <c r="AK131" s="236">
        <v>6240.9357867110002</v>
      </c>
      <c r="AL131" s="236">
        <v>6318.5519979159999</v>
      </c>
      <c r="AM131" s="236">
        <v>6397.0840649350002</v>
      </c>
      <c r="AN131" s="236">
        <v>6476.5362307619998</v>
      </c>
      <c r="AO131" s="236">
        <v>6556.9131008240001</v>
      </c>
      <c r="AP131" s="236">
        <v>6638.2217167119998</v>
      </c>
      <c r="AQ131" s="236">
        <v>6720.4635714469996</v>
      </c>
      <c r="AR131" s="236">
        <v>6803.6394539359999</v>
      </c>
      <c r="AS131" s="236">
        <v>6887.7477537479999</v>
      </c>
      <c r="AT131" s="236">
        <v>6972.7854178010002</v>
      </c>
      <c r="AU131" s="236">
        <v>7058.7497752059999</v>
      </c>
      <c r="AV131" s="236">
        <v>7145.6350117399998</v>
      </c>
      <c r="AW131" s="236">
        <v>7233.4356019799998</v>
      </c>
      <c r="AX131" s="236">
        <v>7322.1443366860003</v>
      </c>
      <c r="AY131" s="236">
        <v>7411.7505784209998</v>
      </c>
      <c r="AZ131" s="236">
        <v>7502.2420947250002</v>
      </c>
      <c r="BA131" s="236">
        <v>7593.6016276509999</v>
      </c>
      <c r="BB131" s="236">
        <v>7685.8106711350001</v>
      </c>
      <c r="BC131" s="236">
        <v>7778.8465588469999</v>
      </c>
      <c r="BD131" s="236">
        <v>7872.6738287010003</v>
      </c>
      <c r="BE131" s="236">
        <v>7967.2638699010004</v>
      </c>
      <c r="BF131" s="236">
        <v>8062.569559474</v>
      </c>
      <c r="BG131" s="236">
        <v>8158.5469498109996</v>
      </c>
      <c r="BH131" s="236">
        <v>8255.1251146659997</v>
      </c>
      <c r="BI131" s="236">
        <v>8352.1874853779991</v>
      </c>
      <c r="BJ131" s="236">
        <v>8449.5701582220008</v>
      </c>
      <c r="BK131" s="236">
        <v>8547.2790341679993</v>
      </c>
      <c r="BL131" s="236">
        <v>8645.2060820139995</v>
      </c>
      <c r="BM131" s="236">
        <v>8743.2279355659994</v>
      </c>
      <c r="BN131" s="236">
        <v>8841.2041937089998</v>
      </c>
      <c r="BO131" s="236">
        <v>8938.9753686740005</v>
      </c>
      <c r="BP131" s="236">
        <v>9036.3605194539996</v>
      </c>
      <c r="BQ131" s="236">
        <v>9133.1548191050006</v>
      </c>
      <c r="BR131" s="236">
        <v>9229.1267100160003</v>
      </c>
      <c r="BS131" s="236">
        <v>9324.0149543829993</v>
      </c>
      <c r="BT131" s="236">
        <v>9417.5251806889992</v>
      </c>
      <c r="BU131" s="236">
        <v>9509.3262992060008</v>
      </c>
      <c r="BV131" s="236">
        <v>9599.0464460580006</v>
      </c>
      <c r="BW131" s="236">
        <v>9686.2688030959998</v>
      </c>
      <c r="BX131" s="236">
        <v>9770.5268595060006</v>
      </c>
      <c r="BY131" s="236">
        <v>9851.2995459819995</v>
      </c>
      <c r="BZ131" s="236">
        <v>9928.0059438379994</v>
      </c>
      <c r="CA131" s="236">
        <v>10000</v>
      </c>
      <c r="CB131" s="236"/>
      <c r="CC131" s="236"/>
      <c r="CD131" s="236"/>
      <c r="CE131" s="236"/>
      <c r="CF131" s="236"/>
      <c r="CG131" s="236"/>
      <c r="CH131" s="236"/>
      <c r="CI131" s="236"/>
      <c r="CJ131" s="236"/>
      <c r="CK131" s="236"/>
      <c r="CL131" s="236"/>
      <c r="CM131" s="236"/>
      <c r="CN131" s="236"/>
      <c r="CO131" s="236"/>
      <c r="CP131" s="236"/>
      <c r="CQ131" s="236"/>
      <c r="CR131" s="236"/>
      <c r="CS131" s="236"/>
      <c r="CT131" s="236"/>
      <c r="CU131" s="236"/>
      <c r="CV131" s="236"/>
      <c r="CW131" s="236"/>
      <c r="CX131" s="236"/>
      <c r="CY131" s="236"/>
      <c r="CZ131" s="236"/>
      <c r="DA131" s="236"/>
      <c r="DB131" s="236"/>
      <c r="DC131" s="236"/>
      <c r="DD131" s="236"/>
      <c r="DE131" s="236"/>
      <c r="DF131" s="236"/>
      <c r="DG131" s="236"/>
      <c r="DH131" s="236"/>
      <c r="DI131" s="236"/>
      <c r="DJ131" s="236"/>
      <c r="DK131" s="236"/>
      <c r="DL131" s="236"/>
      <c r="DM131" s="236"/>
      <c r="DN131" s="236"/>
      <c r="DO131" s="236"/>
      <c r="DP131" s="236"/>
      <c r="DQ131" s="236"/>
      <c r="DR131" s="236"/>
    </row>
    <row r="132" spans="1:122" x14ac:dyDescent="0.15">
      <c r="A132" s="1" t="s">
        <v>632</v>
      </c>
      <c r="B132" s="1" t="s">
        <v>502</v>
      </c>
      <c r="C132" s="1">
        <v>1</v>
      </c>
      <c r="D132" s="1">
        <v>1</v>
      </c>
      <c r="E132" s="1">
        <v>2</v>
      </c>
      <c r="F132" s="1">
        <v>44</v>
      </c>
      <c r="G132" s="1">
        <v>0</v>
      </c>
      <c r="H132" s="1">
        <v>0</v>
      </c>
      <c r="I132" s="1">
        <v>0</v>
      </c>
      <c r="J132" s="1">
        <v>0</v>
      </c>
      <c r="K132" s="236">
        <v>4638.4697368249999</v>
      </c>
      <c r="L132" s="236">
        <v>66</v>
      </c>
      <c r="M132" s="236">
        <v>4693.1051113809999</v>
      </c>
      <c r="N132" s="236">
        <v>4751.4732707459998</v>
      </c>
      <c r="O132" s="236">
        <v>4810.612997493</v>
      </c>
      <c r="P132" s="236">
        <v>4870.5474788109996</v>
      </c>
      <c r="Q132" s="236">
        <v>4931.3011757969998</v>
      </c>
      <c r="R132" s="236">
        <v>4992.8919324709996</v>
      </c>
      <c r="S132" s="236">
        <v>5055.2466135029999</v>
      </c>
      <c r="T132" s="236">
        <v>5118.3738520950001</v>
      </c>
      <c r="U132" s="236">
        <v>5182.2833457959996</v>
      </c>
      <c r="V132" s="236">
        <v>5246.9848003289999</v>
      </c>
      <c r="W132" s="236">
        <v>5312.4883112260004</v>
      </c>
      <c r="X132" s="236">
        <v>5378.8032661400002</v>
      </c>
      <c r="Y132" s="236">
        <v>5445.9382941419999</v>
      </c>
      <c r="Z132" s="236">
        <v>5513.9012439999997</v>
      </c>
      <c r="AA132" s="236">
        <v>5582.6997262949999</v>
      </c>
      <c r="AB132" s="236">
        <v>5652.3418248739999</v>
      </c>
      <c r="AC132" s="236">
        <v>5722.8361562379996</v>
      </c>
      <c r="AD132" s="236">
        <v>5794.1935243669996</v>
      </c>
      <c r="AE132" s="236">
        <v>5866.4241257289996</v>
      </c>
      <c r="AF132" s="236">
        <v>5939.5360389950001</v>
      </c>
      <c r="AG132" s="236">
        <v>6013.536806909</v>
      </c>
      <c r="AH132" s="236">
        <v>6088.433127368</v>
      </c>
      <c r="AI132" s="236">
        <v>6164.2310412930001</v>
      </c>
      <c r="AJ132" s="236">
        <v>6240.9357867110002</v>
      </c>
      <c r="AK132" s="236">
        <v>6318.5519979159999</v>
      </c>
      <c r="AL132" s="236">
        <v>6397.0840649350002</v>
      </c>
      <c r="AM132" s="236">
        <v>6476.5362307619998</v>
      </c>
      <c r="AN132" s="236">
        <v>6556.9131008240001</v>
      </c>
      <c r="AO132" s="236">
        <v>6638.2217167119998</v>
      </c>
      <c r="AP132" s="236">
        <v>6720.4635714469996</v>
      </c>
      <c r="AQ132" s="236">
        <v>6803.6394539359999</v>
      </c>
      <c r="AR132" s="236">
        <v>6887.7477537479999</v>
      </c>
      <c r="AS132" s="236">
        <v>6972.7854178010002</v>
      </c>
      <c r="AT132" s="236">
        <v>7058.7497752059999</v>
      </c>
      <c r="AU132" s="236">
        <v>7145.6350117399998</v>
      </c>
      <c r="AV132" s="236">
        <v>7233.4356019799998</v>
      </c>
      <c r="AW132" s="236">
        <v>7322.1443366860003</v>
      </c>
      <c r="AX132" s="236">
        <v>7411.7505784209998</v>
      </c>
      <c r="AY132" s="236">
        <v>7502.2420947250002</v>
      </c>
      <c r="AZ132" s="236">
        <v>7593.6016276509999</v>
      </c>
      <c r="BA132" s="236">
        <v>7685.8106711350001</v>
      </c>
      <c r="BB132" s="236">
        <v>7778.8465588469999</v>
      </c>
      <c r="BC132" s="236">
        <v>7872.6738287010003</v>
      </c>
      <c r="BD132" s="236">
        <v>7967.2638699010004</v>
      </c>
      <c r="BE132" s="236">
        <v>8062.569559474</v>
      </c>
      <c r="BF132" s="236">
        <v>8158.5469498109996</v>
      </c>
      <c r="BG132" s="236">
        <v>8255.1251146659997</v>
      </c>
      <c r="BH132" s="236">
        <v>8352.1874853779991</v>
      </c>
      <c r="BI132" s="236">
        <v>8449.5701582220008</v>
      </c>
      <c r="BJ132" s="236">
        <v>8547.2790341679993</v>
      </c>
      <c r="BK132" s="236">
        <v>8645.2060820139995</v>
      </c>
      <c r="BL132" s="236">
        <v>8743.2279355659994</v>
      </c>
      <c r="BM132" s="236">
        <v>8841.2041937089998</v>
      </c>
      <c r="BN132" s="236">
        <v>8938.9753686740005</v>
      </c>
      <c r="BO132" s="236">
        <v>9036.3605194539996</v>
      </c>
      <c r="BP132" s="236">
        <v>9133.1548191050006</v>
      </c>
      <c r="BQ132" s="236">
        <v>9229.1267100160003</v>
      </c>
      <c r="BR132" s="236">
        <v>9324.0149543829993</v>
      </c>
      <c r="BS132" s="236">
        <v>9417.5251806889992</v>
      </c>
      <c r="BT132" s="236">
        <v>9509.3262992060008</v>
      </c>
      <c r="BU132" s="236">
        <v>9599.0464460580006</v>
      </c>
      <c r="BV132" s="236">
        <v>9686.2688030959998</v>
      </c>
      <c r="BW132" s="236">
        <v>9770.5268595060006</v>
      </c>
      <c r="BX132" s="236">
        <v>9851.2995459819995</v>
      </c>
      <c r="BY132" s="236">
        <v>9928.0059438379994</v>
      </c>
      <c r="BZ132" s="236">
        <v>10000</v>
      </c>
      <c r="CA132" s="236"/>
      <c r="CB132" s="236"/>
      <c r="CC132" s="236"/>
      <c r="CD132" s="236"/>
      <c r="CE132" s="236"/>
      <c r="CF132" s="236"/>
      <c r="CG132" s="236"/>
      <c r="CH132" s="236"/>
      <c r="CI132" s="236"/>
      <c r="CJ132" s="236"/>
      <c r="CK132" s="236"/>
      <c r="CL132" s="236"/>
      <c r="CM132" s="236"/>
      <c r="CN132" s="236"/>
      <c r="CO132" s="236"/>
      <c r="CP132" s="236"/>
      <c r="CQ132" s="236"/>
      <c r="CR132" s="236"/>
      <c r="CS132" s="236"/>
      <c r="CT132" s="236"/>
      <c r="CU132" s="236"/>
      <c r="CV132" s="236"/>
      <c r="CW132" s="236"/>
      <c r="CX132" s="236"/>
      <c r="CY132" s="236"/>
      <c r="CZ132" s="236"/>
      <c r="DA132" s="236"/>
      <c r="DB132" s="236"/>
      <c r="DC132" s="236"/>
      <c r="DD132" s="236"/>
      <c r="DE132" s="236"/>
      <c r="DF132" s="236"/>
      <c r="DG132" s="236"/>
      <c r="DH132" s="236"/>
      <c r="DI132" s="236"/>
      <c r="DJ132" s="236"/>
      <c r="DK132" s="236"/>
      <c r="DL132" s="236"/>
      <c r="DM132" s="236"/>
      <c r="DN132" s="236"/>
      <c r="DO132" s="236"/>
      <c r="DP132" s="236"/>
      <c r="DQ132" s="236"/>
      <c r="DR132" s="236"/>
    </row>
    <row r="133" spans="1:122" x14ac:dyDescent="0.15">
      <c r="A133" s="1" t="s">
        <v>633</v>
      </c>
      <c r="B133" s="1" t="s">
        <v>502</v>
      </c>
      <c r="C133" s="1">
        <v>1</v>
      </c>
      <c r="D133" s="1">
        <v>1</v>
      </c>
      <c r="E133" s="1">
        <v>2</v>
      </c>
      <c r="F133" s="1">
        <v>45</v>
      </c>
      <c r="G133" s="1">
        <v>0</v>
      </c>
      <c r="H133" s="1">
        <v>0</v>
      </c>
      <c r="I133" s="1">
        <v>0</v>
      </c>
      <c r="J133" s="1">
        <v>0</v>
      </c>
      <c r="K133" s="236">
        <v>4696.5363426610002</v>
      </c>
      <c r="L133" s="236">
        <v>65</v>
      </c>
      <c r="M133" s="236">
        <v>4751.810138115</v>
      </c>
      <c r="N133" s="236">
        <v>4810.8771859779999</v>
      </c>
      <c r="O133" s="236">
        <v>4870.7304350080003</v>
      </c>
      <c r="P133" s="236">
        <v>4931.393467547</v>
      </c>
      <c r="Q133" s="236">
        <v>4992.8919324709996</v>
      </c>
      <c r="R133" s="236">
        <v>5055.2466135029999</v>
      </c>
      <c r="S133" s="236">
        <v>5118.3738520950001</v>
      </c>
      <c r="T133" s="236">
        <v>5182.2833457959996</v>
      </c>
      <c r="U133" s="236">
        <v>5246.9848003289999</v>
      </c>
      <c r="V133" s="236">
        <v>5312.4883112260004</v>
      </c>
      <c r="W133" s="236">
        <v>5378.8032661400002</v>
      </c>
      <c r="X133" s="236">
        <v>5445.9382941419999</v>
      </c>
      <c r="Y133" s="236">
        <v>5513.9012439999997</v>
      </c>
      <c r="Z133" s="236">
        <v>5582.6997262949999</v>
      </c>
      <c r="AA133" s="236">
        <v>5652.3418248739999</v>
      </c>
      <c r="AB133" s="236">
        <v>5722.8361562379996</v>
      </c>
      <c r="AC133" s="236">
        <v>5794.1935243669996</v>
      </c>
      <c r="AD133" s="236">
        <v>5866.4241257289996</v>
      </c>
      <c r="AE133" s="236">
        <v>5939.5360389950001</v>
      </c>
      <c r="AF133" s="236">
        <v>6013.536806909</v>
      </c>
      <c r="AG133" s="236">
        <v>6088.433127368</v>
      </c>
      <c r="AH133" s="236">
        <v>6164.2310412930001</v>
      </c>
      <c r="AI133" s="236">
        <v>6240.9357867110002</v>
      </c>
      <c r="AJ133" s="236">
        <v>6318.5519979159999</v>
      </c>
      <c r="AK133" s="236">
        <v>6397.0840649350002</v>
      </c>
      <c r="AL133" s="236">
        <v>6476.5362307619998</v>
      </c>
      <c r="AM133" s="236">
        <v>6556.9131008240001</v>
      </c>
      <c r="AN133" s="236">
        <v>6638.2217167119998</v>
      </c>
      <c r="AO133" s="236">
        <v>6720.4635714469996</v>
      </c>
      <c r="AP133" s="236">
        <v>6803.6394539359999</v>
      </c>
      <c r="AQ133" s="236">
        <v>6887.7477537479999</v>
      </c>
      <c r="AR133" s="236">
        <v>6972.7854178010002</v>
      </c>
      <c r="AS133" s="236">
        <v>7058.7497752059999</v>
      </c>
      <c r="AT133" s="236">
        <v>7145.6350117399998</v>
      </c>
      <c r="AU133" s="236">
        <v>7233.4356019799998</v>
      </c>
      <c r="AV133" s="236">
        <v>7322.1443366860003</v>
      </c>
      <c r="AW133" s="236">
        <v>7411.7505784209998</v>
      </c>
      <c r="AX133" s="236">
        <v>7502.2420947250002</v>
      </c>
      <c r="AY133" s="236">
        <v>7593.6016276509999</v>
      </c>
      <c r="AZ133" s="236">
        <v>7685.8106711350001</v>
      </c>
      <c r="BA133" s="236">
        <v>7778.8465588469999</v>
      </c>
      <c r="BB133" s="236">
        <v>7872.6738287010003</v>
      </c>
      <c r="BC133" s="236">
        <v>7967.2638699010004</v>
      </c>
      <c r="BD133" s="236">
        <v>8062.569559474</v>
      </c>
      <c r="BE133" s="236">
        <v>8158.5469498109996</v>
      </c>
      <c r="BF133" s="236">
        <v>8255.1251146659997</v>
      </c>
      <c r="BG133" s="236">
        <v>8352.1874853779991</v>
      </c>
      <c r="BH133" s="236">
        <v>8449.5701582220008</v>
      </c>
      <c r="BI133" s="236">
        <v>8547.2790341679993</v>
      </c>
      <c r="BJ133" s="236">
        <v>8645.2060820139995</v>
      </c>
      <c r="BK133" s="236">
        <v>8743.2279355659994</v>
      </c>
      <c r="BL133" s="236">
        <v>8841.2041937089998</v>
      </c>
      <c r="BM133" s="236">
        <v>8938.9753686740005</v>
      </c>
      <c r="BN133" s="236">
        <v>9036.3605194539996</v>
      </c>
      <c r="BO133" s="236">
        <v>9133.1548191050006</v>
      </c>
      <c r="BP133" s="236">
        <v>9229.1267100160003</v>
      </c>
      <c r="BQ133" s="236">
        <v>9324.0149543829993</v>
      </c>
      <c r="BR133" s="236">
        <v>9417.5251806889992</v>
      </c>
      <c r="BS133" s="236">
        <v>9509.3262992060008</v>
      </c>
      <c r="BT133" s="236">
        <v>9599.0464460580006</v>
      </c>
      <c r="BU133" s="236">
        <v>9686.2688030959998</v>
      </c>
      <c r="BV133" s="236">
        <v>9770.5268595060006</v>
      </c>
      <c r="BW133" s="236">
        <v>9851.2995459819995</v>
      </c>
      <c r="BX133" s="236">
        <v>9928.0059438379994</v>
      </c>
      <c r="BY133" s="236">
        <v>10000</v>
      </c>
      <c r="BZ133" s="236"/>
      <c r="CA133" s="236"/>
      <c r="CB133" s="236"/>
      <c r="CC133" s="236"/>
      <c r="CD133" s="236"/>
      <c r="CE133" s="236"/>
      <c r="CF133" s="236"/>
      <c r="CG133" s="236"/>
      <c r="CH133" s="236"/>
      <c r="CI133" s="236"/>
      <c r="CJ133" s="236"/>
      <c r="CK133" s="236"/>
      <c r="CL133" s="236"/>
      <c r="CM133" s="236"/>
      <c r="CN133" s="236"/>
      <c r="CO133" s="236"/>
      <c r="CP133" s="236"/>
      <c r="CQ133" s="236"/>
      <c r="CR133" s="236"/>
      <c r="CS133" s="236"/>
      <c r="CT133" s="236"/>
      <c r="CU133" s="236"/>
      <c r="CV133" s="236"/>
      <c r="CW133" s="236"/>
      <c r="CX133" s="236"/>
      <c r="CY133" s="236"/>
      <c r="CZ133" s="236"/>
      <c r="DA133" s="236"/>
      <c r="DB133" s="236"/>
      <c r="DC133" s="236"/>
      <c r="DD133" s="236"/>
      <c r="DE133" s="236"/>
      <c r="DF133" s="236"/>
      <c r="DG133" s="236"/>
      <c r="DH133" s="236"/>
      <c r="DI133" s="236"/>
      <c r="DJ133" s="236"/>
      <c r="DK133" s="236"/>
      <c r="DL133" s="236"/>
      <c r="DM133" s="236"/>
      <c r="DN133" s="236"/>
      <c r="DO133" s="236"/>
      <c r="DP133" s="236"/>
      <c r="DQ133" s="236"/>
      <c r="DR133" s="236"/>
    </row>
    <row r="134" spans="1:122" x14ac:dyDescent="0.15">
      <c r="A134" s="1" t="s">
        <v>634</v>
      </c>
      <c r="B134" s="1" t="s">
        <v>502</v>
      </c>
      <c r="C134" s="1">
        <v>1</v>
      </c>
      <c r="D134" s="1">
        <v>1</v>
      </c>
      <c r="E134" s="1">
        <v>2</v>
      </c>
      <c r="F134" s="1">
        <v>46</v>
      </c>
      <c r="G134" s="1">
        <v>0</v>
      </c>
      <c r="H134" s="1">
        <v>0</v>
      </c>
      <c r="I134" s="1">
        <v>0</v>
      </c>
      <c r="J134" s="1">
        <v>0</v>
      </c>
      <c r="K134" s="236">
        <v>4755.3327160179997</v>
      </c>
      <c r="L134" s="236">
        <v>64</v>
      </c>
      <c r="M134" s="236">
        <v>4811.2487729320001</v>
      </c>
      <c r="N134" s="236">
        <v>4871.0222781720004</v>
      </c>
      <c r="O134" s="236">
        <v>4931.5961699199997</v>
      </c>
      <c r="P134" s="236">
        <v>4992.9946890840001</v>
      </c>
      <c r="Q134" s="236">
        <v>5055.2466135029999</v>
      </c>
      <c r="R134" s="236">
        <v>5118.3738520950001</v>
      </c>
      <c r="S134" s="236">
        <v>5182.2833457959996</v>
      </c>
      <c r="T134" s="236">
        <v>5246.9848003289999</v>
      </c>
      <c r="U134" s="236">
        <v>5312.4883112260004</v>
      </c>
      <c r="V134" s="236">
        <v>5378.8032661400002</v>
      </c>
      <c r="W134" s="236">
        <v>5445.9382941419999</v>
      </c>
      <c r="X134" s="236">
        <v>5513.9012439999997</v>
      </c>
      <c r="Y134" s="236">
        <v>5582.6997262949999</v>
      </c>
      <c r="Z134" s="236">
        <v>5652.3418248739999</v>
      </c>
      <c r="AA134" s="236">
        <v>5722.8361562379996</v>
      </c>
      <c r="AB134" s="236">
        <v>5794.1935243669996</v>
      </c>
      <c r="AC134" s="236">
        <v>5866.4241257289996</v>
      </c>
      <c r="AD134" s="236">
        <v>5939.5360389950001</v>
      </c>
      <c r="AE134" s="236">
        <v>6013.536806909</v>
      </c>
      <c r="AF134" s="236">
        <v>6088.433127368</v>
      </c>
      <c r="AG134" s="236">
        <v>6164.2310412930001</v>
      </c>
      <c r="AH134" s="236">
        <v>6240.9357867110002</v>
      </c>
      <c r="AI134" s="236">
        <v>6318.5519979159999</v>
      </c>
      <c r="AJ134" s="236">
        <v>6397.0840649350002</v>
      </c>
      <c r="AK134" s="236">
        <v>6476.5362307619998</v>
      </c>
      <c r="AL134" s="236">
        <v>6556.9131008240001</v>
      </c>
      <c r="AM134" s="236">
        <v>6638.2217167119998</v>
      </c>
      <c r="AN134" s="236">
        <v>6720.4635714469996</v>
      </c>
      <c r="AO134" s="236">
        <v>6803.6394539359999</v>
      </c>
      <c r="AP134" s="236">
        <v>6887.7477537479999</v>
      </c>
      <c r="AQ134" s="236">
        <v>6972.7854178010002</v>
      </c>
      <c r="AR134" s="236">
        <v>7058.7497752059999</v>
      </c>
      <c r="AS134" s="236">
        <v>7145.6350117399998</v>
      </c>
      <c r="AT134" s="236">
        <v>7233.4356019799998</v>
      </c>
      <c r="AU134" s="236">
        <v>7322.1443366860003</v>
      </c>
      <c r="AV134" s="236">
        <v>7411.7505784209998</v>
      </c>
      <c r="AW134" s="236">
        <v>7502.2420947250002</v>
      </c>
      <c r="AX134" s="236">
        <v>7593.6016276509999</v>
      </c>
      <c r="AY134" s="236">
        <v>7685.8106711350001</v>
      </c>
      <c r="AZ134" s="236">
        <v>7778.8465588469999</v>
      </c>
      <c r="BA134" s="236">
        <v>7872.6738287010003</v>
      </c>
      <c r="BB134" s="236">
        <v>7967.2638699010004</v>
      </c>
      <c r="BC134" s="236">
        <v>8062.569559474</v>
      </c>
      <c r="BD134" s="236">
        <v>8158.5469498109996</v>
      </c>
      <c r="BE134" s="236">
        <v>8255.1251146659997</v>
      </c>
      <c r="BF134" s="236">
        <v>8352.1874853779991</v>
      </c>
      <c r="BG134" s="236">
        <v>8449.5701582220008</v>
      </c>
      <c r="BH134" s="236">
        <v>8547.2790341679993</v>
      </c>
      <c r="BI134" s="236">
        <v>8645.2060820139995</v>
      </c>
      <c r="BJ134" s="236">
        <v>8743.2279355659994</v>
      </c>
      <c r="BK134" s="236">
        <v>8841.2041937089998</v>
      </c>
      <c r="BL134" s="236">
        <v>8938.9753686740005</v>
      </c>
      <c r="BM134" s="236">
        <v>9036.3605194539996</v>
      </c>
      <c r="BN134" s="236">
        <v>9133.1548191050006</v>
      </c>
      <c r="BO134" s="236">
        <v>9229.1267100160003</v>
      </c>
      <c r="BP134" s="236">
        <v>9324.0149543829993</v>
      </c>
      <c r="BQ134" s="236">
        <v>9417.5251806889992</v>
      </c>
      <c r="BR134" s="236">
        <v>9509.3262992060008</v>
      </c>
      <c r="BS134" s="236">
        <v>9599.0464460580006</v>
      </c>
      <c r="BT134" s="236">
        <v>9686.2688030959998</v>
      </c>
      <c r="BU134" s="236">
        <v>9770.5268595060006</v>
      </c>
      <c r="BV134" s="236">
        <v>9851.2995459819995</v>
      </c>
      <c r="BW134" s="236">
        <v>9928.0059438379994</v>
      </c>
      <c r="BX134" s="236">
        <v>10000</v>
      </c>
      <c r="BY134" s="236"/>
      <c r="BZ134" s="236"/>
      <c r="CA134" s="236"/>
      <c r="CB134" s="236"/>
      <c r="CC134" s="236"/>
      <c r="CD134" s="236"/>
      <c r="CE134" s="236"/>
      <c r="CF134" s="236"/>
      <c r="CG134" s="236"/>
      <c r="CH134" s="236"/>
      <c r="CI134" s="236"/>
      <c r="CJ134" s="236"/>
      <c r="CK134" s="236"/>
      <c r="CL134" s="236"/>
      <c r="CM134" s="236"/>
      <c r="CN134" s="236"/>
      <c r="CO134" s="236"/>
      <c r="CP134" s="236"/>
      <c r="CQ134" s="236"/>
      <c r="CR134" s="236"/>
      <c r="CS134" s="236"/>
      <c r="CT134" s="236"/>
      <c r="CU134" s="236"/>
      <c r="CV134" s="236"/>
      <c r="CW134" s="236"/>
      <c r="CX134" s="236"/>
      <c r="CY134" s="236"/>
      <c r="CZ134" s="236"/>
      <c r="DA134" s="236"/>
      <c r="DB134" s="236"/>
      <c r="DC134" s="236"/>
      <c r="DD134" s="236"/>
      <c r="DE134" s="236"/>
      <c r="DF134" s="236"/>
      <c r="DG134" s="236"/>
      <c r="DH134" s="236"/>
      <c r="DI134" s="236"/>
      <c r="DJ134" s="236"/>
      <c r="DK134" s="236"/>
      <c r="DL134" s="236"/>
      <c r="DM134" s="236"/>
      <c r="DN134" s="236"/>
      <c r="DO134" s="236"/>
      <c r="DP134" s="236"/>
      <c r="DQ134" s="236"/>
      <c r="DR134" s="236"/>
    </row>
    <row r="135" spans="1:122" x14ac:dyDescent="0.15">
      <c r="A135" s="1" t="s">
        <v>635</v>
      </c>
      <c r="B135" s="1" t="s">
        <v>502</v>
      </c>
      <c r="C135" s="1">
        <v>1</v>
      </c>
      <c r="D135" s="1">
        <v>1</v>
      </c>
      <c r="E135" s="1">
        <v>2</v>
      </c>
      <c r="F135" s="1">
        <v>47</v>
      </c>
      <c r="G135" s="1">
        <v>0</v>
      </c>
      <c r="H135" s="1">
        <v>0</v>
      </c>
      <c r="I135" s="1">
        <v>0</v>
      </c>
      <c r="J135" s="1">
        <v>0</v>
      </c>
      <c r="K135" s="236">
        <v>4814.8764909519996</v>
      </c>
      <c r="L135" s="236">
        <v>63</v>
      </c>
      <c r="M135" s="236">
        <v>4871.4385204669998</v>
      </c>
      <c r="N135" s="236">
        <v>4931.9234838700004</v>
      </c>
      <c r="O135" s="236">
        <v>4993.2221346360002</v>
      </c>
      <c r="P135" s="236">
        <v>5055.3619072860001</v>
      </c>
      <c r="Q135" s="236">
        <v>5118.3738520950001</v>
      </c>
      <c r="R135" s="236">
        <v>5182.2833457959996</v>
      </c>
      <c r="S135" s="236">
        <v>5246.9848003289999</v>
      </c>
      <c r="T135" s="236">
        <v>5312.4883112260004</v>
      </c>
      <c r="U135" s="236">
        <v>5378.8032661400002</v>
      </c>
      <c r="V135" s="236">
        <v>5445.9382941419999</v>
      </c>
      <c r="W135" s="236">
        <v>5513.9012439999997</v>
      </c>
      <c r="X135" s="236">
        <v>5582.6997262949999</v>
      </c>
      <c r="Y135" s="236">
        <v>5652.3418248739999</v>
      </c>
      <c r="Z135" s="236">
        <v>5722.8361562379996</v>
      </c>
      <c r="AA135" s="236">
        <v>5794.1935243669996</v>
      </c>
      <c r="AB135" s="236">
        <v>5866.4241257289996</v>
      </c>
      <c r="AC135" s="236">
        <v>5939.5360389950001</v>
      </c>
      <c r="AD135" s="236">
        <v>6013.536806909</v>
      </c>
      <c r="AE135" s="236">
        <v>6088.433127368</v>
      </c>
      <c r="AF135" s="236">
        <v>6164.2310412930001</v>
      </c>
      <c r="AG135" s="236">
        <v>6240.9357867110002</v>
      </c>
      <c r="AH135" s="236">
        <v>6318.5519979159999</v>
      </c>
      <c r="AI135" s="236">
        <v>6397.0840649350002</v>
      </c>
      <c r="AJ135" s="236">
        <v>6476.5362307619998</v>
      </c>
      <c r="AK135" s="236">
        <v>6556.9131008240001</v>
      </c>
      <c r="AL135" s="236">
        <v>6638.2217167119998</v>
      </c>
      <c r="AM135" s="236">
        <v>6720.4635714469996</v>
      </c>
      <c r="AN135" s="236">
        <v>6803.6394539359999</v>
      </c>
      <c r="AO135" s="236">
        <v>6887.7477537479999</v>
      </c>
      <c r="AP135" s="236">
        <v>6972.7854178010002</v>
      </c>
      <c r="AQ135" s="236">
        <v>7058.7497752059999</v>
      </c>
      <c r="AR135" s="236">
        <v>7145.6350117399998</v>
      </c>
      <c r="AS135" s="236">
        <v>7233.4356019799998</v>
      </c>
      <c r="AT135" s="236">
        <v>7322.1443366860003</v>
      </c>
      <c r="AU135" s="236">
        <v>7411.7505784209998</v>
      </c>
      <c r="AV135" s="236">
        <v>7502.2420947250002</v>
      </c>
      <c r="AW135" s="236">
        <v>7593.6016276509999</v>
      </c>
      <c r="AX135" s="236">
        <v>7685.8106711350001</v>
      </c>
      <c r="AY135" s="236">
        <v>7778.8465588469999</v>
      </c>
      <c r="AZ135" s="236">
        <v>7872.6738287010003</v>
      </c>
      <c r="BA135" s="236">
        <v>7967.2638699010004</v>
      </c>
      <c r="BB135" s="236">
        <v>8062.569559474</v>
      </c>
      <c r="BC135" s="236">
        <v>8158.5469498109996</v>
      </c>
      <c r="BD135" s="236">
        <v>8255.1251146659997</v>
      </c>
      <c r="BE135" s="236">
        <v>8352.1874853779991</v>
      </c>
      <c r="BF135" s="236">
        <v>8449.5701582220008</v>
      </c>
      <c r="BG135" s="236">
        <v>8547.2790341679993</v>
      </c>
      <c r="BH135" s="236">
        <v>8645.2060820139995</v>
      </c>
      <c r="BI135" s="236">
        <v>8743.2279355659994</v>
      </c>
      <c r="BJ135" s="236">
        <v>8841.2041937089998</v>
      </c>
      <c r="BK135" s="236">
        <v>8938.9753686740005</v>
      </c>
      <c r="BL135" s="236">
        <v>9036.3605194539996</v>
      </c>
      <c r="BM135" s="236">
        <v>9133.1548191050006</v>
      </c>
      <c r="BN135" s="236">
        <v>9229.1267100160003</v>
      </c>
      <c r="BO135" s="236">
        <v>9324.0149543829993</v>
      </c>
      <c r="BP135" s="236">
        <v>9417.5251806889992</v>
      </c>
      <c r="BQ135" s="236">
        <v>9509.3262992060008</v>
      </c>
      <c r="BR135" s="236">
        <v>9599.0464460580006</v>
      </c>
      <c r="BS135" s="236">
        <v>9686.2688030959998</v>
      </c>
      <c r="BT135" s="236">
        <v>9770.5268595060006</v>
      </c>
      <c r="BU135" s="236">
        <v>9851.2995459819995</v>
      </c>
      <c r="BV135" s="236">
        <v>9928.0059438379994</v>
      </c>
      <c r="BW135" s="236">
        <v>10000</v>
      </c>
      <c r="BX135" s="236"/>
      <c r="BY135" s="236"/>
      <c r="BZ135" s="236"/>
      <c r="CA135" s="236"/>
      <c r="CB135" s="236"/>
      <c r="CC135" s="236"/>
      <c r="CD135" s="236"/>
      <c r="CE135" s="236"/>
      <c r="CF135" s="236"/>
      <c r="CG135" s="236"/>
      <c r="CH135" s="236"/>
      <c r="CI135" s="236"/>
      <c r="CJ135" s="236"/>
      <c r="CK135" s="236"/>
      <c r="CL135" s="236"/>
      <c r="CM135" s="236"/>
      <c r="CN135" s="236"/>
      <c r="CO135" s="236"/>
      <c r="CP135" s="236"/>
      <c r="CQ135" s="236"/>
      <c r="CR135" s="236"/>
      <c r="CS135" s="236"/>
      <c r="CT135" s="236"/>
      <c r="CU135" s="236"/>
      <c r="CV135" s="236"/>
      <c r="CW135" s="236"/>
      <c r="CX135" s="236"/>
      <c r="CY135" s="236"/>
      <c r="CZ135" s="236"/>
      <c r="DA135" s="236"/>
      <c r="DB135" s="236"/>
      <c r="DC135" s="236"/>
      <c r="DD135" s="236"/>
      <c r="DE135" s="236"/>
      <c r="DF135" s="236"/>
      <c r="DG135" s="236"/>
      <c r="DH135" s="236"/>
      <c r="DI135" s="236"/>
      <c r="DJ135" s="236"/>
      <c r="DK135" s="236"/>
      <c r="DL135" s="236"/>
      <c r="DM135" s="236"/>
      <c r="DN135" s="236"/>
      <c r="DO135" s="236"/>
      <c r="DP135" s="236"/>
      <c r="DQ135" s="236"/>
      <c r="DR135" s="236"/>
    </row>
    <row r="136" spans="1:122" x14ac:dyDescent="0.15">
      <c r="A136" s="1" t="s">
        <v>636</v>
      </c>
      <c r="B136" s="1" t="s">
        <v>502</v>
      </c>
      <c r="C136" s="1">
        <v>1</v>
      </c>
      <c r="D136" s="1">
        <v>1</v>
      </c>
      <c r="E136" s="1">
        <v>2</v>
      </c>
      <c r="F136" s="1">
        <v>48</v>
      </c>
      <c r="G136" s="1">
        <v>0</v>
      </c>
      <c r="H136" s="1">
        <v>0</v>
      </c>
      <c r="I136" s="1">
        <v>0</v>
      </c>
      <c r="J136" s="1">
        <v>0</v>
      </c>
      <c r="K136" s="236">
        <v>4875.1801428770004</v>
      </c>
      <c r="L136" s="236">
        <v>62</v>
      </c>
      <c r="M136" s="236">
        <v>4932.3896303009997</v>
      </c>
      <c r="N136" s="236">
        <v>4993.5886912079995</v>
      </c>
      <c r="O136" s="236">
        <v>5055.6164425200004</v>
      </c>
      <c r="P136" s="236">
        <v>5118.5021297430003</v>
      </c>
      <c r="Q136" s="236">
        <v>5182.2833457959996</v>
      </c>
      <c r="R136" s="236">
        <v>5246.9848003289999</v>
      </c>
      <c r="S136" s="236">
        <v>5312.4883112260004</v>
      </c>
      <c r="T136" s="236">
        <v>5378.8032661400002</v>
      </c>
      <c r="U136" s="236">
        <v>5445.9382941419999</v>
      </c>
      <c r="V136" s="236">
        <v>5513.9012439999997</v>
      </c>
      <c r="W136" s="236">
        <v>5582.6997262949999</v>
      </c>
      <c r="X136" s="236">
        <v>5652.3418248739999</v>
      </c>
      <c r="Y136" s="236">
        <v>5722.8361562379996</v>
      </c>
      <c r="Z136" s="236">
        <v>5794.1935243669996</v>
      </c>
      <c r="AA136" s="236">
        <v>5866.4241257289996</v>
      </c>
      <c r="AB136" s="236">
        <v>5939.5360389950001</v>
      </c>
      <c r="AC136" s="236">
        <v>6013.536806909</v>
      </c>
      <c r="AD136" s="236">
        <v>6088.433127368</v>
      </c>
      <c r="AE136" s="236">
        <v>6164.2310412930001</v>
      </c>
      <c r="AF136" s="236">
        <v>6240.9357867110002</v>
      </c>
      <c r="AG136" s="236">
        <v>6318.5519979159999</v>
      </c>
      <c r="AH136" s="236">
        <v>6397.0840649350002</v>
      </c>
      <c r="AI136" s="236">
        <v>6476.5362307619998</v>
      </c>
      <c r="AJ136" s="236">
        <v>6556.9131008240001</v>
      </c>
      <c r="AK136" s="236">
        <v>6638.2217167119998</v>
      </c>
      <c r="AL136" s="236">
        <v>6720.4635714469996</v>
      </c>
      <c r="AM136" s="236">
        <v>6803.6394539359999</v>
      </c>
      <c r="AN136" s="236">
        <v>6887.7477537479999</v>
      </c>
      <c r="AO136" s="236">
        <v>6972.7854178010002</v>
      </c>
      <c r="AP136" s="236">
        <v>7058.7497752059999</v>
      </c>
      <c r="AQ136" s="236">
        <v>7145.6350117399998</v>
      </c>
      <c r="AR136" s="236">
        <v>7233.4356019799998</v>
      </c>
      <c r="AS136" s="236">
        <v>7322.1443366860003</v>
      </c>
      <c r="AT136" s="236">
        <v>7411.7505784209998</v>
      </c>
      <c r="AU136" s="236">
        <v>7502.2420947250002</v>
      </c>
      <c r="AV136" s="236">
        <v>7593.6016276509999</v>
      </c>
      <c r="AW136" s="236">
        <v>7685.8106711350001</v>
      </c>
      <c r="AX136" s="236">
        <v>7778.8465588469999</v>
      </c>
      <c r="AY136" s="236">
        <v>7872.6738287010003</v>
      </c>
      <c r="AZ136" s="236">
        <v>7967.2638699010004</v>
      </c>
      <c r="BA136" s="236">
        <v>8062.569559474</v>
      </c>
      <c r="BB136" s="236">
        <v>8158.5469498109996</v>
      </c>
      <c r="BC136" s="236">
        <v>8255.1251146659997</v>
      </c>
      <c r="BD136" s="236">
        <v>8352.1874853779991</v>
      </c>
      <c r="BE136" s="236">
        <v>8449.5701582220008</v>
      </c>
      <c r="BF136" s="236">
        <v>8547.2790341679993</v>
      </c>
      <c r="BG136" s="236">
        <v>8645.2060820139995</v>
      </c>
      <c r="BH136" s="236">
        <v>8743.2279355659994</v>
      </c>
      <c r="BI136" s="236">
        <v>8841.2041937089998</v>
      </c>
      <c r="BJ136" s="236">
        <v>8938.9753686740005</v>
      </c>
      <c r="BK136" s="236">
        <v>9036.3605194539996</v>
      </c>
      <c r="BL136" s="236">
        <v>9133.1548191050006</v>
      </c>
      <c r="BM136" s="236">
        <v>9229.1267100160003</v>
      </c>
      <c r="BN136" s="236">
        <v>9324.0149543829993</v>
      </c>
      <c r="BO136" s="236">
        <v>9417.5251806889992</v>
      </c>
      <c r="BP136" s="236">
        <v>9509.3262992060008</v>
      </c>
      <c r="BQ136" s="236">
        <v>9599.0464460580006</v>
      </c>
      <c r="BR136" s="236">
        <v>9686.2688030959998</v>
      </c>
      <c r="BS136" s="236">
        <v>9770.5268595060006</v>
      </c>
      <c r="BT136" s="236">
        <v>9851.2995459819995</v>
      </c>
      <c r="BU136" s="236">
        <v>9928.0059438379994</v>
      </c>
      <c r="BV136" s="236">
        <v>10000</v>
      </c>
      <c r="BW136" s="236"/>
      <c r="BX136" s="236"/>
      <c r="BY136" s="236"/>
      <c r="BZ136" s="236"/>
      <c r="CA136" s="236"/>
      <c r="CB136" s="236"/>
      <c r="CC136" s="236"/>
      <c r="CD136" s="236"/>
      <c r="CE136" s="236"/>
      <c r="CF136" s="236"/>
      <c r="CG136" s="236"/>
      <c r="CH136" s="236"/>
      <c r="CI136" s="236"/>
      <c r="CJ136" s="236"/>
      <c r="CK136" s="236"/>
      <c r="CL136" s="236"/>
      <c r="CM136" s="236"/>
      <c r="CN136" s="236"/>
      <c r="CO136" s="236"/>
      <c r="CP136" s="236"/>
      <c r="CQ136" s="236"/>
      <c r="CR136" s="236"/>
      <c r="CS136" s="236"/>
      <c r="CT136" s="236"/>
      <c r="CU136" s="236"/>
      <c r="CV136" s="236"/>
      <c r="CW136" s="236"/>
      <c r="CX136" s="236"/>
      <c r="CY136" s="236"/>
      <c r="CZ136" s="236"/>
      <c r="DA136" s="236"/>
      <c r="DB136" s="236"/>
      <c r="DC136" s="236"/>
      <c r="DD136" s="236"/>
      <c r="DE136" s="236"/>
      <c r="DF136" s="236"/>
      <c r="DG136" s="236"/>
      <c r="DH136" s="236"/>
      <c r="DI136" s="236"/>
      <c r="DJ136" s="236"/>
      <c r="DK136" s="236"/>
      <c r="DL136" s="236"/>
      <c r="DM136" s="236"/>
      <c r="DN136" s="236"/>
      <c r="DO136" s="236"/>
      <c r="DP136" s="236"/>
      <c r="DQ136" s="236"/>
      <c r="DR136" s="236"/>
    </row>
    <row r="137" spans="1:122" x14ac:dyDescent="0.15">
      <c r="A137" s="1" t="s">
        <v>637</v>
      </c>
      <c r="B137" s="1" t="s">
        <v>502</v>
      </c>
      <c r="C137" s="1">
        <v>1</v>
      </c>
      <c r="D137" s="1">
        <v>1</v>
      </c>
      <c r="E137" s="1">
        <v>2</v>
      </c>
      <c r="F137" s="1">
        <v>49</v>
      </c>
      <c r="G137" s="1">
        <v>0</v>
      </c>
      <c r="H137" s="1">
        <v>0</v>
      </c>
      <c r="I137" s="1">
        <v>0</v>
      </c>
      <c r="J137" s="1">
        <v>0</v>
      </c>
      <c r="K137" s="236">
        <v>4936.2424724450002</v>
      </c>
      <c r="L137" s="236">
        <v>61</v>
      </c>
      <c r="M137" s="236">
        <v>4994.1005020660004</v>
      </c>
      <c r="N137" s="236">
        <v>5056.0183118579998</v>
      </c>
      <c r="O137" s="236">
        <v>5118.7798800700002</v>
      </c>
      <c r="P137" s="236">
        <v>5182.422954273</v>
      </c>
      <c r="Q137" s="236">
        <v>5246.9848003289999</v>
      </c>
      <c r="R137" s="236">
        <v>5312.4883112260004</v>
      </c>
      <c r="S137" s="236">
        <v>5378.8032661400002</v>
      </c>
      <c r="T137" s="236">
        <v>5445.9382941419999</v>
      </c>
      <c r="U137" s="236">
        <v>5513.9012439999997</v>
      </c>
      <c r="V137" s="236">
        <v>5582.6997262949999</v>
      </c>
      <c r="W137" s="236">
        <v>5652.3418248739999</v>
      </c>
      <c r="X137" s="236">
        <v>5722.8361562379996</v>
      </c>
      <c r="Y137" s="236">
        <v>5794.1935243669996</v>
      </c>
      <c r="Z137" s="236">
        <v>5866.4241257289996</v>
      </c>
      <c r="AA137" s="236">
        <v>5939.5360389950001</v>
      </c>
      <c r="AB137" s="236">
        <v>6013.536806909</v>
      </c>
      <c r="AC137" s="236">
        <v>6088.433127368</v>
      </c>
      <c r="AD137" s="236">
        <v>6164.2310412930001</v>
      </c>
      <c r="AE137" s="236">
        <v>6240.9357867110002</v>
      </c>
      <c r="AF137" s="236">
        <v>6318.5519979159999</v>
      </c>
      <c r="AG137" s="236">
        <v>6397.0840649350002</v>
      </c>
      <c r="AH137" s="236">
        <v>6476.5362307619998</v>
      </c>
      <c r="AI137" s="236">
        <v>6556.9131008240001</v>
      </c>
      <c r="AJ137" s="236">
        <v>6638.2217167119998</v>
      </c>
      <c r="AK137" s="236">
        <v>6720.4635714469996</v>
      </c>
      <c r="AL137" s="236">
        <v>6803.6394539359999</v>
      </c>
      <c r="AM137" s="236">
        <v>6887.7477537479999</v>
      </c>
      <c r="AN137" s="236">
        <v>6972.7854178010002</v>
      </c>
      <c r="AO137" s="236">
        <v>7058.7497752059999</v>
      </c>
      <c r="AP137" s="236">
        <v>7145.6350117399998</v>
      </c>
      <c r="AQ137" s="236">
        <v>7233.4356019799998</v>
      </c>
      <c r="AR137" s="236">
        <v>7322.1443366860003</v>
      </c>
      <c r="AS137" s="236">
        <v>7411.7505784209998</v>
      </c>
      <c r="AT137" s="236">
        <v>7502.2420947250002</v>
      </c>
      <c r="AU137" s="236">
        <v>7593.6016276509999</v>
      </c>
      <c r="AV137" s="236">
        <v>7685.8106711350001</v>
      </c>
      <c r="AW137" s="236">
        <v>7778.8465588469999</v>
      </c>
      <c r="AX137" s="236">
        <v>7872.6738287010003</v>
      </c>
      <c r="AY137" s="236">
        <v>7967.2638699010004</v>
      </c>
      <c r="AZ137" s="236">
        <v>8062.569559474</v>
      </c>
      <c r="BA137" s="236">
        <v>8158.5469498109996</v>
      </c>
      <c r="BB137" s="236">
        <v>8255.1251146659997</v>
      </c>
      <c r="BC137" s="236">
        <v>8352.1874853779991</v>
      </c>
      <c r="BD137" s="236">
        <v>8449.5701582220008</v>
      </c>
      <c r="BE137" s="236">
        <v>8547.2790341679993</v>
      </c>
      <c r="BF137" s="236">
        <v>8645.2060820139995</v>
      </c>
      <c r="BG137" s="236">
        <v>8743.2279355659994</v>
      </c>
      <c r="BH137" s="236">
        <v>8841.2041937089998</v>
      </c>
      <c r="BI137" s="236">
        <v>8938.9753686740005</v>
      </c>
      <c r="BJ137" s="236">
        <v>9036.3605194539996</v>
      </c>
      <c r="BK137" s="236">
        <v>9133.1548191050006</v>
      </c>
      <c r="BL137" s="236">
        <v>9229.1267100160003</v>
      </c>
      <c r="BM137" s="236">
        <v>9324.0149543829993</v>
      </c>
      <c r="BN137" s="236">
        <v>9417.5251806889992</v>
      </c>
      <c r="BO137" s="236">
        <v>9509.3262992060008</v>
      </c>
      <c r="BP137" s="236">
        <v>9599.0464460580006</v>
      </c>
      <c r="BQ137" s="236">
        <v>9686.2688030959998</v>
      </c>
      <c r="BR137" s="236">
        <v>9770.5268595060006</v>
      </c>
      <c r="BS137" s="236">
        <v>9851.2995459819995</v>
      </c>
      <c r="BT137" s="236">
        <v>9928.0059438379994</v>
      </c>
      <c r="BU137" s="236">
        <v>10000</v>
      </c>
      <c r="BV137" s="236"/>
      <c r="BW137" s="236"/>
      <c r="BX137" s="236"/>
      <c r="BY137" s="236"/>
      <c r="BZ137" s="236"/>
      <c r="CA137" s="236"/>
      <c r="CB137" s="236"/>
      <c r="CC137" s="236"/>
      <c r="CD137" s="236"/>
      <c r="CE137" s="236"/>
      <c r="CF137" s="236"/>
      <c r="CG137" s="236"/>
      <c r="CH137" s="236"/>
      <c r="CI137" s="236"/>
      <c r="CJ137" s="236"/>
      <c r="CK137" s="236"/>
      <c r="CL137" s="236"/>
      <c r="CM137" s="236"/>
      <c r="CN137" s="236"/>
      <c r="CO137" s="236"/>
      <c r="CP137" s="236"/>
      <c r="CQ137" s="236"/>
      <c r="CR137" s="236"/>
      <c r="CS137" s="236"/>
      <c r="CT137" s="236"/>
      <c r="CU137" s="236"/>
      <c r="CV137" s="236"/>
      <c r="CW137" s="236"/>
      <c r="CX137" s="236"/>
      <c r="CY137" s="236"/>
      <c r="CZ137" s="236"/>
      <c r="DA137" s="236"/>
      <c r="DB137" s="236"/>
      <c r="DC137" s="236"/>
      <c r="DD137" s="236"/>
      <c r="DE137" s="236"/>
      <c r="DF137" s="236"/>
      <c r="DG137" s="236"/>
      <c r="DH137" s="236"/>
      <c r="DI137" s="236"/>
      <c r="DJ137" s="236"/>
      <c r="DK137" s="236"/>
      <c r="DL137" s="236"/>
      <c r="DM137" s="236"/>
      <c r="DN137" s="236"/>
      <c r="DO137" s="236"/>
      <c r="DP137" s="236"/>
      <c r="DQ137" s="236"/>
      <c r="DR137" s="236"/>
    </row>
    <row r="138" spans="1:122" x14ac:dyDescent="0.15">
      <c r="A138" s="1" t="s">
        <v>638</v>
      </c>
      <c r="B138" s="1" t="s">
        <v>502</v>
      </c>
      <c r="C138" s="1">
        <v>1</v>
      </c>
      <c r="D138" s="1">
        <v>1</v>
      </c>
      <c r="E138" s="1">
        <v>2</v>
      </c>
      <c r="F138" s="1">
        <v>50</v>
      </c>
      <c r="G138" s="1">
        <v>0</v>
      </c>
      <c r="H138" s="1">
        <v>0</v>
      </c>
      <c r="I138" s="1">
        <v>0</v>
      </c>
      <c r="J138" s="1">
        <v>0</v>
      </c>
      <c r="K138" s="236">
        <v>4998.0890317430003</v>
      </c>
      <c r="L138" s="236">
        <v>60</v>
      </c>
      <c r="M138" s="236">
        <v>5056.592375186</v>
      </c>
      <c r="N138" s="236">
        <v>5119.2281983370003</v>
      </c>
      <c r="O138" s="236">
        <v>5182.7311238510001</v>
      </c>
      <c r="P138" s="236">
        <v>5247.1383323440004</v>
      </c>
      <c r="Q138" s="236">
        <v>5312.4883112260004</v>
      </c>
      <c r="R138" s="236">
        <v>5378.8032661400002</v>
      </c>
      <c r="S138" s="236">
        <v>5445.9382941419999</v>
      </c>
      <c r="T138" s="236">
        <v>5513.9012439999997</v>
      </c>
      <c r="U138" s="236">
        <v>5582.6997262949999</v>
      </c>
      <c r="V138" s="236">
        <v>5652.3418248739999</v>
      </c>
      <c r="W138" s="236">
        <v>5722.8361562379996</v>
      </c>
      <c r="X138" s="236">
        <v>5794.1935243669996</v>
      </c>
      <c r="Y138" s="236">
        <v>5866.4241257289996</v>
      </c>
      <c r="Z138" s="236">
        <v>5939.5360389950001</v>
      </c>
      <c r="AA138" s="236">
        <v>6013.536806909</v>
      </c>
      <c r="AB138" s="236">
        <v>6088.433127368</v>
      </c>
      <c r="AC138" s="236">
        <v>6164.2310412930001</v>
      </c>
      <c r="AD138" s="236">
        <v>6240.9357867110002</v>
      </c>
      <c r="AE138" s="236">
        <v>6318.5519979159999</v>
      </c>
      <c r="AF138" s="236">
        <v>6397.0840649350002</v>
      </c>
      <c r="AG138" s="236">
        <v>6476.5362307619998</v>
      </c>
      <c r="AH138" s="236">
        <v>6556.9131008240001</v>
      </c>
      <c r="AI138" s="236">
        <v>6638.2217167119998</v>
      </c>
      <c r="AJ138" s="236">
        <v>6720.4635714469996</v>
      </c>
      <c r="AK138" s="236">
        <v>6803.6394539359999</v>
      </c>
      <c r="AL138" s="236">
        <v>6887.7477537479999</v>
      </c>
      <c r="AM138" s="236">
        <v>6972.7854178010002</v>
      </c>
      <c r="AN138" s="236">
        <v>7058.7497752059999</v>
      </c>
      <c r="AO138" s="236">
        <v>7145.6350117399998</v>
      </c>
      <c r="AP138" s="236">
        <v>7233.4356019799998</v>
      </c>
      <c r="AQ138" s="236">
        <v>7322.1443366860003</v>
      </c>
      <c r="AR138" s="236">
        <v>7411.7505784209998</v>
      </c>
      <c r="AS138" s="236">
        <v>7502.2420947250002</v>
      </c>
      <c r="AT138" s="236">
        <v>7593.6016276509999</v>
      </c>
      <c r="AU138" s="236">
        <v>7685.8106711350001</v>
      </c>
      <c r="AV138" s="236">
        <v>7778.8465588469999</v>
      </c>
      <c r="AW138" s="236">
        <v>7872.6738287010003</v>
      </c>
      <c r="AX138" s="236">
        <v>7967.2638699010004</v>
      </c>
      <c r="AY138" s="236">
        <v>8062.569559474</v>
      </c>
      <c r="AZ138" s="236">
        <v>8158.5469498109996</v>
      </c>
      <c r="BA138" s="236">
        <v>8255.1251146659997</v>
      </c>
      <c r="BB138" s="236">
        <v>8352.1874853779991</v>
      </c>
      <c r="BC138" s="236">
        <v>8449.5701582220008</v>
      </c>
      <c r="BD138" s="236">
        <v>8547.2790341679993</v>
      </c>
      <c r="BE138" s="236">
        <v>8645.2060820139995</v>
      </c>
      <c r="BF138" s="236">
        <v>8743.2279355659994</v>
      </c>
      <c r="BG138" s="236">
        <v>8841.2041937089998</v>
      </c>
      <c r="BH138" s="236">
        <v>8938.9753686740005</v>
      </c>
      <c r="BI138" s="236">
        <v>9036.3605194539996</v>
      </c>
      <c r="BJ138" s="236">
        <v>9133.1548191050006</v>
      </c>
      <c r="BK138" s="236">
        <v>9229.1267100160003</v>
      </c>
      <c r="BL138" s="236">
        <v>9324.0149543829993</v>
      </c>
      <c r="BM138" s="236">
        <v>9417.5251806889992</v>
      </c>
      <c r="BN138" s="236">
        <v>9509.3262992060008</v>
      </c>
      <c r="BO138" s="236">
        <v>9599.0464460580006</v>
      </c>
      <c r="BP138" s="236">
        <v>9686.2688030959998</v>
      </c>
      <c r="BQ138" s="236">
        <v>9770.5268595060006</v>
      </c>
      <c r="BR138" s="236">
        <v>9851.2995459819995</v>
      </c>
      <c r="BS138" s="236">
        <v>9928.0059438379994</v>
      </c>
      <c r="BT138" s="236">
        <v>10000</v>
      </c>
      <c r="BU138" s="236"/>
      <c r="BV138" s="236"/>
      <c r="BW138" s="236"/>
      <c r="BX138" s="236"/>
      <c r="BY138" s="236"/>
      <c r="BZ138" s="236"/>
      <c r="CA138" s="236"/>
      <c r="CB138" s="236"/>
      <c r="CC138" s="236"/>
      <c r="CD138" s="236"/>
      <c r="CE138" s="236"/>
      <c r="CF138" s="236"/>
      <c r="CG138" s="236"/>
      <c r="CH138" s="236"/>
      <c r="CI138" s="236"/>
      <c r="CJ138" s="236"/>
      <c r="CK138" s="236"/>
      <c r="CL138" s="236"/>
      <c r="CM138" s="236"/>
      <c r="CN138" s="236"/>
      <c r="CO138" s="236"/>
      <c r="CP138" s="236"/>
      <c r="CQ138" s="236"/>
      <c r="CR138" s="236"/>
      <c r="CS138" s="236"/>
      <c r="CT138" s="236"/>
      <c r="CU138" s="236"/>
      <c r="CV138" s="236"/>
      <c r="CW138" s="236"/>
      <c r="CX138" s="236"/>
      <c r="CY138" s="236"/>
      <c r="CZ138" s="236"/>
      <c r="DA138" s="236"/>
      <c r="DB138" s="236"/>
      <c r="DC138" s="236"/>
      <c r="DD138" s="236"/>
      <c r="DE138" s="236"/>
      <c r="DF138" s="236"/>
      <c r="DG138" s="236"/>
      <c r="DH138" s="236"/>
      <c r="DI138" s="236"/>
      <c r="DJ138" s="236"/>
      <c r="DK138" s="236"/>
      <c r="DL138" s="236"/>
      <c r="DM138" s="236"/>
      <c r="DN138" s="236"/>
      <c r="DO138" s="236"/>
      <c r="DP138" s="236"/>
      <c r="DQ138" s="236"/>
      <c r="DR138" s="236"/>
    </row>
    <row r="139" spans="1:122" x14ac:dyDescent="0.15">
      <c r="A139" s="1" t="s">
        <v>639</v>
      </c>
      <c r="B139" s="1" t="s">
        <v>502</v>
      </c>
      <c r="C139" s="1">
        <v>1</v>
      </c>
      <c r="D139" s="1">
        <v>1</v>
      </c>
      <c r="E139" s="1">
        <v>2</v>
      </c>
      <c r="F139" s="1">
        <v>51</v>
      </c>
      <c r="G139" s="1">
        <v>0</v>
      </c>
      <c r="H139" s="1">
        <v>0</v>
      </c>
      <c r="I139" s="1">
        <v>0</v>
      </c>
      <c r="J139" s="1">
        <v>0</v>
      </c>
      <c r="K139" s="236">
        <v>5060.7015878620005</v>
      </c>
      <c r="L139" s="236">
        <v>59</v>
      </c>
      <c r="M139" s="236">
        <v>5119.8504281830001</v>
      </c>
      <c r="N139" s="236">
        <v>5183.2157624580004</v>
      </c>
      <c r="O139" s="236">
        <v>5247.4709615620004</v>
      </c>
      <c r="P139" s="236">
        <v>5312.6549668480002</v>
      </c>
      <c r="Q139" s="236">
        <v>5378.8032661400002</v>
      </c>
      <c r="R139" s="236">
        <v>5445.9382941419999</v>
      </c>
      <c r="S139" s="236">
        <v>5513.9012439999997</v>
      </c>
      <c r="T139" s="236">
        <v>5582.6997262949999</v>
      </c>
      <c r="U139" s="236">
        <v>5652.3418248739999</v>
      </c>
      <c r="V139" s="236">
        <v>5722.8361562379996</v>
      </c>
      <c r="W139" s="236">
        <v>5794.1935243669996</v>
      </c>
      <c r="X139" s="236">
        <v>5866.4241257289996</v>
      </c>
      <c r="Y139" s="236">
        <v>5939.5360389950001</v>
      </c>
      <c r="Z139" s="236">
        <v>6013.536806909</v>
      </c>
      <c r="AA139" s="236">
        <v>6088.433127368</v>
      </c>
      <c r="AB139" s="236">
        <v>6164.2310412930001</v>
      </c>
      <c r="AC139" s="236">
        <v>6240.9357867110002</v>
      </c>
      <c r="AD139" s="236">
        <v>6318.5519979159999</v>
      </c>
      <c r="AE139" s="236">
        <v>6397.0840649350002</v>
      </c>
      <c r="AF139" s="236">
        <v>6476.5362307619998</v>
      </c>
      <c r="AG139" s="236">
        <v>6556.9131008240001</v>
      </c>
      <c r="AH139" s="236">
        <v>6638.2217167119998</v>
      </c>
      <c r="AI139" s="236">
        <v>6720.4635714469996</v>
      </c>
      <c r="AJ139" s="236">
        <v>6803.6394539359999</v>
      </c>
      <c r="AK139" s="236">
        <v>6887.7477537479999</v>
      </c>
      <c r="AL139" s="236">
        <v>6972.7854178010002</v>
      </c>
      <c r="AM139" s="236">
        <v>7058.7497752059999</v>
      </c>
      <c r="AN139" s="236">
        <v>7145.6350117399998</v>
      </c>
      <c r="AO139" s="236">
        <v>7233.4356019799998</v>
      </c>
      <c r="AP139" s="236">
        <v>7322.1443366860003</v>
      </c>
      <c r="AQ139" s="236">
        <v>7411.7505784209998</v>
      </c>
      <c r="AR139" s="236">
        <v>7502.2420947250002</v>
      </c>
      <c r="AS139" s="236">
        <v>7593.6016276509999</v>
      </c>
      <c r="AT139" s="236">
        <v>7685.8106711350001</v>
      </c>
      <c r="AU139" s="236">
        <v>7778.8465588469999</v>
      </c>
      <c r="AV139" s="236">
        <v>7872.6738287010003</v>
      </c>
      <c r="AW139" s="236">
        <v>7967.2638699010004</v>
      </c>
      <c r="AX139" s="236">
        <v>8062.569559474</v>
      </c>
      <c r="AY139" s="236">
        <v>8158.5469498109996</v>
      </c>
      <c r="AZ139" s="236">
        <v>8255.1251146659997</v>
      </c>
      <c r="BA139" s="236">
        <v>8352.1874853779991</v>
      </c>
      <c r="BB139" s="236">
        <v>8449.5701582220008</v>
      </c>
      <c r="BC139" s="236">
        <v>8547.2790341679993</v>
      </c>
      <c r="BD139" s="236">
        <v>8645.2060820139995</v>
      </c>
      <c r="BE139" s="236">
        <v>8743.2279355659994</v>
      </c>
      <c r="BF139" s="236">
        <v>8841.2041937089998</v>
      </c>
      <c r="BG139" s="236">
        <v>8938.9753686740005</v>
      </c>
      <c r="BH139" s="236">
        <v>9036.3605194539996</v>
      </c>
      <c r="BI139" s="236">
        <v>9133.1548191050006</v>
      </c>
      <c r="BJ139" s="236">
        <v>9229.1267100160003</v>
      </c>
      <c r="BK139" s="236">
        <v>9324.0149543829993</v>
      </c>
      <c r="BL139" s="236">
        <v>9417.5251806889992</v>
      </c>
      <c r="BM139" s="236">
        <v>9509.3262992060008</v>
      </c>
      <c r="BN139" s="236">
        <v>9599.0464460580006</v>
      </c>
      <c r="BO139" s="236">
        <v>9686.2688030959998</v>
      </c>
      <c r="BP139" s="236">
        <v>9770.5268595060006</v>
      </c>
      <c r="BQ139" s="236">
        <v>9851.2995459819995</v>
      </c>
      <c r="BR139" s="236">
        <v>9928.0059438379994</v>
      </c>
      <c r="BS139" s="236">
        <v>10000</v>
      </c>
      <c r="BT139" s="236"/>
      <c r="BU139" s="236"/>
      <c r="BV139" s="236"/>
      <c r="BW139" s="236"/>
      <c r="BX139" s="236"/>
      <c r="BY139" s="236"/>
      <c r="BZ139" s="236"/>
      <c r="CA139" s="236"/>
      <c r="CB139" s="236"/>
      <c r="CC139" s="236"/>
      <c r="CD139" s="236"/>
      <c r="CE139" s="236"/>
      <c r="CF139" s="236"/>
      <c r="CG139" s="236"/>
      <c r="CH139" s="236"/>
      <c r="CI139" s="236"/>
      <c r="CJ139" s="236"/>
      <c r="CK139" s="236"/>
      <c r="CL139" s="236"/>
      <c r="CM139" s="236"/>
      <c r="CN139" s="236"/>
      <c r="CO139" s="236"/>
      <c r="CP139" s="236"/>
      <c r="CQ139" s="236"/>
      <c r="CR139" s="236"/>
      <c r="CS139" s="236"/>
      <c r="CT139" s="236"/>
      <c r="CU139" s="236"/>
      <c r="CV139" s="236"/>
      <c r="CW139" s="236"/>
      <c r="CX139" s="236"/>
      <c r="CY139" s="236"/>
      <c r="CZ139" s="236"/>
      <c r="DA139" s="236"/>
      <c r="DB139" s="236"/>
      <c r="DC139" s="236"/>
      <c r="DD139" s="236"/>
      <c r="DE139" s="236"/>
      <c r="DF139" s="236"/>
      <c r="DG139" s="236"/>
      <c r="DH139" s="236"/>
      <c r="DI139" s="236"/>
      <c r="DJ139" s="236"/>
      <c r="DK139" s="236"/>
      <c r="DL139" s="236"/>
      <c r="DM139" s="236"/>
      <c r="DN139" s="236"/>
      <c r="DO139" s="236"/>
      <c r="DP139" s="236"/>
      <c r="DQ139" s="236"/>
      <c r="DR139" s="236"/>
    </row>
    <row r="140" spans="1:122" x14ac:dyDescent="0.15">
      <c r="A140" s="1" t="s">
        <v>640</v>
      </c>
      <c r="B140" s="1" t="s">
        <v>502</v>
      </c>
      <c r="C140" s="1">
        <v>1</v>
      </c>
      <c r="D140" s="1">
        <v>1</v>
      </c>
      <c r="E140" s="1">
        <v>2</v>
      </c>
      <c r="F140" s="1">
        <v>52</v>
      </c>
      <c r="G140" s="1">
        <v>0</v>
      </c>
      <c r="H140" s="1">
        <v>0</v>
      </c>
      <c r="I140" s="1">
        <v>0</v>
      </c>
      <c r="J140" s="1">
        <v>0</v>
      </c>
      <c r="K140" s="236">
        <v>5124.0939457889999</v>
      </c>
      <c r="L140" s="236">
        <v>58</v>
      </c>
      <c r="M140" s="236">
        <v>5183.8970057079996</v>
      </c>
      <c r="N140" s="236">
        <v>5248.0006738299999</v>
      </c>
      <c r="O140" s="236">
        <v>5313.0190449740003</v>
      </c>
      <c r="P140" s="236">
        <v>5378.9863492020004</v>
      </c>
      <c r="Q140" s="236">
        <v>5445.9382941419999</v>
      </c>
      <c r="R140" s="236">
        <v>5513.9012439999997</v>
      </c>
      <c r="S140" s="236">
        <v>5582.6997262949999</v>
      </c>
      <c r="T140" s="236">
        <v>5652.3418248739999</v>
      </c>
      <c r="U140" s="236">
        <v>5722.8361562379996</v>
      </c>
      <c r="V140" s="236">
        <v>5794.1935243669996</v>
      </c>
      <c r="W140" s="236">
        <v>5866.4241257289996</v>
      </c>
      <c r="X140" s="236">
        <v>5939.5360389950001</v>
      </c>
      <c r="Y140" s="236">
        <v>6013.536806909</v>
      </c>
      <c r="Z140" s="236">
        <v>6088.433127368</v>
      </c>
      <c r="AA140" s="236">
        <v>6164.2310412930001</v>
      </c>
      <c r="AB140" s="236">
        <v>6240.9357867110002</v>
      </c>
      <c r="AC140" s="236">
        <v>6318.5519979159999</v>
      </c>
      <c r="AD140" s="236">
        <v>6397.0840649350002</v>
      </c>
      <c r="AE140" s="236">
        <v>6476.5362307619998</v>
      </c>
      <c r="AF140" s="236">
        <v>6556.9131008240001</v>
      </c>
      <c r="AG140" s="236">
        <v>6638.2217167119998</v>
      </c>
      <c r="AH140" s="236">
        <v>6720.4635714469996</v>
      </c>
      <c r="AI140" s="236">
        <v>6803.6394539359999</v>
      </c>
      <c r="AJ140" s="236">
        <v>6887.7477537479999</v>
      </c>
      <c r="AK140" s="236">
        <v>6972.7854178010002</v>
      </c>
      <c r="AL140" s="236">
        <v>7058.7497752059999</v>
      </c>
      <c r="AM140" s="236">
        <v>7145.6350117399998</v>
      </c>
      <c r="AN140" s="236">
        <v>7233.4356019799998</v>
      </c>
      <c r="AO140" s="236">
        <v>7322.1443366860003</v>
      </c>
      <c r="AP140" s="236">
        <v>7411.7505784209998</v>
      </c>
      <c r="AQ140" s="236">
        <v>7502.2420947250002</v>
      </c>
      <c r="AR140" s="236">
        <v>7593.6016276509999</v>
      </c>
      <c r="AS140" s="236">
        <v>7685.8106711350001</v>
      </c>
      <c r="AT140" s="236">
        <v>7778.8465588469999</v>
      </c>
      <c r="AU140" s="236">
        <v>7872.6738287010003</v>
      </c>
      <c r="AV140" s="236">
        <v>7967.2638699010004</v>
      </c>
      <c r="AW140" s="236">
        <v>8062.569559474</v>
      </c>
      <c r="AX140" s="236">
        <v>8158.5469498109996</v>
      </c>
      <c r="AY140" s="236">
        <v>8255.1251146659997</v>
      </c>
      <c r="AZ140" s="236">
        <v>8352.1874853779991</v>
      </c>
      <c r="BA140" s="236">
        <v>8449.5701582220008</v>
      </c>
      <c r="BB140" s="236">
        <v>8547.2790341679993</v>
      </c>
      <c r="BC140" s="236">
        <v>8645.2060820139995</v>
      </c>
      <c r="BD140" s="236">
        <v>8743.2279355659994</v>
      </c>
      <c r="BE140" s="236">
        <v>8841.2041937089998</v>
      </c>
      <c r="BF140" s="236">
        <v>8938.9753686740005</v>
      </c>
      <c r="BG140" s="236">
        <v>9036.3605194539996</v>
      </c>
      <c r="BH140" s="236">
        <v>9133.1548191050006</v>
      </c>
      <c r="BI140" s="236">
        <v>9229.1267100160003</v>
      </c>
      <c r="BJ140" s="236">
        <v>9324.0149543829993</v>
      </c>
      <c r="BK140" s="236">
        <v>9417.5251806889992</v>
      </c>
      <c r="BL140" s="236">
        <v>9509.3262992060008</v>
      </c>
      <c r="BM140" s="236">
        <v>9599.0464460580006</v>
      </c>
      <c r="BN140" s="236">
        <v>9686.2688030959998</v>
      </c>
      <c r="BO140" s="236">
        <v>9770.5268595060006</v>
      </c>
      <c r="BP140" s="236">
        <v>9851.2995459819995</v>
      </c>
      <c r="BQ140" s="236">
        <v>9928.0059438379994</v>
      </c>
      <c r="BR140" s="236">
        <v>10000</v>
      </c>
      <c r="BS140" s="236"/>
      <c r="BT140" s="236"/>
      <c r="BU140" s="236"/>
      <c r="BV140" s="236"/>
      <c r="BW140" s="236"/>
      <c r="BX140" s="236"/>
      <c r="BY140" s="236"/>
      <c r="BZ140" s="236"/>
      <c r="CA140" s="236"/>
      <c r="CB140" s="236"/>
      <c r="CC140" s="236"/>
      <c r="CD140" s="236"/>
      <c r="CE140" s="236"/>
      <c r="CF140" s="236"/>
      <c r="CG140" s="236"/>
      <c r="CH140" s="236"/>
      <c r="CI140" s="236"/>
      <c r="CJ140" s="236"/>
      <c r="CK140" s="236"/>
      <c r="CL140" s="236"/>
      <c r="CM140" s="236"/>
      <c r="CN140" s="236"/>
      <c r="CO140" s="236"/>
      <c r="CP140" s="236"/>
      <c r="CQ140" s="236"/>
      <c r="CR140" s="236"/>
      <c r="CS140" s="236"/>
      <c r="CT140" s="236"/>
      <c r="CU140" s="236"/>
      <c r="CV140" s="236"/>
      <c r="CW140" s="236"/>
      <c r="CX140" s="236"/>
      <c r="CY140" s="236"/>
      <c r="CZ140" s="236"/>
      <c r="DA140" s="236"/>
      <c r="DB140" s="236"/>
      <c r="DC140" s="236"/>
      <c r="DD140" s="236"/>
      <c r="DE140" s="236"/>
      <c r="DF140" s="236"/>
      <c r="DG140" s="236"/>
      <c r="DH140" s="236"/>
      <c r="DI140" s="236"/>
      <c r="DJ140" s="236"/>
      <c r="DK140" s="236"/>
      <c r="DL140" s="236"/>
      <c r="DM140" s="236"/>
      <c r="DN140" s="236"/>
      <c r="DO140" s="236"/>
      <c r="DP140" s="236"/>
      <c r="DQ140" s="236"/>
      <c r="DR140" s="236"/>
    </row>
    <row r="141" spans="1:122" x14ac:dyDescent="0.15">
      <c r="A141" s="1" t="s">
        <v>641</v>
      </c>
      <c r="B141" s="1" t="s">
        <v>502</v>
      </c>
      <c r="C141" s="1">
        <v>1</v>
      </c>
      <c r="D141" s="1">
        <v>1</v>
      </c>
      <c r="E141" s="1">
        <v>2</v>
      </c>
      <c r="F141" s="1">
        <v>53</v>
      </c>
      <c r="G141" s="1">
        <v>0</v>
      </c>
      <c r="H141" s="1">
        <v>0</v>
      </c>
      <c r="I141" s="1">
        <v>0</v>
      </c>
      <c r="J141" s="1">
        <v>0</v>
      </c>
      <c r="K141" s="236">
        <v>5188.27058536</v>
      </c>
      <c r="L141" s="236">
        <v>57</v>
      </c>
      <c r="M141" s="236">
        <v>5248.7382606560004</v>
      </c>
      <c r="N141" s="236">
        <v>5313.594130298</v>
      </c>
      <c r="O141" s="236">
        <v>5379.3836597070003</v>
      </c>
      <c r="P141" s="236">
        <v>5446.1395447340001</v>
      </c>
      <c r="Q141" s="236">
        <v>5513.9012439999997</v>
      </c>
      <c r="R141" s="236">
        <v>5582.6997262949999</v>
      </c>
      <c r="S141" s="236">
        <v>5652.3418248739999</v>
      </c>
      <c r="T141" s="236">
        <v>5722.8361562379996</v>
      </c>
      <c r="U141" s="236">
        <v>5794.1935243669996</v>
      </c>
      <c r="V141" s="236">
        <v>5866.4241257289996</v>
      </c>
      <c r="W141" s="236">
        <v>5939.5360389950001</v>
      </c>
      <c r="X141" s="236">
        <v>6013.536806909</v>
      </c>
      <c r="Y141" s="236">
        <v>6088.433127368</v>
      </c>
      <c r="Z141" s="236">
        <v>6164.2310412930001</v>
      </c>
      <c r="AA141" s="236">
        <v>6240.9357867110002</v>
      </c>
      <c r="AB141" s="236">
        <v>6318.5519979159999</v>
      </c>
      <c r="AC141" s="236">
        <v>6397.0840649350002</v>
      </c>
      <c r="AD141" s="236">
        <v>6476.5362307619998</v>
      </c>
      <c r="AE141" s="236">
        <v>6556.9131008240001</v>
      </c>
      <c r="AF141" s="236">
        <v>6638.2217167119998</v>
      </c>
      <c r="AG141" s="236">
        <v>6720.4635714469996</v>
      </c>
      <c r="AH141" s="236">
        <v>6803.6394539359999</v>
      </c>
      <c r="AI141" s="236">
        <v>6887.7477537479999</v>
      </c>
      <c r="AJ141" s="236">
        <v>6972.7854178010002</v>
      </c>
      <c r="AK141" s="236">
        <v>7058.7497752059999</v>
      </c>
      <c r="AL141" s="236">
        <v>7145.6350117399998</v>
      </c>
      <c r="AM141" s="236">
        <v>7233.4356019799998</v>
      </c>
      <c r="AN141" s="236">
        <v>7322.1443366860003</v>
      </c>
      <c r="AO141" s="236">
        <v>7411.7505784209998</v>
      </c>
      <c r="AP141" s="236">
        <v>7502.2420947250002</v>
      </c>
      <c r="AQ141" s="236">
        <v>7593.6016276509999</v>
      </c>
      <c r="AR141" s="236">
        <v>7685.8106711350001</v>
      </c>
      <c r="AS141" s="236">
        <v>7778.8465588469999</v>
      </c>
      <c r="AT141" s="236">
        <v>7872.6738287010003</v>
      </c>
      <c r="AU141" s="236">
        <v>7967.2638699010004</v>
      </c>
      <c r="AV141" s="236">
        <v>8062.569559474</v>
      </c>
      <c r="AW141" s="236">
        <v>8158.5469498109996</v>
      </c>
      <c r="AX141" s="236">
        <v>8255.1251146659997</v>
      </c>
      <c r="AY141" s="236">
        <v>8352.1874853779991</v>
      </c>
      <c r="AZ141" s="236">
        <v>8449.5701582220008</v>
      </c>
      <c r="BA141" s="236">
        <v>8547.2790341679993</v>
      </c>
      <c r="BB141" s="236">
        <v>8645.2060820139995</v>
      </c>
      <c r="BC141" s="236">
        <v>8743.2279355659994</v>
      </c>
      <c r="BD141" s="236">
        <v>8841.2041937089998</v>
      </c>
      <c r="BE141" s="236">
        <v>8938.9753686740005</v>
      </c>
      <c r="BF141" s="236">
        <v>9036.3605194539996</v>
      </c>
      <c r="BG141" s="236">
        <v>9133.1548191050006</v>
      </c>
      <c r="BH141" s="236">
        <v>9229.1267100160003</v>
      </c>
      <c r="BI141" s="236">
        <v>9324.0149543829993</v>
      </c>
      <c r="BJ141" s="236">
        <v>9417.5251806889992</v>
      </c>
      <c r="BK141" s="236">
        <v>9509.3262992060008</v>
      </c>
      <c r="BL141" s="236">
        <v>9599.0464460580006</v>
      </c>
      <c r="BM141" s="236">
        <v>9686.2688030959998</v>
      </c>
      <c r="BN141" s="236">
        <v>9770.5268595060006</v>
      </c>
      <c r="BO141" s="236">
        <v>9851.2995459819995</v>
      </c>
      <c r="BP141" s="236">
        <v>9928.0059438379994</v>
      </c>
      <c r="BQ141" s="236">
        <v>10000</v>
      </c>
      <c r="BR141" s="236"/>
      <c r="BS141" s="236"/>
      <c r="BT141" s="236"/>
      <c r="BU141" s="236"/>
      <c r="BV141" s="236"/>
      <c r="BW141" s="236"/>
      <c r="BX141" s="236"/>
      <c r="BY141" s="236"/>
      <c r="BZ141" s="236"/>
      <c r="CA141" s="236"/>
      <c r="CB141" s="236"/>
      <c r="CC141" s="236"/>
      <c r="CD141" s="236"/>
      <c r="CE141" s="236"/>
      <c r="CF141" s="236"/>
      <c r="CG141" s="236"/>
      <c r="CH141" s="236"/>
      <c r="CI141" s="236"/>
      <c r="CJ141" s="236"/>
      <c r="CK141" s="236"/>
      <c r="CL141" s="236"/>
      <c r="CM141" s="236"/>
      <c r="CN141" s="236"/>
      <c r="CO141" s="236"/>
      <c r="CP141" s="236"/>
      <c r="CQ141" s="236"/>
      <c r="CR141" s="236"/>
      <c r="CS141" s="236"/>
      <c r="CT141" s="236"/>
      <c r="CU141" s="236"/>
      <c r="CV141" s="236"/>
      <c r="CW141" s="236"/>
      <c r="CX141" s="236"/>
      <c r="CY141" s="236"/>
      <c r="CZ141" s="236"/>
      <c r="DA141" s="236"/>
      <c r="DB141" s="236"/>
      <c r="DC141" s="236"/>
      <c r="DD141" s="236"/>
      <c r="DE141" s="236"/>
      <c r="DF141" s="236"/>
      <c r="DG141" s="236"/>
      <c r="DH141" s="236"/>
      <c r="DI141" s="236"/>
      <c r="DJ141" s="236"/>
      <c r="DK141" s="236"/>
      <c r="DL141" s="236"/>
      <c r="DM141" s="236"/>
      <c r="DN141" s="236"/>
      <c r="DO141" s="236"/>
      <c r="DP141" s="236"/>
      <c r="DQ141" s="236"/>
      <c r="DR141" s="236"/>
    </row>
    <row r="142" spans="1:122" x14ac:dyDescent="0.15">
      <c r="A142" s="1" t="s">
        <v>642</v>
      </c>
      <c r="B142" s="1" t="s">
        <v>502</v>
      </c>
      <c r="C142" s="1">
        <v>1</v>
      </c>
      <c r="D142" s="1">
        <v>1</v>
      </c>
      <c r="E142" s="1">
        <v>2</v>
      </c>
      <c r="F142" s="1">
        <v>54</v>
      </c>
      <c r="G142" s="1">
        <v>0</v>
      </c>
      <c r="H142" s="1">
        <v>0</v>
      </c>
      <c r="I142" s="1">
        <v>0</v>
      </c>
      <c r="J142" s="1">
        <v>0</v>
      </c>
      <c r="K142" s="236">
        <v>5253.2848807589999</v>
      </c>
      <c r="L142" s="236">
        <v>56</v>
      </c>
      <c r="M142" s="236">
        <v>5314.4221388719998</v>
      </c>
      <c r="N142" s="236">
        <v>5380.0321003299996</v>
      </c>
      <c r="O142" s="236">
        <v>5446.5896885020002</v>
      </c>
      <c r="P142" s="236">
        <v>5514.1294737480002</v>
      </c>
      <c r="Q142" s="236">
        <v>5582.6997262949999</v>
      </c>
      <c r="R142" s="236">
        <v>5652.3418248739999</v>
      </c>
      <c r="S142" s="236">
        <v>5722.8361562379996</v>
      </c>
      <c r="T142" s="236">
        <v>5794.1935243669996</v>
      </c>
      <c r="U142" s="236">
        <v>5866.4241257289996</v>
      </c>
      <c r="V142" s="236">
        <v>5939.5360389950001</v>
      </c>
      <c r="W142" s="236">
        <v>6013.536806909</v>
      </c>
      <c r="X142" s="236">
        <v>6088.433127368</v>
      </c>
      <c r="Y142" s="236">
        <v>6164.2310412930001</v>
      </c>
      <c r="Z142" s="236">
        <v>6240.9357867110002</v>
      </c>
      <c r="AA142" s="236">
        <v>6318.5519979159999</v>
      </c>
      <c r="AB142" s="236">
        <v>6397.0840649350002</v>
      </c>
      <c r="AC142" s="236">
        <v>6476.5362307619998</v>
      </c>
      <c r="AD142" s="236">
        <v>6556.9131008240001</v>
      </c>
      <c r="AE142" s="236">
        <v>6638.2217167119998</v>
      </c>
      <c r="AF142" s="236">
        <v>6720.4635714469996</v>
      </c>
      <c r="AG142" s="236">
        <v>6803.6394539359999</v>
      </c>
      <c r="AH142" s="236">
        <v>6887.7477537479999</v>
      </c>
      <c r="AI142" s="236">
        <v>6972.7854178010002</v>
      </c>
      <c r="AJ142" s="236">
        <v>7058.7497752059999</v>
      </c>
      <c r="AK142" s="236">
        <v>7145.6350117399998</v>
      </c>
      <c r="AL142" s="236">
        <v>7233.4356019799998</v>
      </c>
      <c r="AM142" s="236">
        <v>7322.1443366860003</v>
      </c>
      <c r="AN142" s="236">
        <v>7411.7505784209998</v>
      </c>
      <c r="AO142" s="236">
        <v>7502.2420947250002</v>
      </c>
      <c r="AP142" s="236">
        <v>7593.6016276509999</v>
      </c>
      <c r="AQ142" s="236">
        <v>7685.8106711350001</v>
      </c>
      <c r="AR142" s="236">
        <v>7778.8465588469999</v>
      </c>
      <c r="AS142" s="236">
        <v>7872.6738287010003</v>
      </c>
      <c r="AT142" s="236">
        <v>7967.2638699010004</v>
      </c>
      <c r="AU142" s="236">
        <v>8062.569559474</v>
      </c>
      <c r="AV142" s="236">
        <v>8158.5469498109996</v>
      </c>
      <c r="AW142" s="236">
        <v>8255.1251146659997</v>
      </c>
      <c r="AX142" s="236">
        <v>8352.1874853779991</v>
      </c>
      <c r="AY142" s="236">
        <v>8449.5701582220008</v>
      </c>
      <c r="AZ142" s="236">
        <v>8547.2790341679993</v>
      </c>
      <c r="BA142" s="236">
        <v>8645.2060820139995</v>
      </c>
      <c r="BB142" s="236">
        <v>8743.2279355659994</v>
      </c>
      <c r="BC142" s="236">
        <v>8841.2041937089998</v>
      </c>
      <c r="BD142" s="236">
        <v>8938.9753686740005</v>
      </c>
      <c r="BE142" s="236">
        <v>9036.3605194539996</v>
      </c>
      <c r="BF142" s="236">
        <v>9133.1548191050006</v>
      </c>
      <c r="BG142" s="236">
        <v>9229.1267100160003</v>
      </c>
      <c r="BH142" s="236">
        <v>9324.0149543829993</v>
      </c>
      <c r="BI142" s="236">
        <v>9417.5251806889992</v>
      </c>
      <c r="BJ142" s="236">
        <v>9509.3262992060008</v>
      </c>
      <c r="BK142" s="236">
        <v>9599.0464460580006</v>
      </c>
      <c r="BL142" s="236">
        <v>9686.2688030959998</v>
      </c>
      <c r="BM142" s="236">
        <v>9770.5268595060006</v>
      </c>
      <c r="BN142" s="236">
        <v>9851.2995459819995</v>
      </c>
      <c r="BO142" s="236">
        <v>9928.0059438379994</v>
      </c>
      <c r="BP142" s="236">
        <v>10000</v>
      </c>
      <c r="BQ142" s="236"/>
      <c r="BR142" s="236"/>
      <c r="BS142" s="236"/>
      <c r="BT142" s="236"/>
      <c r="BU142" s="236"/>
      <c r="BV142" s="236"/>
      <c r="BW142" s="236"/>
      <c r="BX142" s="236"/>
      <c r="BY142" s="236"/>
      <c r="BZ142" s="236"/>
      <c r="CA142" s="236"/>
      <c r="CB142" s="236"/>
      <c r="CC142" s="236"/>
      <c r="CD142" s="236"/>
      <c r="CE142" s="236"/>
      <c r="CF142" s="236"/>
      <c r="CG142" s="236"/>
      <c r="CH142" s="236"/>
      <c r="CI142" s="236"/>
      <c r="CJ142" s="236"/>
      <c r="CK142" s="236"/>
      <c r="CL142" s="236"/>
      <c r="CM142" s="236"/>
      <c r="CN142" s="236"/>
      <c r="CO142" s="236"/>
      <c r="CP142" s="236"/>
      <c r="CQ142" s="236"/>
      <c r="CR142" s="236"/>
      <c r="CS142" s="236"/>
      <c r="CT142" s="236"/>
      <c r="CU142" s="236"/>
      <c r="CV142" s="236"/>
      <c r="CW142" s="236"/>
      <c r="CX142" s="236"/>
      <c r="CY142" s="236"/>
      <c r="CZ142" s="236"/>
      <c r="DA142" s="236"/>
      <c r="DB142" s="236"/>
      <c r="DC142" s="236"/>
      <c r="DD142" s="236"/>
      <c r="DE142" s="236"/>
      <c r="DF142" s="236"/>
      <c r="DG142" s="236"/>
      <c r="DH142" s="236"/>
      <c r="DI142" s="236"/>
      <c r="DJ142" s="236"/>
      <c r="DK142" s="236"/>
      <c r="DL142" s="236"/>
      <c r="DM142" s="236"/>
      <c r="DN142" s="236"/>
      <c r="DO142" s="236"/>
      <c r="DP142" s="236"/>
      <c r="DQ142" s="236"/>
      <c r="DR142" s="236"/>
    </row>
    <row r="143" spans="1:122" x14ac:dyDescent="0.15">
      <c r="A143" s="1" t="s">
        <v>643</v>
      </c>
      <c r="B143" s="1" t="s">
        <v>502</v>
      </c>
      <c r="C143" s="1">
        <v>1</v>
      </c>
      <c r="D143" s="1">
        <v>1</v>
      </c>
      <c r="E143" s="1">
        <v>2</v>
      </c>
      <c r="F143" s="1">
        <v>55</v>
      </c>
      <c r="G143" s="1">
        <v>0</v>
      </c>
      <c r="H143" s="1">
        <v>0</v>
      </c>
      <c r="I143" s="1">
        <v>0</v>
      </c>
      <c r="J143" s="1">
        <v>0</v>
      </c>
      <c r="K143" s="236">
        <v>5319.1385756279997</v>
      </c>
      <c r="L143" s="236">
        <v>55</v>
      </c>
      <c r="M143" s="236">
        <v>5380.9469928810004</v>
      </c>
      <c r="N143" s="236">
        <v>5447.3104123829999</v>
      </c>
      <c r="O143" s="236">
        <v>5514.632556134</v>
      </c>
      <c r="P143" s="236">
        <v>5582.9561790400003</v>
      </c>
      <c r="Q143" s="236">
        <v>5652.3418248739999</v>
      </c>
      <c r="R143" s="236">
        <v>5722.8361562379996</v>
      </c>
      <c r="S143" s="236">
        <v>5794.1935243669996</v>
      </c>
      <c r="T143" s="236">
        <v>5866.4241257289996</v>
      </c>
      <c r="U143" s="236">
        <v>5939.5360389950001</v>
      </c>
      <c r="V143" s="236">
        <v>6013.536806909</v>
      </c>
      <c r="W143" s="236">
        <v>6088.433127368</v>
      </c>
      <c r="X143" s="236">
        <v>6164.2310412930001</v>
      </c>
      <c r="Y143" s="236">
        <v>6240.9357867110002</v>
      </c>
      <c r="Z143" s="236">
        <v>6318.5519979159999</v>
      </c>
      <c r="AA143" s="236">
        <v>6397.0840649350002</v>
      </c>
      <c r="AB143" s="236">
        <v>6476.5362307619998</v>
      </c>
      <c r="AC143" s="236">
        <v>6556.9131008240001</v>
      </c>
      <c r="AD143" s="236">
        <v>6638.2217167119998</v>
      </c>
      <c r="AE143" s="236">
        <v>6720.4635714469996</v>
      </c>
      <c r="AF143" s="236">
        <v>6803.6394539359999</v>
      </c>
      <c r="AG143" s="236">
        <v>6887.7477537479999</v>
      </c>
      <c r="AH143" s="236">
        <v>6972.7854178010002</v>
      </c>
      <c r="AI143" s="236">
        <v>7058.7497752059999</v>
      </c>
      <c r="AJ143" s="236">
        <v>7145.6350117399998</v>
      </c>
      <c r="AK143" s="236">
        <v>7233.4356019799998</v>
      </c>
      <c r="AL143" s="236">
        <v>7322.1443366860003</v>
      </c>
      <c r="AM143" s="236">
        <v>7411.7505784209998</v>
      </c>
      <c r="AN143" s="236">
        <v>7502.2420947250002</v>
      </c>
      <c r="AO143" s="236">
        <v>7593.6016276509999</v>
      </c>
      <c r="AP143" s="236">
        <v>7685.8106711350001</v>
      </c>
      <c r="AQ143" s="236">
        <v>7778.8465588469999</v>
      </c>
      <c r="AR143" s="236">
        <v>7872.6738287010003</v>
      </c>
      <c r="AS143" s="236">
        <v>7967.2638699010004</v>
      </c>
      <c r="AT143" s="236">
        <v>8062.569559474</v>
      </c>
      <c r="AU143" s="236">
        <v>8158.5469498109996</v>
      </c>
      <c r="AV143" s="236">
        <v>8255.1251146659997</v>
      </c>
      <c r="AW143" s="236">
        <v>8352.1874853779991</v>
      </c>
      <c r="AX143" s="236">
        <v>8449.5701582220008</v>
      </c>
      <c r="AY143" s="236">
        <v>8547.2790341679993</v>
      </c>
      <c r="AZ143" s="236">
        <v>8645.2060820139995</v>
      </c>
      <c r="BA143" s="236">
        <v>8743.2279355659994</v>
      </c>
      <c r="BB143" s="236">
        <v>8841.2041937089998</v>
      </c>
      <c r="BC143" s="236">
        <v>8938.9753686740005</v>
      </c>
      <c r="BD143" s="236">
        <v>9036.3605194539996</v>
      </c>
      <c r="BE143" s="236">
        <v>9133.1548191050006</v>
      </c>
      <c r="BF143" s="236">
        <v>9229.1267100160003</v>
      </c>
      <c r="BG143" s="236">
        <v>9324.0149543829993</v>
      </c>
      <c r="BH143" s="236">
        <v>9417.5251806889992</v>
      </c>
      <c r="BI143" s="236">
        <v>9509.3262992060008</v>
      </c>
      <c r="BJ143" s="236">
        <v>9599.0464460580006</v>
      </c>
      <c r="BK143" s="236">
        <v>9686.2688030959998</v>
      </c>
      <c r="BL143" s="236">
        <v>9770.5268595060006</v>
      </c>
      <c r="BM143" s="236">
        <v>9851.2995459819995</v>
      </c>
      <c r="BN143" s="236">
        <v>9928.0059438379994</v>
      </c>
      <c r="BO143" s="236">
        <v>10000</v>
      </c>
      <c r="BP143" s="236"/>
      <c r="BQ143" s="236"/>
      <c r="BR143" s="236"/>
      <c r="BS143" s="236"/>
      <c r="BT143" s="236"/>
      <c r="BU143" s="236"/>
      <c r="BV143" s="236"/>
      <c r="BW143" s="236"/>
      <c r="BX143" s="236"/>
      <c r="BY143" s="236"/>
      <c r="BZ143" s="236"/>
      <c r="CA143" s="236"/>
      <c r="CB143" s="236"/>
      <c r="CC143" s="236"/>
      <c r="CD143" s="236"/>
      <c r="CE143" s="236"/>
      <c r="CF143" s="236"/>
      <c r="CG143" s="236"/>
      <c r="CH143" s="236"/>
      <c r="CI143" s="236"/>
      <c r="CJ143" s="236"/>
      <c r="CK143" s="236"/>
      <c r="CL143" s="236"/>
      <c r="CM143" s="236"/>
      <c r="CN143" s="236"/>
      <c r="CO143" s="236"/>
      <c r="CP143" s="236"/>
      <c r="CQ143" s="236"/>
      <c r="CR143" s="236"/>
      <c r="CS143" s="236"/>
      <c r="CT143" s="236"/>
      <c r="CU143" s="236"/>
      <c r="CV143" s="236"/>
      <c r="CW143" s="236"/>
      <c r="CX143" s="236"/>
      <c r="CY143" s="236"/>
      <c r="CZ143" s="236"/>
      <c r="DA143" s="236"/>
      <c r="DB143" s="236"/>
      <c r="DC143" s="236"/>
      <c r="DD143" s="236"/>
      <c r="DE143" s="236"/>
      <c r="DF143" s="236"/>
      <c r="DG143" s="236"/>
      <c r="DH143" s="236"/>
      <c r="DI143" s="236"/>
      <c r="DJ143" s="236"/>
      <c r="DK143" s="236"/>
      <c r="DL143" s="236"/>
      <c r="DM143" s="236"/>
      <c r="DN143" s="236"/>
      <c r="DO143" s="236"/>
      <c r="DP143" s="236"/>
      <c r="DQ143" s="236"/>
      <c r="DR143" s="236"/>
    </row>
    <row r="144" spans="1:122" x14ac:dyDescent="0.15">
      <c r="A144" s="1" t="s">
        <v>644</v>
      </c>
      <c r="B144" s="1" t="s">
        <v>502</v>
      </c>
      <c r="C144" s="1">
        <v>1</v>
      </c>
      <c r="D144" s="1">
        <v>1</v>
      </c>
      <c r="E144" s="1">
        <v>2</v>
      </c>
      <c r="F144" s="1">
        <v>56</v>
      </c>
      <c r="G144" s="1">
        <v>0</v>
      </c>
      <c r="H144" s="1">
        <v>0</v>
      </c>
      <c r="I144" s="1">
        <v>0</v>
      </c>
      <c r="J144" s="1">
        <v>0</v>
      </c>
      <c r="K144" s="236">
        <v>5385.8735429890003</v>
      </c>
      <c r="L144" s="236">
        <v>54</v>
      </c>
      <c r="M144" s="236">
        <v>5448.3398538519996</v>
      </c>
      <c r="N144" s="236">
        <v>5515.4458628680004</v>
      </c>
      <c r="O144" s="236">
        <v>5583.5241228949999</v>
      </c>
      <c r="P144" s="236">
        <v>5652.6303970290001</v>
      </c>
      <c r="Q144" s="236">
        <v>5722.8361562379996</v>
      </c>
      <c r="R144" s="236">
        <v>5794.1935243669996</v>
      </c>
      <c r="S144" s="236">
        <v>5866.4241257289996</v>
      </c>
      <c r="T144" s="236">
        <v>5939.5360389950001</v>
      </c>
      <c r="U144" s="236">
        <v>6013.536806909</v>
      </c>
      <c r="V144" s="236">
        <v>6088.433127368</v>
      </c>
      <c r="W144" s="236">
        <v>6164.2310412930001</v>
      </c>
      <c r="X144" s="236">
        <v>6240.9357867110002</v>
      </c>
      <c r="Y144" s="236">
        <v>6318.5519979159999</v>
      </c>
      <c r="Z144" s="236">
        <v>6397.0840649350002</v>
      </c>
      <c r="AA144" s="236">
        <v>6476.5362307619998</v>
      </c>
      <c r="AB144" s="236">
        <v>6556.9131008240001</v>
      </c>
      <c r="AC144" s="236">
        <v>6638.2217167119998</v>
      </c>
      <c r="AD144" s="236">
        <v>6720.4635714469996</v>
      </c>
      <c r="AE144" s="236">
        <v>6803.6394539359999</v>
      </c>
      <c r="AF144" s="236">
        <v>6887.7477537479999</v>
      </c>
      <c r="AG144" s="236">
        <v>6972.7854178010002</v>
      </c>
      <c r="AH144" s="236">
        <v>7058.7497752059999</v>
      </c>
      <c r="AI144" s="236">
        <v>7145.6350117399998</v>
      </c>
      <c r="AJ144" s="236">
        <v>7233.4356019799998</v>
      </c>
      <c r="AK144" s="236">
        <v>7322.1443366860003</v>
      </c>
      <c r="AL144" s="236">
        <v>7411.7505784209998</v>
      </c>
      <c r="AM144" s="236">
        <v>7502.2420947250002</v>
      </c>
      <c r="AN144" s="236">
        <v>7593.6016276509999</v>
      </c>
      <c r="AO144" s="236">
        <v>7685.8106711350001</v>
      </c>
      <c r="AP144" s="236">
        <v>7778.8465588469999</v>
      </c>
      <c r="AQ144" s="236">
        <v>7872.6738287010003</v>
      </c>
      <c r="AR144" s="236">
        <v>7967.2638699010004</v>
      </c>
      <c r="AS144" s="236">
        <v>8062.569559474</v>
      </c>
      <c r="AT144" s="236">
        <v>8158.5469498109996</v>
      </c>
      <c r="AU144" s="236">
        <v>8255.1251146659997</v>
      </c>
      <c r="AV144" s="236">
        <v>8352.1874853779991</v>
      </c>
      <c r="AW144" s="236">
        <v>8449.5701582220008</v>
      </c>
      <c r="AX144" s="236">
        <v>8547.2790341679993</v>
      </c>
      <c r="AY144" s="236">
        <v>8645.2060820139995</v>
      </c>
      <c r="AZ144" s="236">
        <v>8743.2279355659994</v>
      </c>
      <c r="BA144" s="236">
        <v>8841.2041937089998</v>
      </c>
      <c r="BB144" s="236">
        <v>8938.9753686740005</v>
      </c>
      <c r="BC144" s="236">
        <v>9036.3605194539996</v>
      </c>
      <c r="BD144" s="236">
        <v>9133.1548191050006</v>
      </c>
      <c r="BE144" s="236">
        <v>9229.1267100160003</v>
      </c>
      <c r="BF144" s="236">
        <v>9324.0149543829993</v>
      </c>
      <c r="BG144" s="236">
        <v>9417.5251806889992</v>
      </c>
      <c r="BH144" s="236">
        <v>9509.3262992060008</v>
      </c>
      <c r="BI144" s="236">
        <v>9599.0464460580006</v>
      </c>
      <c r="BJ144" s="236">
        <v>9686.2688030959998</v>
      </c>
      <c r="BK144" s="236">
        <v>9770.5268595060006</v>
      </c>
      <c r="BL144" s="236">
        <v>9851.2995459819995</v>
      </c>
      <c r="BM144" s="236">
        <v>9928.0059438379994</v>
      </c>
      <c r="BN144" s="236">
        <v>10000</v>
      </c>
      <c r="BO144" s="236"/>
      <c r="BP144" s="236"/>
      <c r="BQ144" s="236"/>
      <c r="BR144" s="236"/>
      <c r="BS144" s="236"/>
      <c r="BT144" s="236"/>
      <c r="BU144" s="236"/>
      <c r="BV144" s="236"/>
      <c r="BW144" s="236"/>
      <c r="BX144" s="236"/>
      <c r="BY144" s="236"/>
      <c r="BZ144" s="236"/>
      <c r="CA144" s="236"/>
      <c r="CB144" s="236"/>
      <c r="CC144" s="236"/>
      <c r="CD144" s="236"/>
      <c r="CE144" s="236"/>
      <c r="CF144" s="236"/>
      <c r="CG144" s="236"/>
      <c r="CH144" s="236"/>
      <c r="CI144" s="236"/>
      <c r="CJ144" s="236"/>
      <c r="CK144" s="236"/>
      <c r="CL144" s="236"/>
      <c r="CM144" s="236"/>
      <c r="CN144" s="236"/>
      <c r="CO144" s="236"/>
      <c r="CP144" s="236"/>
      <c r="CQ144" s="236"/>
      <c r="CR144" s="236"/>
      <c r="CS144" s="236"/>
      <c r="CT144" s="236"/>
      <c r="CU144" s="236"/>
      <c r="CV144" s="236"/>
      <c r="CW144" s="236"/>
      <c r="CX144" s="236"/>
      <c r="CY144" s="236"/>
      <c r="CZ144" s="236"/>
      <c r="DA144" s="236"/>
      <c r="DB144" s="236"/>
      <c r="DC144" s="236"/>
      <c r="DD144" s="236"/>
      <c r="DE144" s="236"/>
      <c r="DF144" s="236"/>
      <c r="DG144" s="236"/>
      <c r="DH144" s="236"/>
      <c r="DI144" s="236"/>
      <c r="DJ144" s="236"/>
      <c r="DK144" s="236"/>
      <c r="DL144" s="236"/>
      <c r="DM144" s="236"/>
      <c r="DN144" s="236"/>
      <c r="DO144" s="236"/>
      <c r="DP144" s="236"/>
      <c r="DQ144" s="236"/>
      <c r="DR144" s="236"/>
    </row>
    <row r="145" spans="1:122" x14ac:dyDescent="0.15">
      <c r="A145" s="1" t="s">
        <v>645</v>
      </c>
      <c r="B145" s="1" t="s">
        <v>502</v>
      </c>
      <c r="C145" s="1">
        <v>1</v>
      </c>
      <c r="D145" s="1">
        <v>1</v>
      </c>
      <c r="E145" s="1">
        <v>2</v>
      </c>
      <c r="F145" s="1">
        <v>57</v>
      </c>
      <c r="G145" s="1">
        <v>0</v>
      </c>
      <c r="H145" s="1">
        <v>0</v>
      </c>
      <c r="I145" s="1">
        <v>0</v>
      </c>
      <c r="J145" s="1">
        <v>0</v>
      </c>
      <c r="K145" s="236">
        <v>5453.5034148530003</v>
      </c>
      <c r="L145" s="236">
        <v>53</v>
      </c>
      <c r="M145" s="236">
        <v>5516.6042124879996</v>
      </c>
      <c r="N145" s="236">
        <v>5584.4389390699998</v>
      </c>
      <c r="O145" s="236">
        <v>5653.2674102970004</v>
      </c>
      <c r="P145" s="236">
        <v>5723.1571451939999</v>
      </c>
      <c r="Q145" s="236">
        <v>5794.1935243669996</v>
      </c>
      <c r="R145" s="236">
        <v>5866.4241257289996</v>
      </c>
      <c r="S145" s="236">
        <v>5939.5360389950001</v>
      </c>
      <c r="T145" s="236">
        <v>6013.536806909</v>
      </c>
      <c r="U145" s="236">
        <v>6088.433127368</v>
      </c>
      <c r="V145" s="236">
        <v>6164.2310412930001</v>
      </c>
      <c r="W145" s="236">
        <v>6240.9357867110002</v>
      </c>
      <c r="X145" s="236">
        <v>6318.5519979159999</v>
      </c>
      <c r="Y145" s="236">
        <v>6397.0840649350002</v>
      </c>
      <c r="Z145" s="236">
        <v>6476.5362307619998</v>
      </c>
      <c r="AA145" s="236">
        <v>6556.9131008240001</v>
      </c>
      <c r="AB145" s="236">
        <v>6638.2217167119998</v>
      </c>
      <c r="AC145" s="236">
        <v>6720.4635714469996</v>
      </c>
      <c r="AD145" s="236">
        <v>6803.6394539359999</v>
      </c>
      <c r="AE145" s="236">
        <v>6887.7477537479999</v>
      </c>
      <c r="AF145" s="236">
        <v>6972.7854178010002</v>
      </c>
      <c r="AG145" s="236">
        <v>7058.7497752059999</v>
      </c>
      <c r="AH145" s="236">
        <v>7145.6350117399998</v>
      </c>
      <c r="AI145" s="236">
        <v>7233.4356019799998</v>
      </c>
      <c r="AJ145" s="236">
        <v>7322.1443366860003</v>
      </c>
      <c r="AK145" s="236">
        <v>7411.7505784209998</v>
      </c>
      <c r="AL145" s="236">
        <v>7502.2420947250002</v>
      </c>
      <c r="AM145" s="236">
        <v>7593.6016276509999</v>
      </c>
      <c r="AN145" s="236">
        <v>7685.8106711350001</v>
      </c>
      <c r="AO145" s="236">
        <v>7778.8465588469999</v>
      </c>
      <c r="AP145" s="236">
        <v>7872.6738287010003</v>
      </c>
      <c r="AQ145" s="236">
        <v>7967.2638699010004</v>
      </c>
      <c r="AR145" s="236">
        <v>8062.569559474</v>
      </c>
      <c r="AS145" s="236">
        <v>8158.5469498109996</v>
      </c>
      <c r="AT145" s="236">
        <v>8255.1251146659997</v>
      </c>
      <c r="AU145" s="236">
        <v>8352.1874853779991</v>
      </c>
      <c r="AV145" s="236">
        <v>8449.5701582220008</v>
      </c>
      <c r="AW145" s="236">
        <v>8547.2790341679993</v>
      </c>
      <c r="AX145" s="236">
        <v>8645.2060820139995</v>
      </c>
      <c r="AY145" s="236">
        <v>8743.2279355659994</v>
      </c>
      <c r="AZ145" s="236">
        <v>8841.2041937089998</v>
      </c>
      <c r="BA145" s="236">
        <v>8938.9753686740005</v>
      </c>
      <c r="BB145" s="236">
        <v>9036.3605194539996</v>
      </c>
      <c r="BC145" s="236">
        <v>9133.1548191050006</v>
      </c>
      <c r="BD145" s="236">
        <v>9229.1267100160003</v>
      </c>
      <c r="BE145" s="236">
        <v>9324.0149543829993</v>
      </c>
      <c r="BF145" s="236">
        <v>9417.5251806889992</v>
      </c>
      <c r="BG145" s="236">
        <v>9509.3262992060008</v>
      </c>
      <c r="BH145" s="236">
        <v>9599.0464460580006</v>
      </c>
      <c r="BI145" s="236">
        <v>9686.2688030959998</v>
      </c>
      <c r="BJ145" s="236">
        <v>9770.5268595060006</v>
      </c>
      <c r="BK145" s="236">
        <v>9851.2995459819995</v>
      </c>
      <c r="BL145" s="236">
        <v>9928.0059438379994</v>
      </c>
      <c r="BM145" s="236">
        <v>10000</v>
      </c>
      <c r="BN145" s="236"/>
      <c r="BO145" s="236"/>
      <c r="BP145" s="236"/>
      <c r="BQ145" s="236"/>
      <c r="BR145" s="236"/>
      <c r="BS145" s="236"/>
      <c r="BT145" s="236"/>
      <c r="BU145" s="236"/>
      <c r="BV145" s="236"/>
      <c r="BW145" s="236"/>
      <c r="BX145" s="236"/>
      <c r="BY145" s="236"/>
      <c r="BZ145" s="236"/>
      <c r="CA145" s="236"/>
      <c r="CB145" s="236"/>
      <c r="CC145" s="236"/>
      <c r="CD145" s="236"/>
      <c r="CE145" s="236"/>
      <c r="CF145" s="236"/>
      <c r="CG145" s="236"/>
      <c r="CH145" s="236"/>
      <c r="CI145" s="236"/>
      <c r="CJ145" s="236"/>
      <c r="CK145" s="236"/>
      <c r="CL145" s="236"/>
      <c r="CM145" s="236"/>
      <c r="CN145" s="236"/>
      <c r="CO145" s="236"/>
      <c r="CP145" s="236"/>
      <c r="CQ145" s="236"/>
      <c r="CR145" s="236"/>
      <c r="CS145" s="236"/>
      <c r="CT145" s="236"/>
      <c r="CU145" s="236"/>
      <c r="CV145" s="236"/>
      <c r="CW145" s="236"/>
      <c r="CX145" s="236"/>
      <c r="CY145" s="236"/>
      <c r="CZ145" s="236"/>
      <c r="DA145" s="236"/>
      <c r="DB145" s="236"/>
      <c r="DC145" s="236"/>
      <c r="DD145" s="236"/>
      <c r="DE145" s="236"/>
      <c r="DF145" s="236"/>
      <c r="DG145" s="236"/>
      <c r="DH145" s="236"/>
      <c r="DI145" s="236"/>
      <c r="DJ145" s="236"/>
      <c r="DK145" s="236"/>
      <c r="DL145" s="236"/>
      <c r="DM145" s="236"/>
      <c r="DN145" s="236"/>
      <c r="DO145" s="236"/>
      <c r="DP145" s="236"/>
      <c r="DQ145" s="236"/>
      <c r="DR145" s="236"/>
    </row>
    <row r="146" spans="1:122" x14ac:dyDescent="0.15">
      <c r="A146" s="1" t="s">
        <v>646</v>
      </c>
      <c r="B146" s="1" t="s">
        <v>502</v>
      </c>
      <c r="C146" s="1">
        <v>1</v>
      </c>
      <c r="D146" s="1">
        <v>1</v>
      </c>
      <c r="E146" s="1">
        <v>2</v>
      </c>
      <c r="F146" s="1">
        <v>58</v>
      </c>
      <c r="G146" s="1">
        <v>0</v>
      </c>
      <c r="H146" s="1">
        <v>0</v>
      </c>
      <c r="I146" s="1">
        <v>0</v>
      </c>
      <c r="J146" s="1">
        <v>0</v>
      </c>
      <c r="K146" s="236">
        <v>5522.0272968520003</v>
      </c>
      <c r="L146" s="236">
        <v>52</v>
      </c>
      <c r="M146" s="236">
        <v>5585.736306105</v>
      </c>
      <c r="N146" s="236">
        <v>5654.289135084</v>
      </c>
      <c r="O146" s="236">
        <v>5723.8647397670002</v>
      </c>
      <c r="P146" s="236">
        <v>5794.5487254250002</v>
      </c>
      <c r="Q146" s="236">
        <v>5866.4241257289996</v>
      </c>
      <c r="R146" s="236">
        <v>5939.5360389950001</v>
      </c>
      <c r="S146" s="236">
        <v>6013.536806909</v>
      </c>
      <c r="T146" s="236">
        <v>6088.433127368</v>
      </c>
      <c r="U146" s="236">
        <v>6164.2310412930001</v>
      </c>
      <c r="V146" s="236">
        <v>6240.9357867110002</v>
      </c>
      <c r="W146" s="236">
        <v>6318.5519979159999</v>
      </c>
      <c r="X146" s="236">
        <v>6397.0840649350002</v>
      </c>
      <c r="Y146" s="236">
        <v>6476.5362307619998</v>
      </c>
      <c r="Z146" s="236">
        <v>6556.9131008240001</v>
      </c>
      <c r="AA146" s="236">
        <v>6638.2217167119998</v>
      </c>
      <c r="AB146" s="236">
        <v>6720.4635714469996</v>
      </c>
      <c r="AC146" s="236">
        <v>6803.6394539359999</v>
      </c>
      <c r="AD146" s="236">
        <v>6887.7477537479999</v>
      </c>
      <c r="AE146" s="236">
        <v>6972.7854178010002</v>
      </c>
      <c r="AF146" s="236">
        <v>7058.7497752059999</v>
      </c>
      <c r="AG146" s="236">
        <v>7145.6350117399998</v>
      </c>
      <c r="AH146" s="236">
        <v>7233.4356019799998</v>
      </c>
      <c r="AI146" s="236">
        <v>7322.1443366860003</v>
      </c>
      <c r="AJ146" s="236">
        <v>7411.7505784209998</v>
      </c>
      <c r="AK146" s="236">
        <v>7502.2420947250002</v>
      </c>
      <c r="AL146" s="236">
        <v>7593.6016276509999</v>
      </c>
      <c r="AM146" s="236">
        <v>7685.8106711350001</v>
      </c>
      <c r="AN146" s="236">
        <v>7778.8465588469999</v>
      </c>
      <c r="AO146" s="236">
        <v>7872.6738287010003</v>
      </c>
      <c r="AP146" s="236">
        <v>7967.2638699010004</v>
      </c>
      <c r="AQ146" s="236">
        <v>8062.569559474</v>
      </c>
      <c r="AR146" s="236">
        <v>8158.5469498109996</v>
      </c>
      <c r="AS146" s="236">
        <v>8255.1251146659997</v>
      </c>
      <c r="AT146" s="236">
        <v>8352.1874853779991</v>
      </c>
      <c r="AU146" s="236">
        <v>8449.5701582220008</v>
      </c>
      <c r="AV146" s="236">
        <v>8547.2790341679993</v>
      </c>
      <c r="AW146" s="236">
        <v>8645.2060820139995</v>
      </c>
      <c r="AX146" s="236">
        <v>8743.2279355659994</v>
      </c>
      <c r="AY146" s="236">
        <v>8841.2041937089998</v>
      </c>
      <c r="AZ146" s="236">
        <v>8938.9753686740005</v>
      </c>
      <c r="BA146" s="236">
        <v>9036.3605194539996</v>
      </c>
      <c r="BB146" s="236">
        <v>9133.1548191050006</v>
      </c>
      <c r="BC146" s="236">
        <v>9229.1267100160003</v>
      </c>
      <c r="BD146" s="236">
        <v>9324.0149543829993</v>
      </c>
      <c r="BE146" s="236">
        <v>9417.5251806889992</v>
      </c>
      <c r="BF146" s="236">
        <v>9509.3262992060008</v>
      </c>
      <c r="BG146" s="236">
        <v>9599.0464460580006</v>
      </c>
      <c r="BH146" s="236">
        <v>9686.2688030959998</v>
      </c>
      <c r="BI146" s="236">
        <v>9770.5268595060006</v>
      </c>
      <c r="BJ146" s="236">
        <v>9851.2995459819995</v>
      </c>
      <c r="BK146" s="236">
        <v>9928.0059438379994</v>
      </c>
      <c r="BL146" s="236">
        <v>10000</v>
      </c>
      <c r="BM146" s="236"/>
      <c r="BN146" s="236"/>
      <c r="BO146" s="236"/>
      <c r="BP146" s="236"/>
      <c r="BQ146" s="236"/>
      <c r="BR146" s="236"/>
      <c r="BS146" s="236"/>
      <c r="BT146" s="236"/>
      <c r="BU146" s="236"/>
      <c r="BV146" s="236"/>
      <c r="BW146" s="236"/>
      <c r="BX146" s="236"/>
      <c r="BY146" s="236"/>
      <c r="BZ146" s="236"/>
      <c r="CA146" s="236"/>
      <c r="CB146" s="236"/>
      <c r="CC146" s="236"/>
      <c r="CD146" s="236"/>
      <c r="CE146" s="236"/>
      <c r="CF146" s="236"/>
      <c r="CG146" s="236"/>
      <c r="CH146" s="236"/>
      <c r="CI146" s="236"/>
      <c r="CJ146" s="236"/>
      <c r="CK146" s="236"/>
      <c r="CL146" s="236"/>
      <c r="CM146" s="236"/>
      <c r="CN146" s="236"/>
      <c r="CO146" s="236"/>
      <c r="CP146" s="236"/>
      <c r="CQ146" s="236"/>
      <c r="CR146" s="236"/>
      <c r="CS146" s="236"/>
      <c r="CT146" s="236"/>
      <c r="CU146" s="236"/>
      <c r="CV146" s="236"/>
      <c r="CW146" s="236"/>
      <c r="CX146" s="236"/>
      <c r="CY146" s="236"/>
      <c r="CZ146" s="236"/>
      <c r="DA146" s="236"/>
      <c r="DB146" s="236"/>
      <c r="DC146" s="236"/>
      <c r="DD146" s="236"/>
      <c r="DE146" s="236"/>
      <c r="DF146" s="236"/>
      <c r="DG146" s="236"/>
      <c r="DH146" s="236"/>
      <c r="DI146" s="236"/>
      <c r="DJ146" s="236"/>
      <c r="DK146" s="236"/>
      <c r="DL146" s="236"/>
      <c r="DM146" s="236"/>
      <c r="DN146" s="236"/>
      <c r="DO146" s="236"/>
      <c r="DP146" s="236"/>
      <c r="DQ146" s="236"/>
      <c r="DR146" s="236"/>
    </row>
    <row r="147" spans="1:122" x14ac:dyDescent="0.15">
      <c r="A147" s="1" t="s">
        <v>647</v>
      </c>
      <c r="B147" s="1" t="s">
        <v>502</v>
      </c>
      <c r="C147" s="1">
        <v>1</v>
      </c>
      <c r="D147" s="1">
        <v>1</v>
      </c>
      <c r="E147" s="1">
        <v>2</v>
      </c>
      <c r="F147" s="1">
        <v>59</v>
      </c>
      <c r="G147" s="1">
        <v>0</v>
      </c>
      <c r="H147" s="1">
        <v>0</v>
      </c>
      <c r="I147" s="1">
        <v>0</v>
      </c>
      <c r="J147" s="1">
        <v>0</v>
      </c>
      <c r="K147" s="236">
        <v>5591.4396996650003</v>
      </c>
      <c r="L147" s="236">
        <v>51</v>
      </c>
      <c r="M147" s="236">
        <v>5655.7360160480002</v>
      </c>
      <c r="N147" s="236">
        <v>5725.0000746859996</v>
      </c>
      <c r="O147" s="236">
        <v>5795.3340226609998</v>
      </c>
      <c r="P147" s="236">
        <v>5866.8195510169999</v>
      </c>
      <c r="Q147" s="236">
        <v>5939.5360389950001</v>
      </c>
      <c r="R147" s="236">
        <v>6013.536806909</v>
      </c>
      <c r="S147" s="236">
        <v>6088.433127368</v>
      </c>
      <c r="T147" s="236">
        <v>6164.2310412930001</v>
      </c>
      <c r="U147" s="236">
        <v>6240.9357867110002</v>
      </c>
      <c r="V147" s="236">
        <v>6318.5519979159999</v>
      </c>
      <c r="W147" s="236">
        <v>6397.0840649350002</v>
      </c>
      <c r="X147" s="236">
        <v>6476.5362307619998</v>
      </c>
      <c r="Y147" s="236">
        <v>6556.9131008240001</v>
      </c>
      <c r="Z147" s="236">
        <v>6638.2217167119998</v>
      </c>
      <c r="AA147" s="236">
        <v>6720.4635714469996</v>
      </c>
      <c r="AB147" s="236">
        <v>6803.6394539359999</v>
      </c>
      <c r="AC147" s="236">
        <v>6887.7477537479999</v>
      </c>
      <c r="AD147" s="236">
        <v>6972.7854178010002</v>
      </c>
      <c r="AE147" s="236">
        <v>7058.7497752059999</v>
      </c>
      <c r="AF147" s="236">
        <v>7145.6350117399998</v>
      </c>
      <c r="AG147" s="236">
        <v>7233.4356019799998</v>
      </c>
      <c r="AH147" s="236">
        <v>7322.1443366860003</v>
      </c>
      <c r="AI147" s="236">
        <v>7411.7505784209998</v>
      </c>
      <c r="AJ147" s="236">
        <v>7502.2420947250002</v>
      </c>
      <c r="AK147" s="236">
        <v>7593.6016276509999</v>
      </c>
      <c r="AL147" s="236">
        <v>7685.8106711350001</v>
      </c>
      <c r="AM147" s="236">
        <v>7778.8465588469999</v>
      </c>
      <c r="AN147" s="236">
        <v>7872.6738287010003</v>
      </c>
      <c r="AO147" s="236">
        <v>7967.2638699010004</v>
      </c>
      <c r="AP147" s="236">
        <v>8062.569559474</v>
      </c>
      <c r="AQ147" s="236">
        <v>8158.5469498109996</v>
      </c>
      <c r="AR147" s="236">
        <v>8255.1251146659997</v>
      </c>
      <c r="AS147" s="236">
        <v>8352.1874853779991</v>
      </c>
      <c r="AT147" s="236">
        <v>8449.5701582220008</v>
      </c>
      <c r="AU147" s="236">
        <v>8547.2790341679993</v>
      </c>
      <c r="AV147" s="236">
        <v>8645.2060820139995</v>
      </c>
      <c r="AW147" s="236">
        <v>8743.2279355659994</v>
      </c>
      <c r="AX147" s="236">
        <v>8841.2041937089998</v>
      </c>
      <c r="AY147" s="236">
        <v>8938.9753686740005</v>
      </c>
      <c r="AZ147" s="236">
        <v>9036.3605194539996</v>
      </c>
      <c r="BA147" s="236">
        <v>9133.1548191050006</v>
      </c>
      <c r="BB147" s="236">
        <v>9229.1267100160003</v>
      </c>
      <c r="BC147" s="236">
        <v>9324.0149543829993</v>
      </c>
      <c r="BD147" s="236">
        <v>9417.5251806889992</v>
      </c>
      <c r="BE147" s="236">
        <v>9509.3262992060008</v>
      </c>
      <c r="BF147" s="236">
        <v>9599.0464460580006</v>
      </c>
      <c r="BG147" s="236">
        <v>9686.2688030959998</v>
      </c>
      <c r="BH147" s="236">
        <v>9770.5268595060006</v>
      </c>
      <c r="BI147" s="236">
        <v>9851.2995459819995</v>
      </c>
      <c r="BJ147" s="236">
        <v>9928.0059438379994</v>
      </c>
      <c r="BK147" s="236">
        <v>10000</v>
      </c>
      <c r="BL147" s="236"/>
      <c r="BM147" s="236"/>
      <c r="BN147" s="236"/>
      <c r="BO147" s="236"/>
      <c r="BP147" s="236"/>
      <c r="BQ147" s="236"/>
      <c r="BR147" s="236"/>
      <c r="BS147" s="236"/>
      <c r="BT147" s="236"/>
      <c r="BU147" s="236"/>
      <c r="BV147" s="236"/>
      <c r="BW147" s="236"/>
      <c r="BX147" s="236"/>
      <c r="BY147" s="236"/>
      <c r="BZ147" s="236"/>
      <c r="CA147" s="236"/>
      <c r="CB147" s="236"/>
      <c r="CC147" s="236"/>
      <c r="CD147" s="236"/>
      <c r="CE147" s="236"/>
      <c r="CF147" s="236"/>
      <c r="CG147" s="236"/>
      <c r="CH147" s="236"/>
      <c r="CI147" s="236"/>
      <c r="CJ147" s="236"/>
      <c r="CK147" s="236"/>
      <c r="CL147" s="236"/>
      <c r="CM147" s="236"/>
      <c r="CN147" s="236"/>
      <c r="CO147" s="236"/>
      <c r="CP147" s="236"/>
      <c r="CQ147" s="236"/>
      <c r="CR147" s="236"/>
      <c r="CS147" s="236"/>
      <c r="CT147" s="236"/>
      <c r="CU147" s="236"/>
      <c r="CV147" s="236"/>
      <c r="CW147" s="236"/>
      <c r="CX147" s="236"/>
      <c r="CY147" s="236"/>
      <c r="CZ147" s="236"/>
      <c r="DA147" s="236"/>
      <c r="DB147" s="236"/>
      <c r="DC147" s="236"/>
      <c r="DD147" s="236"/>
      <c r="DE147" s="236"/>
      <c r="DF147" s="236"/>
      <c r="DG147" s="236"/>
      <c r="DH147" s="236"/>
      <c r="DI147" s="236"/>
      <c r="DJ147" s="236"/>
      <c r="DK147" s="236"/>
      <c r="DL147" s="236"/>
      <c r="DM147" s="236"/>
      <c r="DN147" s="236"/>
      <c r="DO147" s="236"/>
      <c r="DP147" s="236"/>
      <c r="DQ147" s="236"/>
      <c r="DR147" s="236"/>
    </row>
    <row r="148" spans="1:122" x14ac:dyDescent="0.15">
      <c r="A148" s="1" t="s">
        <v>648</v>
      </c>
      <c r="B148" s="1" t="s">
        <v>502</v>
      </c>
      <c r="C148" s="1">
        <v>1</v>
      </c>
      <c r="D148" s="1">
        <v>1</v>
      </c>
      <c r="E148" s="1">
        <v>2</v>
      </c>
      <c r="F148" s="1">
        <v>60</v>
      </c>
      <c r="G148" s="1">
        <v>0</v>
      </c>
      <c r="H148" s="1">
        <v>0</v>
      </c>
      <c r="I148" s="1">
        <v>0</v>
      </c>
      <c r="J148" s="1">
        <v>0</v>
      </c>
      <c r="K148" s="236">
        <v>5661.7416428819997</v>
      </c>
      <c r="L148" s="236">
        <v>50</v>
      </c>
      <c r="M148" s="236">
        <v>5726.6097816350002</v>
      </c>
      <c r="N148" s="236">
        <v>5796.5968647139998</v>
      </c>
      <c r="O148" s="236">
        <v>5867.695497097</v>
      </c>
      <c r="P148" s="236">
        <v>5939.9790654549997</v>
      </c>
      <c r="Q148" s="236">
        <v>6013.536806909</v>
      </c>
      <c r="R148" s="236">
        <v>6088.433127368</v>
      </c>
      <c r="S148" s="236">
        <v>6164.2310412930001</v>
      </c>
      <c r="T148" s="236">
        <v>6240.9357867110002</v>
      </c>
      <c r="U148" s="236">
        <v>6318.5519979159999</v>
      </c>
      <c r="V148" s="236">
        <v>6397.0840649350002</v>
      </c>
      <c r="W148" s="236">
        <v>6476.5362307619998</v>
      </c>
      <c r="X148" s="236">
        <v>6556.9131008240001</v>
      </c>
      <c r="Y148" s="236">
        <v>6638.2217167119998</v>
      </c>
      <c r="Z148" s="236">
        <v>6720.4635714469996</v>
      </c>
      <c r="AA148" s="236">
        <v>6803.6394539359999</v>
      </c>
      <c r="AB148" s="236">
        <v>6887.7477537479999</v>
      </c>
      <c r="AC148" s="236">
        <v>6972.7854178010002</v>
      </c>
      <c r="AD148" s="236">
        <v>7058.7497752059999</v>
      </c>
      <c r="AE148" s="236">
        <v>7145.6350117399998</v>
      </c>
      <c r="AF148" s="236">
        <v>7233.4356019799998</v>
      </c>
      <c r="AG148" s="236">
        <v>7322.1443366860003</v>
      </c>
      <c r="AH148" s="236">
        <v>7411.7505784209998</v>
      </c>
      <c r="AI148" s="236">
        <v>7502.2420947250002</v>
      </c>
      <c r="AJ148" s="236">
        <v>7593.6016276509999</v>
      </c>
      <c r="AK148" s="236">
        <v>7685.8106711350001</v>
      </c>
      <c r="AL148" s="236">
        <v>7778.8465588469999</v>
      </c>
      <c r="AM148" s="236">
        <v>7872.6738287010003</v>
      </c>
      <c r="AN148" s="236">
        <v>7967.2638699010004</v>
      </c>
      <c r="AO148" s="236">
        <v>8062.569559474</v>
      </c>
      <c r="AP148" s="236">
        <v>8158.5469498109996</v>
      </c>
      <c r="AQ148" s="236">
        <v>8255.1251146659997</v>
      </c>
      <c r="AR148" s="236">
        <v>8352.1874853779991</v>
      </c>
      <c r="AS148" s="236">
        <v>8449.5701582220008</v>
      </c>
      <c r="AT148" s="236">
        <v>8547.2790341679993</v>
      </c>
      <c r="AU148" s="236">
        <v>8645.2060820139995</v>
      </c>
      <c r="AV148" s="236">
        <v>8743.2279355659994</v>
      </c>
      <c r="AW148" s="236">
        <v>8841.2041937089998</v>
      </c>
      <c r="AX148" s="236">
        <v>8938.9753686740005</v>
      </c>
      <c r="AY148" s="236">
        <v>9036.3605194539996</v>
      </c>
      <c r="AZ148" s="236">
        <v>9133.1548191050006</v>
      </c>
      <c r="BA148" s="236">
        <v>9229.1267100160003</v>
      </c>
      <c r="BB148" s="236">
        <v>9324.0149543829993</v>
      </c>
      <c r="BC148" s="236">
        <v>9417.5251806889992</v>
      </c>
      <c r="BD148" s="236">
        <v>9509.3262992060008</v>
      </c>
      <c r="BE148" s="236">
        <v>9599.0464460580006</v>
      </c>
      <c r="BF148" s="236">
        <v>9686.2688030959998</v>
      </c>
      <c r="BG148" s="236">
        <v>9770.5268595060006</v>
      </c>
      <c r="BH148" s="236">
        <v>9851.2995459819995</v>
      </c>
      <c r="BI148" s="236">
        <v>9928.0059438379994</v>
      </c>
      <c r="BJ148" s="236">
        <v>10000</v>
      </c>
      <c r="BK148" s="236"/>
      <c r="BL148" s="236"/>
      <c r="BM148" s="236"/>
      <c r="BN148" s="236"/>
      <c r="BO148" s="236"/>
      <c r="BP148" s="236"/>
      <c r="BQ148" s="236"/>
      <c r="BR148" s="236"/>
      <c r="BS148" s="236"/>
      <c r="BT148" s="236"/>
      <c r="BU148" s="236"/>
      <c r="BV148" s="236"/>
      <c r="BW148" s="236"/>
      <c r="BX148" s="236"/>
      <c r="BY148" s="236"/>
      <c r="BZ148" s="236"/>
      <c r="CA148" s="236"/>
      <c r="CB148" s="236"/>
      <c r="CC148" s="236"/>
      <c r="CD148" s="236"/>
      <c r="CE148" s="236"/>
      <c r="CF148" s="236"/>
      <c r="CG148" s="236"/>
      <c r="CH148" s="236"/>
      <c r="CI148" s="236"/>
      <c r="CJ148" s="236"/>
      <c r="CK148" s="236"/>
      <c r="CL148" s="236"/>
      <c r="CM148" s="236"/>
      <c r="CN148" s="236"/>
      <c r="CO148" s="236"/>
      <c r="CP148" s="236"/>
      <c r="CQ148" s="236"/>
      <c r="CR148" s="236"/>
      <c r="CS148" s="236"/>
      <c r="CT148" s="236"/>
      <c r="CU148" s="236"/>
      <c r="CV148" s="236"/>
      <c r="CW148" s="236"/>
      <c r="CX148" s="236"/>
      <c r="CY148" s="236"/>
      <c r="CZ148" s="236"/>
      <c r="DA148" s="236"/>
      <c r="DB148" s="236"/>
      <c r="DC148" s="236"/>
      <c r="DD148" s="236"/>
      <c r="DE148" s="236"/>
      <c r="DF148" s="236"/>
      <c r="DG148" s="236"/>
      <c r="DH148" s="236"/>
      <c r="DI148" s="236"/>
      <c r="DJ148" s="236"/>
      <c r="DK148" s="236"/>
      <c r="DL148" s="236"/>
      <c r="DM148" s="236"/>
      <c r="DN148" s="236"/>
      <c r="DO148" s="236"/>
      <c r="DP148" s="236"/>
      <c r="DQ148" s="236"/>
      <c r="DR148" s="236"/>
    </row>
    <row r="149" spans="1:122" x14ac:dyDescent="0.15">
      <c r="A149" s="1" t="s">
        <v>649</v>
      </c>
      <c r="B149" s="1" t="s">
        <v>502</v>
      </c>
      <c r="C149" s="1">
        <v>1</v>
      </c>
      <c r="D149" s="1">
        <v>1</v>
      </c>
      <c r="E149" s="1">
        <v>2</v>
      </c>
      <c r="F149" s="1">
        <v>61</v>
      </c>
      <c r="G149" s="1">
        <v>0</v>
      </c>
      <c r="H149" s="1">
        <v>0</v>
      </c>
      <c r="I149" s="1">
        <v>0</v>
      </c>
      <c r="J149" s="1">
        <v>0</v>
      </c>
      <c r="K149" s="236">
        <v>5732.9116606979997</v>
      </c>
      <c r="L149" s="236">
        <v>49</v>
      </c>
      <c r="M149" s="236">
        <v>5798.3668788770001</v>
      </c>
      <c r="N149" s="236">
        <v>5869.0877350130004</v>
      </c>
      <c r="O149" s="236">
        <v>5940.9479405920001</v>
      </c>
      <c r="P149" s="236">
        <v>6014.0294329279996</v>
      </c>
      <c r="Q149" s="236">
        <v>6088.433127368</v>
      </c>
      <c r="R149" s="236">
        <v>6164.2310412930001</v>
      </c>
      <c r="S149" s="236">
        <v>6240.9357867110002</v>
      </c>
      <c r="T149" s="236">
        <v>6318.5519979159999</v>
      </c>
      <c r="U149" s="236">
        <v>6397.0840649350002</v>
      </c>
      <c r="V149" s="236">
        <v>6476.5362307619998</v>
      </c>
      <c r="W149" s="236">
        <v>6556.9131008240001</v>
      </c>
      <c r="X149" s="236">
        <v>6638.2217167119998</v>
      </c>
      <c r="Y149" s="236">
        <v>6720.4635714469996</v>
      </c>
      <c r="Z149" s="236">
        <v>6803.6394539359999</v>
      </c>
      <c r="AA149" s="236">
        <v>6887.7477537479999</v>
      </c>
      <c r="AB149" s="236">
        <v>6972.7854178010002</v>
      </c>
      <c r="AC149" s="236">
        <v>7058.7497752059999</v>
      </c>
      <c r="AD149" s="236">
        <v>7145.6350117399998</v>
      </c>
      <c r="AE149" s="236">
        <v>7233.4356019799998</v>
      </c>
      <c r="AF149" s="236">
        <v>7322.1443366860003</v>
      </c>
      <c r="AG149" s="236">
        <v>7411.7505784209998</v>
      </c>
      <c r="AH149" s="236">
        <v>7502.2420947250002</v>
      </c>
      <c r="AI149" s="236">
        <v>7593.6016276509999</v>
      </c>
      <c r="AJ149" s="236">
        <v>7685.8106711350001</v>
      </c>
      <c r="AK149" s="236">
        <v>7778.8465588469999</v>
      </c>
      <c r="AL149" s="236">
        <v>7872.6738287010003</v>
      </c>
      <c r="AM149" s="236">
        <v>7967.2638699010004</v>
      </c>
      <c r="AN149" s="236">
        <v>8062.569559474</v>
      </c>
      <c r="AO149" s="236">
        <v>8158.5469498109996</v>
      </c>
      <c r="AP149" s="236">
        <v>8255.1251146659997</v>
      </c>
      <c r="AQ149" s="236">
        <v>8352.1874853779991</v>
      </c>
      <c r="AR149" s="236">
        <v>8449.5701582220008</v>
      </c>
      <c r="AS149" s="236">
        <v>8547.2790341679993</v>
      </c>
      <c r="AT149" s="236">
        <v>8645.2060820139995</v>
      </c>
      <c r="AU149" s="236">
        <v>8743.2279355659994</v>
      </c>
      <c r="AV149" s="236">
        <v>8841.2041937089998</v>
      </c>
      <c r="AW149" s="236">
        <v>8938.9753686740005</v>
      </c>
      <c r="AX149" s="236">
        <v>9036.3605194539996</v>
      </c>
      <c r="AY149" s="236">
        <v>9133.1548191050006</v>
      </c>
      <c r="AZ149" s="236">
        <v>9229.1267100160003</v>
      </c>
      <c r="BA149" s="236">
        <v>9324.0149543829993</v>
      </c>
      <c r="BB149" s="236">
        <v>9417.5251806889992</v>
      </c>
      <c r="BC149" s="236">
        <v>9509.3262992060008</v>
      </c>
      <c r="BD149" s="236">
        <v>9599.0464460580006</v>
      </c>
      <c r="BE149" s="236">
        <v>9686.2688030959998</v>
      </c>
      <c r="BF149" s="236">
        <v>9770.5268595060006</v>
      </c>
      <c r="BG149" s="236">
        <v>9851.2995459819995</v>
      </c>
      <c r="BH149" s="236">
        <v>9928.0059438379994</v>
      </c>
      <c r="BI149" s="236">
        <v>10000</v>
      </c>
      <c r="BJ149" s="236"/>
      <c r="BK149" s="236"/>
      <c r="BL149" s="236"/>
      <c r="BM149" s="236"/>
      <c r="BN149" s="236"/>
      <c r="BO149" s="236"/>
      <c r="BP149" s="236"/>
      <c r="BQ149" s="236"/>
      <c r="BR149" s="236"/>
      <c r="BS149" s="236"/>
      <c r="BT149" s="236"/>
      <c r="BU149" s="236"/>
      <c r="BV149" s="236"/>
      <c r="BW149" s="236"/>
      <c r="BX149" s="236"/>
      <c r="BY149" s="236"/>
      <c r="BZ149" s="236"/>
      <c r="CA149" s="236"/>
      <c r="CB149" s="236"/>
      <c r="CC149" s="236"/>
      <c r="CD149" s="236"/>
      <c r="CE149" s="236"/>
      <c r="CF149" s="236"/>
      <c r="CG149" s="236"/>
      <c r="CH149" s="236"/>
      <c r="CI149" s="236"/>
      <c r="CJ149" s="236"/>
      <c r="CK149" s="236"/>
      <c r="CL149" s="236"/>
      <c r="CM149" s="236"/>
      <c r="CN149" s="236"/>
      <c r="CO149" s="236"/>
      <c r="CP149" s="236"/>
      <c r="CQ149" s="236"/>
      <c r="CR149" s="236"/>
      <c r="CS149" s="236"/>
      <c r="CT149" s="236"/>
      <c r="CU149" s="236"/>
      <c r="CV149" s="236"/>
      <c r="CW149" s="236"/>
      <c r="CX149" s="236"/>
      <c r="CY149" s="236"/>
      <c r="CZ149" s="236"/>
      <c r="DA149" s="236"/>
      <c r="DB149" s="236"/>
      <c r="DC149" s="236"/>
      <c r="DD149" s="236"/>
      <c r="DE149" s="236"/>
      <c r="DF149" s="236"/>
      <c r="DG149" s="236"/>
      <c r="DH149" s="236"/>
      <c r="DI149" s="236"/>
      <c r="DJ149" s="236"/>
      <c r="DK149" s="236"/>
      <c r="DL149" s="236"/>
      <c r="DM149" s="236"/>
      <c r="DN149" s="236"/>
      <c r="DO149" s="236"/>
      <c r="DP149" s="236"/>
      <c r="DQ149" s="236"/>
      <c r="DR149" s="236"/>
    </row>
    <row r="150" spans="1:122" x14ac:dyDescent="0.15">
      <c r="A150" s="1" t="s">
        <v>650</v>
      </c>
      <c r="B150" s="1" t="s">
        <v>502</v>
      </c>
      <c r="C150" s="1">
        <v>1</v>
      </c>
      <c r="D150" s="1">
        <v>1</v>
      </c>
      <c r="E150" s="1">
        <v>2</v>
      </c>
      <c r="F150" s="1">
        <v>62</v>
      </c>
      <c r="G150" s="1">
        <v>0</v>
      </c>
      <c r="H150" s="1">
        <v>0</v>
      </c>
      <c r="I150" s="1">
        <v>0</v>
      </c>
      <c r="J150" s="1">
        <v>0</v>
      </c>
      <c r="K150" s="236">
        <v>5805.0600485799996</v>
      </c>
      <c r="L150" s="236">
        <v>48</v>
      </c>
      <c r="M150" s="236">
        <v>5871.0914330409996</v>
      </c>
      <c r="N150" s="236">
        <v>5942.5272892579997</v>
      </c>
      <c r="O150" s="236">
        <v>6015.1306500549999</v>
      </c>
      <c r="P150" s="236">
        <v>6088.9929612400001</v>
      </c>
      <c r="Q150" s="236">
        <v>6164.2310412930001</v>
      </c>
      <c r="R150" s="236">
        <v>6240.9357867110002</v>
      </c>
      <c r="S150" s="236">
        <v>6318.5519979159999</v>
      </c>
      <c r="T150" s="236">
        <v>6397.0840649350002</v>
      </c>
      <c r="U150" s="236">
        <v>6476.5362307619998</v>
      </c>
      <c r="V150" s="236">
        <v>6556.9131008240001</v>
      </c>
      <c r="W150" s="236">
        <v>6638.2217167119998</v>
      </c>
      <c r="X150" s="236">
        <v>6720.4635714469996</v>
      </c>
      <c r="Y150" s="236">
        <v>6803.6394539359999</v>
      </c>
      <c r="Z150" s="236">
        <v>6887.7477537479999</v>
      </c>
      <c r="AA150" s="236">
        <v>6972.7854178010002</v>
      </c>
      <c r="AB150" s="236">
        <v>7058.7497752059999</v>
      </c>
      <c r="AC150" s="236">
        <v>7145.6350117399998</v>
      </c>
      <c r="AD150" s="236">
        <v>7233.4356019799998</v>
      </c>
      <c r="AE150" s="236">
        <v>7322.1443366860003</v>
      </c>
      <c r="AF150" s="236">
        <v>7411.7505784209998</v>
      </c>
      <c r="AG150" s="236">
        <v>7502.2420947250002</v>
      </c>
      <c r="AH150" s="236">
        <v>7593.6016276509999</v>
      </c>
      <c r="AI150" s="236">
        <v>7685.8106711350001</v>
      </c>
      <c r="AJ150" s="236">
        <v>7778.8465588469999</v>
      </c>
      <c r="AK150" s="236">
        <v>7872.6738287010003</v>
      </c>
      <c r="AL150" s="236">
        <v>7967.2638699010004</v>
      </c>
      <c r="AM150" s="236">
        <v>8062.569559474</v>
      </c>
      <c r="AN150" s="236">
        <v>8158.5469498109996</v>
      </c>
      <c r="AO150" s="236">
        <v>8255.1251146659997</v>
      </c>
      <c r="AP150" s="236">
        <v>8352.1874853779991</v>
      </c>
      <c r="AQ150" s="236">
        <v>8449.5701582220008</v>
      </c>
      <c r="AR150" s="236">
        <v>8547.2790341679993</v>
      </c>
      <c r="AS150" s="236">
        <v>8645.2060820139995</v>
      </c>
      <c r="AT150" s="236">
        <v>8743.2279355659994</v>
      </c>
      <c r="AU150" s="236">
        <v>8841.2041937089998</v>
      </c>
      <c r="AV150" s="236">
        <v>8938.9753686740005</v>
      </c>
      <c r="AW150" s="236">
        <v>9036.3605194539996</v>
      </c>
      <c r="AX150" s="236">
        <v>9133.1548191050006</v>
      </c>
      <c r="AY150" s="236">
        <v>9229.1267100160003</v>
      </c>
      <c r="AZ150" s="236">
        <v>9324.0149543829993</v>
      </c>
      <c r="BA150" s="236">
        <v>9417.5251806889992</v>
      </c>
      <c r="BB150" s="236">
        <v>9509.3262992060008</v>
      </c>
      <c r="BC150" s="236">
        <v>9599.0464460580006</v>
      </c>
      <c r="BD150" s="236">
        <v>9686.2688030959998</v>
      </c>
      <c r="BE150" s="236">
        <v>9770.5268595060006</v>
      </c>
      <c r="BF150" s="236">
        <v>9851.2995459819995</v>
      </c>
      <c r="BG150" s="236">
        <v>9928.0059438379994</v>
      </c>
      <c r="BH150" s="236">
        <v>10000</v>
      </c>
      <c r="BI150" s="236"/>
      <c r="BJ150" s="236"/>
      <c r="BK150" s="236"/>
      <c r="BL150" s="236"/>
      <c r="BM150" s="236"/>
      <c r="BN150" s="236"/>
      <c r="BO150" s="236"/>
      <c r="BP150" s="236"/>
      <c r="BQ150" s="236"/>
      <c r="BR150" s="236"/>
      <c r="BS150" s="236"/>
      <c r="BT150" s="236"/>
      <c r="BU150" s="236"/>
      <c r="BV150" s="236"/>
      <c r="BW150" s="236"/>
      <c r="BX150" s="236"/>
      <c r="BY150" s="236"/>
      <c r="BZ150" s="236"/>
      <c r="CA150" s="236"/>
      <c r="CB150" s="236"/>
      <c r="CC150" s="236"/>
      <c r="CD150" s="236"/>
      <c r="CE150" s="236"/>
      <c r="CF150" s="236"/>
      <c r="CG150" s="236"/>
      <c r="CH150" s="236"/>
      <c r="CI150" s="236"/>
      <c r="CJ150" s="236"/>
      <c r="CK150" s="236"/>
      <c r="CL150" s="236"/>
      <c r="CM150" s="236"/>
      <c r="CN150" s="236"/>
      <c r="CO150" s="236"/>
      <c r="CP150" s="236"/>
      <c r="CQ150" s="236"/>
      <c r="CR150" s="236"/>
      <c r="CS150" s="236"/>
      <c r="CT150" s="236"/>
      <c r="CU150" s="236"/>
      <c r="CV150" s="236"/>
      <c r="CW150" s="236"/>
      <c r="CX150" s="236"/>
      <c r="CY150" s="236"/>
      <c r="CZ150" s="236"/>
      <c r="DA150" s="236"/>
      <c r="DB150" s="236"/>
      <c r="DC150" s="236"/>
      <c r="DD150" s="236"/>
      <c r="DE150" s="236"/>
      <c r="DF150" s="236"/>
      <c r="DG150" s="236"/>
      <c r="DH150" s="236"/>
      <c r="DI150" s="236"/>
      <c r="DJ150" s="236"/>
      <c r="DK150" s="236"/>
      <c r="DL150" s="236"/>
      <c r="DM150" s="236"/>
      <c r="DN150" s="236"/>
      <c r="DO150" s="236"/>
      <c r="DP150" s="236"/>
      <c r="DQ150" s="236"/>
      <c r="DR150" s="236"/>
    </row>
    <row r="151" spans="1:122" x14ac:dyDescent="0.15">
      <c r="A151" s="1" t="s">
        <v>651</v>
      </c>
      <c r="B151" s="1" t="s">
        <v>502</v>
      </c>
      <c r="C151" s="1">
        <v>1</v>
      </c>
      <c r="D151" s="1">
        <v>1</v>
      </c>
      <c r="E151" s="1">
        <v>2</v>
      </c>
      <c r="F151" s="1">
        <v>63</v>
      </c>
      <c r="G151" s="1">
        <v>0</v>
      </c>
      <c r="H151" s="1">
        <v>0</v>
      </c>
      <c r="I151" s="1">
        <v>0</v>
      </c>
      <c r="J151" s="1">
        <v>0</v>
      </c>
      <c r="K151" s="236">
        <v>5878.168981027</v>
      </c>
      <c r="L151" s="236">
        <v>47</v>
      </c>
      <c r="M151" s="236">
        <v>5944.7541103410003</v>
      </c>
      <c r="N151" s="236">
        <v>6016.8917201370004</v>
      </c>
      <c r="O151" s="236">
        <v>6090.2257371710002</v>
      </c>
      <c r="P151" s="236">
        <v>6164.861930086</v>
      </c>
      <c r="Q151" s="236">
        <v>6240.9357867110002</v>
      </c>
      <c r="R151" s="236">
        <v>6318.5519979159999</v>
      </c>
      <c r="S151" s="236">
        <v>6397.0840649350002</v>
      </c>
      <c r="T151" s="236">
        <v>6476.5362307619998</v>
      </c>
      <c r="U151" s="236">
        <v>6556.9131008240001</v>
      </c>
      <c r="V151" s="236">
        <v>6638.2217167119998</v>
      </c>
      <c r="W151" s="236">
        <v>6720.4635714469996</v>
      </c>
      <c r="X151" s="236">
        <v>6803.6394539359999</v>
      </c>
      <c r="Y151" s="236">
        <v>6887.7477537479999</v>
      </c>
      <c r="Z151" s="236">
        <v>6972.7854178010002</v>
      </c>
      <c r="AA151" s="236">
        <v>7058.7497752059999</v>
      </c>
      <c r="AB151" s="236">
        <v>7145.6350117399998</v>
      </c>
      <c r="AC151" s="236">
        <v>7233.4356019799998</v>
      </c>
      <c r="AD151" s="236">
        <v>7322.1443366860003</v>
      </c>
      <c r="AE151" s="236">
        <v>7411.7505784209998</v>
      </c>
      <c r="AF151" s="236">
        <v>7502.2420947250002</v>
      </c>
      <c r="AG151" s="236">
        <v>7593.6016276509999</v>
      </c>
      <c r="AH151" s="236">
        <v>7685.8106711350001</v>
      </c>
      <c r="AI151" s="236">
        <v>7778.8465588469999</v>
      </c>
      <c r="AJ151" s="236">
        <v>7872.6738287010003</v>
      </c>
      <c r="AK151" s="236">
        <v>7967.2638699010004</v>
      </c>
      <c r="AL151" s="236">
        <v>8062.569559474</v>
      </c>
      <c r="AM151" s="236">
        <v>8158.5469498109996</v>
      </c>
      <c r="AN151" s="236">
        <v>8255.1251146659997</v>
      </c>
      <c r="AO151" s="236">
        <v>8352.1874853779991</v>
      </c>
      <c r="AP151" s="236">
        <v>8449.5701582220008</v>
      </c>
      <c r="AQ151" s="236">
        <v>8547.2790341679993</v>
      </c>
      <c r="AR151" s="236">
        <v>8645.2060820139995</v>
      </c>
      <c r="AS151" s="236">
        <v>8743.2279355659994</v>
      </c>
      <c r="AT151" s="236">
        <v>8841.2041937089998</v>
      </c>
      <c r="AU151" s="236">
        <v>8938.9753686740005</v>
      </c>
      <c r="AV151" s="236">
        <v>9036.3605194539996</v>
      </c>
      <c r="AW151" s="236">
        <v>9133.1548191050006</v>
      </c>
      <c r="AX151" s="236">
        <v>9229.1267100160003</v>
      </c>
      <c r="AY151" s="236">
        <v>9324.0149543829993</v>
      </c>
      <c r="AZ151" s="236">
        <v>9417.5251806889992</v>
      </c>
      <c r="BA151" s="236">
        <v>9509.3262992060008</v>
      </c>
      <c r="BB151" s="236">
        <v>9599.0464460580006</v>
      </c>
      <c r="BC151" s="236">
        <v>9686.2688030959998</v>
      </c>
      <c r="BD151" s="236">
        <v>9770.5268595060006</v>
      </c>
      <c r="BE151" s="236">
        <v>9851.2995459819995</v>
      </c>
      <c r="BF151" s="236">
        <v>9928.0059438379994</v>
      </c>
      <c r="BG151" s="236">
        <v>10000</v>
      </c>
      <c r="BH151" s="236"/>
      <c r="BI151" s="236"/>
      <c r="BJ151" s="236"/>
      <c r="BK151" s="236"/>
      <c r="BL151" s="236"/>
      <c r="BM151" s="236"/>
      <c r="BN151" s="236"/>
      <c r="BO151" s="236"/>
      <c r="BP151" s="236"/>
      <c r="BQ151" s="236"/>
      <c r="BR151" s="236"/>
      <c r="BS151" s="236"/>
      <c r="BT151" s="236"/>
      <c r="BU151" s="236"/>
      <c r="BV151" s="236"/>
      <c r="BW151" s="236"/>
      <c r="BX151" s="236"/>
      <c r="BY151" s="236"/>
      <c r="BZ151" s="236"/>
      <c r="CA151" s="236"/>
      <c r="CB151" s="236"/>
      <c r="CC151" s="236"/>
      <c r="CD151" s="236"/>
      <c r="CE151" s="236"/>
      <c r="CF151" s="236"/>
      <c r="CG151" s="236"/>
      <c r="CH151" s="236"/>
      <c r="CI151" s="236"/>
      <c r="CJ151" s="236"/>
      <c r="CK151" s="236"/>
      <c r="CL151" s="236"/>
      <c r="CM151" s="236"/>
      <c r="CN151" s="236"/>
      <c r="CO151" s="236"/>
      <c r="CP151" s="236"/>
      <c r="CQ151" s="236"/>
      <c r="CR151" s="236"/>
      <c r="CS151" s="236"/>
      <c r="CT151" s="236"/>
      <c r="CU151" s="236"/>
      <c r="CV151" s="236"/>
      <c r="CW151" s="236"/>
      <c r="CX151" s="236"/>
      <c r="CY151" s="236"/>
      <c r="CZ151" s="236"/>
      <c r="DA151" s="236"/>
      <c r="DB151" s="236"/>
      <c r="DC151" s="236"/>
      <c r="DD151" s="236"/>
      <c r="DE151" s="236"/>
      <c r="DF151" s="236"/>
      <c r="DG151" s="236"/>
      <c r="DH151" s="236"/>
      <c r="DI151" s="236"/>
      <c r="DJ151" s="236"/>
      <c r="DK151" s="236"/>
      <c r="DL151" s="236"/>
      <c r="DM151" s="236"/>
      <c r="DN151" s="236"/>
      <c r="DO151" s="236"/>
      <c r="DP151" s="236"/>
      <c r="DQ151" s="236"/>
      <c r="DR151" s="236"/>
    </row>
    <row r="152" spans="1:122" x14ac:dyDescent="0.15">
      <c r="A152" s="1" t="s">
        <v>652</v>
      </c>
      <c r="B152" s="1" t="s">
        <v>502</v>
      </c>
      <c r="C152" s="1">
        <v>1</v>
      </c>
      <c r="D152" s="1">
        <v>1</v>
      </c>
      <c r="E152" s="1">
        <v>2</v>
      </c>
      <c r="F152" s="1">
        <v>64</v>
      </c>
      <c r="G152" s="1">
        <v>0</v>
      </c>
      <c r="H152" s="1">
        <v>0</v>
      </c>
      <c r="I152" s="1">
        <v>0</v>
      </c>
      <c r="J152" s="1">
        <v>0</v>
      </c>
      <c r="K152" s="236">
        <v>5952.3030884030004</v>
      </c>
      <c r="L152" s="236">
        <v>46</v>
      </c>
      <c r="M152" s="236">
        <v>6019.4031129590003</v>
      </c>
      <c r="N152" s="236">
        <v>6092.2162098440003</v>
      </c>
      <c r="O152" s="236">
        <v>6166.2578137119999</v>
      </c>
      <c r="P152" s="236">
        <v>6241.650292753</v>
      </c>
      <c r="Q152" s="236">
        <v>6318.5519979159999</v>
      </c>
      <c r="R152" s="236">
        <v>6397.0840649350002</v>
      </c>
      <c r="S152" s="236">
        <v>6476.5362307619998</v>
      </c>
      <c r="T152" s="236">
        <v>6556.9131008240001</v>
      </c>
      <c r="U152" s="236">
        <v>6638.2217167119998</v>
      </c>
      <c r="V152" s="236">
        <v>6720.4635714469996</v>
      </c>
      <c r="W152" s="236">
        <v>6803.6394539359999</v>
      </c>
      <c r="X152" s="236">
        <v>6887.7477537479999</v>
      </c>
      <c r="Y152" s="236">
        <v>6972.7854178010002</v>
      </c>
      <c r="Z152" s="236">
        <v>7058.7497752059999</v>
      </c>
      <c r="AA152" s="236">
        <v>7145.6350117399998</v>
      </c>
      <c r="AB152" s="236">
        <v>7233.4356019799998</v>
      </c>
      <c r="AC152" s="236">
        <v>7322.1443366860003</v>
      </c>
      <c r="AD152" s="236">
        <v>7411.7505784209998</v>
      </c>
      <c r="AE152" s="236">
        <v>7502.2420947250002</v>
      </c>
      <c r="AF152" s="236">
        <v>7593.6016276509999</v>
      </c>
      <c r="AG152" s="236">
        <v>7685.8106711350001</v>
      </c>
      <c r="AH152" s="236">
        <v>7778.8465588469999</v>
      </c>
      <c r="AI152" s="236">
        <v>7872.6738287010003</v>
      </c>
      <c r="AJ152" s="236">
        <v>7967.2638699010004</v>
      </c>
      <c r="AK152" s="236">
        <v>8062.569559474</v>
      </c>
      <c r="AL152" s="236">
        <v>8158.5469498109996</v>
      </c>
      <c r="AM152" s="236">
        <v>8255.1251146659997</v>
      </c>
      <c r="AN152" s="236">
        <v>8352.1874853779991</v>
      </c>
      <c r="AO152" s="236">
        <v>8449.5701582220008</v>
      </c>
      <c r="AP152" s="236">
        <v>8547.2790341679993</v>
      </c>
      <c r="AQ152" s="236">
        <v>8645.2060820139995</v>
      </c>
      <c r="AR152" s="236">
        <v>8743.2279355659994</v>
      </c>
      <c r="AS152" s="236">
        <v>8841.2041937089998</v>
      </c>
      <c r="AT152" s="236">
        <v>8938.9753686740005</v>
      </c>
      <c r="AU152" s="236">
        <v>9036.3605194539996</v>
      </c>
      <c r="AV152" s="236">
        <v>9133.1548191050006</v>
      </c>
      <c r="AW152" s="236">
        <v>9229.1267100160003</v>
      </c>
      <c r="AX152" s="236">
        <v>9324.0149543829993</v>
      </c>
      <c r="AY152" s="236">
        <v>9417.5251806889992</v>
      </c>
      <c r="AZ152" s="236">
        <v>9509.3262992060008</v>
      </c>
      <c r="BA152" s="236">
        <v>9599.0464460580006</v>
      </c>
      <c r="BB152" s="236">
        <v>9686.2688030959998</v>
      </c>
      <c r="BC152" s="236">
        <v>9770.5268595060006</v>
      </c>
      <c r="BD152" s="236">
        <v>9851.2995459819995</v>
      </c>
      <c r="BE152" s="236">
        <v>9928.0059438379994</v>
      </c>
      <c r="BF152" s="236">
        <v>10000</v>
      </c>
      <c r="BG152" s="236"/>
      <c r="BH152" s="236"/>
      <c r="BI152" s="236"/>
      <c r="BJ152" s="236"/>
      <c r="BK152" s="236"/>
      <c r="BL152" s="236"/>
      <c r="BM152" s="236"/>
      <c r="BN152" s="236"/>
      <c r="BO152" s="236"/>
      <c r="BP152" s="236"/>
      <c r="BQ152" s="236"/>
      <c r="BR152" s="236"/>
      <c r="BS152" s="236"/>
      <c r="BT152" s="236"/>
      <c r="BU152" s="236"/>
      <c r="BV152" s="236"/>
      <c r="BW152" s="236"/>
      <c r="BX152" s="236"/>
      <c r="BY152" s="236"/>
      <c r="BZ152" s="236"/>
      <c r="CA152" s="236"/>
      <c r="CB152" s="236"/>
      <c r="CC152" s="236"/>
      <c r="CD152" s="236"/>
      <c r="CE152" s="236"/>
      <c r="CF152" s="236"/>
      <c r="CG152" s="236"/>
      <c r="CH152" s="236"/>
      <c r="CI152" s="236"/>
      <c r="CJ152" s="236"/>
      <c r="CK152" s="236"/>
      <c r="CL152" s="236"/>
      <c r="CM152" s="236"/>
      <c r="CN152" s="236"/>
      <c r="CO152" s="236"/>
      <c r="CP152" s="236"/>
      <c r="CQ152" s="236"/>
      <c r="CR152" s="236"/>
      <c r="CS152" s="236"/>
      <c r="CT152" s="236"/>
      <c r="CU152" s="236"/>
      <c r="CV152" s="236"/>
      <c r="CW152" s="236"/>
      <c r="CX152" s="236"/>
      <c r="CY152" s="236"/>
      <c r="CZ152" s="236"/>
      <c r="DA152" s="236"/>
      <c r="DB152" s="236"/>
      <c r="DC152" s="236"/>
      <c r="DD152" s="236"/>
      <c r="DE152" s="236"/>
      <c r="DF152" s="236"/>
      <c r="DG152" s="236"/>
      <c r="DH152" s="236"/>
      <c r="DI152" s="236"/>
      <c r="DJ152" s="236"/>
      <c r="DK152" s="236"/>
      <c r="DL152" s="236"/>
      <c r="DM152" s="236"/>
      <c r="DN152" s="236"/>
      <c r="DO152" s="236"/>
      <c r="DP152" s="236"/>
      <c r="DQ152" s="236"/>
      <c r="DR152" s="236"/>
    </row>
    <row r="153" spans="1:122" x14ac:dyDescent="0.15">
      <c r="A153" s="1" t="s">
        <v>653</v>
      </c>
      <c r="B153" s="1" t="s">
        <v>502</v>
      </c>
      <c r="C153" s="1">
        <v>1</v>
      </c>
      <c r="D153" s="1">
        <v>1</v>
      </c>
      <c r="E153" s="1">
        <v>2</v>
      </c>
      <c r="F153" s="1">
        <v>65</v>
      </c>
      <c r="G153" s="1">
        <v>0</v>
      </c>
      <c r="H153" s="1">
        <v>0</v>
      </c>
      <c r="I153" s="1">
        <v>0</v>
      </c>
      <c r="J153" s="1">
        <v>0</v>
      </c>
      <c r="K153" s="236">
        <v>6027.4945828279997</v>
      </c>
      <c r="L153" s="236">
        <v>45</v>
      </c>
      <c r="M153" s="236">
        <v>6095.0588137699997</v>
      </c>
      <c r="N153" s="236">
        <v>6168.5150788230003</v>
      </c>
      <c r="O153" s="236">
        <v>6243.2354635299998</v>
      </c>
      <c r="P153" s="236">
        <v>6319.3634383859999</v>
      </c>
      <c r="Q153" s="236">
        <v>6397.0840649350002</v>
      </c>
      <c r="R153" s="236">
        <v>6476.5362307619998</v>
      </c>
      <c r="S153" s="236">
        <v>6556.9131008240001</v>
      </c>
      <c r="T153" s="236">
        <v>6638.2217167119998</v>
      </c>
      <c r="U153" s="236">
        <v>6720.4635714469996</v>
      </c>
      <c r="V153" s="236">
        <v>6803.6394539359999</v>
      </c>
      <c r="W153" s="236">
        <v>6887.7477537479999</v>
      </c>
      <c r="X153" s="236">
        <v>6972.7854178010002</v>
      </c>
      <c r="Y153" s="236">
        <v>7058.7497752059999</v>
      </c>
      <c r="Z153" s="236">
        <v>7145.6350117399998</v>
      </c>
      <c r="AA153" s="236">
        <v>7233.4356019799998</v>
      </c>
      <c r="AB153" s="236">
        <v>7322.1443366860003</v>
      </c>
      <c r="AC153" s="236">
        <v>7411.7505784209998</v>
      </c>
      <c r="AD153" s="236">
        <v>7502.2420947250002</v>
      </c>
      <c r="AE153" s="236">
        <v>7593.6016276509999</v>
      </c>
      <c r="AF153" s="236">
        <v>7685.8106711350001</v>
      </c>
      <c r="AG153" s="236">
        <v>7778.8465588469999</v>
      </c>
      <c r="AH153" s="236">
        <v>7872.6738287010003</v>
      </c>
      <c r="AI153" s="236">
        <v>7967.2638699010004</v>
      </c>
      <c r="AJ153" s="236">
        <v>8062.569559474</v>
      </c>
      <c r="AK153" s="236">
        <v>8158.5469498109996</v>
      </c>
      <c r="AL153" s="236">
        <v>8255.1251146659997</v>
      </c>
      <c r="AM153" s="236">
        <v>8352.1874853779991</v>
      </c>
      <c r="AN153" s="236">
        <v>8449.5701582220008</v>
      </c>
      <c r="AO153" s="236">
        <v>8547.2790341679993</v>
      </c>
      <c r="AP153" s="236">
        <v>8645.2060820139995</v>
      </c>
      <c r="AQ153" s="236">
        <v>8743.2279355659994</v>
      </c>
      <c r="AR153" s="236">
        <v>8841.2041937089998</v>
      </c>
      <c r="AS153" s="236">
        <v>8938.9753686740005</v>
      </c>
      <c r="AT153" s="236">
        <v>9036.3605194539996</v>
      </c>
      <c r="AU153" s="236">
        <v>9133.1548191050006</v>
      </c>
      <c r="AV153" s="236">
        <v>9229.1267100160003</v>
      </c>
      <c r="AW153" s="236">
        <v>9324.0149543829993</v>
      </c>
      <c r="AX153" s="236">
        <v>9417.5251806889992</v>
      </c>
      <c r="AY153" s="236">
        <v>9509.3262992060008</v>
      </c>
      <c r="AZ153" s="236">
        <v>9599.0464460580006</v>
      </c>
      <c r="BA153" s="236">
        <v>9686.2688030959998</v>
      </c>
      <c r="BB153" s="236">
        <v>9770.5268595060006</v>
      </c>
      <c r="BC153" s="236">
        <v>9851.2995459819995</v>
      </c>
      <c r="BD153" s="236">
        <v>9928.0059438379994</v>
      </c>
      <c r="BE153" s="236">
        <v>10000</v>
      </c>
      <c r="BF153" s="236"/>
      <c r="BG153" s="236"/>
      <c r="BH153" s="236"/>
      <c r="BI153" s="236"/>
      <c r="BJ153" s="236"/>
      <c r="BK153" s="236"/>
      <c r="BL153" s="236"/>
      <c r="BM153" s="236"/>
      <c r="BN153" s="236"/>
      <c r="BO153" s="236"/>
      <c r="BP153" s="236"/>
      <c r="BQ153" s="236"/>
      <c r="BR153" s="236"/>
      <c r="BS153" s="236"/>
      <c r="BT153" s="236"/>
      <c r="BU153" s="236"/>
      <c r="BV153" s="236"/>
      <c r="BW153" s="236"/>
      <c r="BX153" s="236"/>
      <c r="BY153" s="236"/>
      <c r="BZ153" s="236"/>
      <c r="CA153" s="236"/>
      <c r="CB153" s="236"/>
      <c r="CC153" s="236"/>
      <c r="CD153" s="236"/>
      <c r="CE153" s="236"/>
      <c r="CF153" s="236"/>
      <c r="CG153" s="236"/>
      <c r="CH153" s="236"/>
      <c r="CI153" s="236"/>
      <c r="CJ153" s="236"/>
      <c r="CK153" s="236"/>
      <c r="CL153" s="236"/>
      <c r="CM153" s="236"/>
      <c r="CN153" s="236"/>
      <c r="CO153" s="236"/>
      <c r="CP153" s="236"/>
      <c r="CQ153" s="236"/>
      <c r="CR153" s="236"/>
      <c r="CS153" s="236"/>
      <c r="CT153" s="236"/>
      <c r="CU153" s="236"/>
      <c r="CV153" s="236"/>
      <c r="CW153" s="236"/>
      <c r="CX153" s="236"/>
      <c r="CY153" s="236"/>
      <c r="CZ153" s="236"/>
      <c r="DA153" s="236"/>
      <c r="DB153" s="236"/>
      <c r="DC153" s="236"/>
      <c r="DD153" s="236"/>
      <c r="DE153" s="236"/>
      <c r="DF153" s="236"/>
      <c r="DG153" s="236"/>
      <c r="DH153" s="236"/>
      <c r="DI153" s="236"/>
      <c r="DJ153" s="236"/>
      <c r="DK153" s="236"/>
      <c r="DL153" s="236"/>
      <c r="DM153" s="236"/>
      <c r="DN153" s="236"/>
      <c r="DO153" s="236"/>
      <c r="DP153" s="236"/>
      <c r="DQ153" s="236"/>
      <c r="DR153" s="236"/>
    </row>
    <row r="154" spans="1:122" x14ac:dyDescent="0.15">
      <c r="A154" s="1" t="s">
        <v>654</v>
      </c>
      <c r="B154" s="1" t="s">
        <v>502</v>
      </c>
      <c r="C154" s="1">
        <v>1</v>
      </c>
      <c r="D154" s="1">
        <v>1</v>
      </c>
      <c r="E154" s="1">
        <v>2</v>
      </c>
      <c r="F154" s="1">
        <v>66</v>
      </c>
      <c r="G154" s="1">
        <v>0</v>
      </c>
      <c r="H154" s="1">
        <v>0</v>
      </c>
      <c r="I154" s="1">
        <v>0</v>
      </c>
      <c r="J154" s="1">
        <v>0</v>
      </c>
      <c r="K154" s="236">
        <v>6103.7707521809998</v>
      </c>
      <c r="L154" s="236">
        <v>44</v>
      </c>
      <c r="M154" s="236">
        <v>6171.7393374499998</v>
      </c>
      <c r="N154" s="236">
        <v>6245.7991972600003</v>
      </c>
      <c r="O154" s="236">
        <v>6321.1652108790004</v>
      </c>
      <c r="P154" s="236">
        <v>6398.0064024619996</v>
      </c>
      <c r="Q154" s="236">
        <v>6476.5362307619998</v>
      </c>
      <c r="R154" s="236">
        <v>6556.9131008240001</v>
      </c>
      <c r="S154" s="236">
        <v>6638.2217167119998</v>
      </c>
      <c r="T154" s="236">
        <v>6720.4635714469996</v>
      </c>
      <c r="U154" s="236">
        <v>6803.6394539359999</v>
      </c>
      <c r="V154" s="236">
        <v>6887.7477537479999</v>
      </c>
      <c r="W154" s="236">
        <v>6972.7854178010002</v>
      </c>
      <c r="X154" s="236">
        <v>7058.7497752059999</v>
      </c>
      <c r="Y154" s="236">
        <v>7145.6350117399998</v>
      </c>
      <c r="Z154" s="236">
        <v>7233.4356019799998</v>
      </c>
      <c r="AA154" s="236">
        <v>7322.1443366860003</v>
      </c>
      <c r="AB154" s="236">
        <v>7411.7505784209998</v>
      </c>
      <c r="AC154" s="236">
        <v>7502.2420947250002</v>
      </c>
      <c r="AD154" s="236">
        <v>7593.6016276509999</v>
      </c>
      <c r="AE154" s="236">
        <v>7685.8106711350001</v>
      </c>
      <c r="AF154" s="236">
        <v>7778.8465588469999</v>
      </c>
      <c r="AG154" s="236">
        <v>7872.6738287010003</v>
      </c>
      <c r="AH154" s="236">
        <v>7967.2638699010004</v>
      </c>
      <c r="AI154" s="236">
        <v>8062.569559474</v>
      </c>
      <c r="AJ154" s="236">
        <v>8158.5469498109996</v>
      </c>
      <c r="AK154" s="236">
        <v>8255.1251146659997</v>
      </c>
      <c r="AL154" s="236">
        <v>8352.1874853779991</v>
      </c>
      <c r="AM154" s="236">
        <v>8449.5701582220008</v>
      </c>
      <c r="AN154" s="236">
        <v>8547.2790341679993</v>
      </c>
      <c r="AO154" s="236">
        <v>8645.2060820139995</v>
      </c>
      <c r="AP154" s="236">
        <v>8743.2279355659994</v>
      </c>
      <c r="AQ154" s="236">
        <v>8841.2041937089998</v>
      </c>
      <c r="AR154" s="236">
        <v>8938.9753686740005</v>
      </c>
      <c r="AS154" s="236">
        <v>9036.3605194539996</v>
      </c>
      <c r="AT154" s="236">
        <v>9133.1548191050006</v>
      </c>
      <c r="AU154" s="236">
        <v>9229.1267100160003</v>
      </c>
      <c r="AV154" s="236">
        <v>9324.0149543829993</v>
      </c>
      <c r="AW154" s="236">
        <v>9417.5251806889992</v>
      </c>
      <c r="AX154" s="236">
        <v>9509.3262992060008</v>
      </c>
      <c r="AY154" s="236">
        <v>9599.0464460580006</v>
      </c>
      <c r="AZ154" s="236">
        <v>9686.2688030959998</v>
      </c>
      <c r="BA154" s="236">
        <v>9770.5268595060006</v>
      </c>
      <c r="BB154" s="236">
        <v>9851.2995459819995</v>
      </c>
      <c r="BC154" s="236">
        <v>9928.0059438379994</v>
      </c>
      <c r="BD154" s="236">
        <v>10000</v>
      </c>
      <c r="BE154" s="236"/>
      <c r="BF154" s="236"/>
      <c r="BG154" s="236"/>
      <c r="BH154" s="236"/>
      <c r="BI154" s="236"/>
      <c r="BJ154" s="236"/>
      <c r="BK154" s="236"/>
      <c r="BL154" s="236"/>
      <c r="BM154" s="236"/>
      <c r="BN154" s="236"/>
      <c r="BO154" s="236"/>
      <c r="BP154" s="236"/>
      <c r="BQ154" s="236"/>
      <c r="BR154" s="236"/>
      <c r="BS154" s="236"/>
      <c r="BT154" s="236"/>
      <c r="BU154" s="236"/>
      <c r="BV154" s="236"/>
      <c r="BW154" s="236"/>
      <c r="BX154" s="236"/>
      <c r="BY154" s="236"/>
      <c r="BZ154" s="236"/>
      <c r="CA154" s="236"/>
      <c r="CB154" s="236"/>
      <c r="CC154" s="236"/>
      <c r="CD154" s="236"/>
      <c r="CE154" s="236"/>
      <c r="CF154" s="236"/>
      <c r="CG154" s="236"/>
      <c r="CH154" s="236"/>
      <c r="CI154" s="236"/>
      <c r="CJ154" s="236"/>
      <c r="CK154" s="236"/>
      <c r="CL154" s="236"/>
      <c r="CM154" s="236"/>
      <c r="CN154" s="236"/>
      <c r="CO154" s="236"/>
      <c r="CP154" s="236"/>
      <c r="CQ154" s="236"/>
      <c r="CR154" s="236"/>
      <c r="CS154" s="236"/>
      <c r="CT154" s="236"/>
      <c r="CU154" s="236"/>
      <c r="CV154" s="236"/>
      <c r="CW154" s="236"/>
      <c r="CX154" s="236"/>
      <c r="CY154" s="236"/>
      <c r="CZ154" s="236"/>
      <c r="DA154" s="236"/>
      <c r="DB154" s="236"/>
      <c r="DC154" s="236"/>
      <c r="DD154" s="236"/>
      <c r="DE154" s="236"/>
      <c r="DF154" s="236"/>
      <c r="DG154" s="236"/>
      <c r="DH154" s="236"/>
      <c r="DI154" s="236"/>
      <c r="DJ154" s="236"/>
      <c r="DK154" s="236"/>
      <c r="DL154" s="236"/>
      <c r="DM154" s="236"/>
      <c r="DN154" s="236"/>
      <c r="DO154" s="236"/>
      <c r="DP154" s="236"/>
      <c r="DQ154" s="236"/>
      <c r="DR154" s="236"/>
    </row>
    <row r="155" spans="1:122" x14ac:dyDescent="0.15">
      <c r="A155" s="1" t="s">
        <v>655</v>
      </c>
      <c r="B155" s="1" t="s">
        <v>502</v>
      </c>
      <c r="C155" s="1">
        <v>1</v>
      </c>
      <c r="D155" s="1">
        <v>1</v>
      </c>
      <c r="E155" s="1">
        <v>2</v>
      </c>
      <c r="F155" s="1">
        <v>67</v>
      </c>
      <c r="G155" s="1">
        <v>0</v>
      </c>
      <c r="H155" s="1">
        <v>0</v>
      </c>
      <c r="I155" s="1">
        <v>0</v>
      </c>
      <c r="J155" s="1">
        <v>0</v>
      </c>
      <c r="K155" s="236">
        <v>6181.1542138989998</v>
      </c>
      <c r="L155" s="236">
        <v>43</v>
      </c>
      <c r="M155" s="236">
        <v>6249.4571097830003</v>
      </c>
      <c r="N155" s="236">
        <v>6324.0755643410002</v>
      </c>
      <c r="O155" s="236">
        <v>6400.0521601319997</v>
      </c>
      <c r="P155" s="236">
        <v>6477.5832098439996</v>
      </c>
      <c r="Q155" s="236">
        <v>6556.9131008240001</v>
      </c>
      <c r="R155" s="236">
        <v>6638.2217167119998</v>
      </c>
      <c r="S155" s="236">
        <v>6720.4635714469996</v>
      </c>
      <c r="T155" s="236">
        <v>6803.6394539359999</v>
      </c>
      <c r="U155" s="236">
        <v>6887.7477537479999</v>
      </c>
      <c r="V155" s="236">
        <v>6972.7854178010002</v>
      </c>
      <c r="W155" s="236">
        <v>7058.7497752059999</v>
      </c>
      <c r="X155" s="236">
        <v>7145.6350117399998</v>
      </c>
      <c r="Y155" s="236">
        <v>7233.4356019799998</v>
      </c>
      <c r="Z155" s="236">
        <v>7322.1443366860003</v>
      </c>
      <c r="AA155" s="236">
        <v>7411.7505784209998</v>
      </c>
      <c r="AB155" s="236">
        <v>7502.2420947250002</v>
      </c>
      <c r="AC155" s="236">
        <v>7593.6016276509999</v>
      </c>
      <c r="AD155" s="236">
        <v>7685.8106711350001</v>
      </c>
      <c r="AE155" s="236">
        <v>7778.8465588469999</v>
      </c>
      <c r="AF155" s="236">
        <v>7872.6738287010003</v>
      </c>
      <c r="AG155" s="236">
        <v>7967.2638699010004</v>
      </c>
      <c r="AH155" s="236">
        <v>8062.569559474</v>
      </c>
      <c r="AI155" s="236">
        <v>8158.5469498109996</v>
      </c>
      <c r="AJ155" s="236">
        <v>8255.1251146659997</v>
      </c>
      <c r="AK155" s="236">
        <v>8352.1874853779991</v>
      </c>
      <c r="AL155" s="236">
        <v>8449.5701582220008</v>
      </c>
      <c r="AM155" s="236">
        <v>8547.2790341679993</v>
      </c>
      <c r="AN155" s="236">
        <v>8645.2060820139995</v>
      </c>
      <c r="AO155" s="236">
        <v>8743.2279355659994</v>
      </c>
      <c r="AP155" s="236">
        <v>8841.2041937089998</v>
      </c>
      <c r="AQ155" s="236">
        <v>8938.9753686740005</v>
      </c>
      <c r="AR155" s="236">
        <v>9036.3605194539996</v>
      </c>
      <c r="AS155" s="236">
        <v>9133.1548191050006</v>
      </c>
      <c r="AT155" s="236">
        <v>9229.1267100160003</v>
      </c>
      <c r="AU155" s="236">
        <v>9324.0149543829993</v>
      </c>
      <c r="AV155" s="236">
        <v>9417.5251806889992</v>
      </c>
      <c r="AW155" s="236">
        <v>9509.3262992060008</v>
      </c>
      <c r="AX155" s="236">
        <v>9599.0464460580006</v>
      </c>
      <c r="AY155" s="236">
        <v>9686.2688030959998</v>
      </c>
      <c r="AZ155" s="236">
        <v>9770.5268595060006</v>
      </c>
      <c r="BA155" s="236">
        <v>9851.2995459819995</v>
      </c>
      <c r="BB155" s="236">
        <v>9928.0059438379994</v>
      </c>
      <c r="BC155" s="236">
        <v>10000</v>
      </c>
      <c r="BD155" s="236"/>
      <c r="BE155" s="236"/>
      <c r="BF155" s="236"/>
      <c r="BG155" s="236"/>
      <c r="BH155" s="236"/>
      <c r="BI155" s="236"/>
      <c r="BJ155" s="236"/>
      <c r="BK155" s="236"/>
      <c r="BL155" s="236"/>
      <c r="BM155" s="236"/>
      <c r="BN155" s="236"/>
      <c r="BO155" s="236"/>
      <c r="BP155" s="236"/>
      <c r="BQ155" s="236"/>
      <c r="BR155" s="236"/>
      <c r="BS155" s="236"/>
      <c r="BT155" s="236"/>
      <c r="BU155" s="236"/>
      <c r="BV155" s="236"/>
      <c r="BW155" s="236"/>
      <c r="BX155" s="236"/>
      <c r="BY155" s="236"/>
      <c r="BZ155" s="236"/>
      <c r="CA155" s="236"/>
      <c r="CB155" s="236"/>
      <c r="CC155" s="236"/>
      <c r="CD155" s="236"/>
      <c r="CE155" s="236"/>
      <c r="CF155" s="236"/>
      <c r="CG155" s="236"/>
      <c r="CH155" s="236"/>
      <c r="CI155" s="236"/>
      <c r="CJ155" s="236"/>
      <c r="CK155" s="236"/>
      <c r="CL155" s="236"/>
      <c r="CM155" s="236"/>
      <c r="CN155" s="236"/>
      <c r="CO155" s="236"/>
      <c r="CP155" s="236"/>
      <c r="CQ155" s="236"/>
      <c r="CR155" s="236"/>
      <c r="CS155" s="236"/>
      <c r="CT155" s="236"/>
      <c r="CU155" s="236"/>
      <c r="CV155" s="236"/>
      <c r="CW155" s="236"/>
      <c r="CX155" s="236"/>
      <c r="CY155" s="236"/>
      <c r="CZ155" s="236"/>
      <c r="DA155" s="236"/>
      <c r="DB155" s="236"/>
      <c r="DC155" s="236"/>
      <c r="DD155" s="236"/>
      <c r="DE155" s="236"/>
      <c r="DF155" s="236"/>
      <c r="DG155" s="236"/>
      <c r="DH155" s="236"/>
      <c r="DI155" s="236"/>
      <c r="DJ155" s="236"/>
      <c r="DK155" s="236"/>
      <c r="DL155" s="236"/>
      <c r="DM155" s="236"/>
      <c r="DN155" s="236"/>
      <c r="DO155" s="236"/>
      <c r="DP155" s="236"/>
      <c r="DQ155" s="236"/>
      <c r="DR155" s="236"/>
    </row>
    <row r="156" spans="1:122" x14ac:dyDescent="0.15">
      <c r="A156" s="1" t="s">
        <v>656</v>
      </c>
      <c r="B156" s="1" t="s">
        <v>502</v>
      </c>
      <c r="C156" s="1">
        <v>1</v>
      </c>
      <c r="D156" s="1">
        <v>1</v>
      </c>
      <c r="E156" s="1">
        <v>2</v>
      </c>
      <c r="F156" s="1">
        <v>68</v>
      </c>
      <c r="G156" s="1">
        <v>0</v>
      </c>
      <c r="H156" s="1">
        <v>0</v>
      </c>
      <c r="I156" s="1">
        <v>0</v>
      </c>
      <c r="J156" s="1">
        <v>0</v>
      </c>
      <c r="K156" s="236">
        <v>6259.5860291030003</v>
      </c>
      <c r="L156" s="236">
        <v>42</v>
      </c>
      <c r="M156" s="236">
        <v>6328.1621957810003</v>
      </c>
      <c r="N156" s="236">
        <v>6403.3024941029998</v>
      </c>
      <c r="O156" s="236">
        <v>6479.865477116</v>
      </c>
      <c r="P156" s="236">
        <v>6558.0783548649997</v>
      </c>
      <c r="Q156" s="236">
        <v>6638.2217167119998</v>
      </c>
      <c r="R156" s="236">
        <v>6720.4635714469996</v>
      </c>
      <c r="S156" s="236">
        <v>6803.6394539359999</v>
      </c>
      <c r="T156" s="236">
        <v>6887.7477537479999</v>
      </c>
      <c r="U156" s="236">
        <v>6972.7854178010002</v>
      </c>
      <c r="V156" s="236">
        <v>7058.7497752059999</v>
      </c>
      <c r="W156" s="236">
        <v>7145.6350117399998</v>
      </c>
      <c r="X156" s="236">
        <v>7233.4356019799998</v>
      </c>
      <c r="Y156" s="236">
        <v>7322.1443366860003</v>
      </c>
      <c r="Z156" s="236">
        <v>7411.7505784209998</v>
      </c>
      <c r="AA156" s="236">
        <v>7502.2420947250002</v>
      </c>
      <c r="AB156" s="236">
        <v>7593.6016276509999</v>
      </c>
      <c r="AC156" s="236">
        <v>7685.8106711350001</v>
      </c>
      <c r="AD156" s="236">
        <v>7778.8465588469999</v>
      </c>
      <c r="AE156" s="236">
        <v>7872.6738287010003</v>
      </c>
      <c r="AF156" s="236">
        <v>7967.2638699010004</v>
      </c>
      <c r="AG156" s="236">
        <v>8062.569559474</v>
      </c>
      <c r="AH156" s="236">
        <v>8158.5469498109996</v>
      </c>
      <c r="AI156" s="236">
        <v>8255.1251146659997</v>
      </c>
      <c r="AJ156" s="236">
        <v>8352.1874853779991</v>
      </c>
      <c r="AK156" s="236">
        <v>8449.5701582220008</v>
      </c>
      <c r="AL156" s="236">
        <v>8547.2790341679993</v>
      </c>
      <c r="AM156" s="236">
        <v>8645.2060820139995</v>
      </c>
      <c r="AN156" s="236">
        <v>8743.2279355659994</v>
      </c>
      <c r="AO156" s="236">
        <v>8841.2041937089998</v>
      </c>
      <c r="AP156" s="236">
        <v>8938.9753686740005</v>
      </c>
      <c r="AQ156" s="236">
        <v>9036.3605194539996</v>
      </c>
      <c r="AR156" s="236">
        <v>9133.1548191050006</v>
      </c>
      <c r="AS156" s="236">
        <v>9229.1267100160003</v>
      </c>
      <c r="AT156" s="236">
        <v>9324.0149543829993</v>
      </c>
      <c r="AU156" s="236">
        <v>9417.5251806889992</v>
      </c>
      <c r="AV156" s="236">
        <v>9509.3262992060008</v>
      </c>
      <c r="AW156" s="236">
        <v>9599.0464460580006</v>
      </c>
      <c r="AX156" s="236">
        <v>9686.2688030959998</v>
      </c>
      <c r="AY156" s="236">
        <v>9770.5268595060006</v>
      </c>
      <c r="AZ156" s="236">
        <v>9851.2995459819995</v>
      </c>
      <c r="BA156" s="236">
        <v>9928.0059438379994</v>
      </c>
      <c r="BB156" s="236">
        <v>10000</v>
      </c>
      <c r="BC156" s="236"/>
      <c r="BD156" s="236"/>
      <c r="BE156" s="236"/>
      <c r="BF156" s="236"/>
      <c r="BG156" s="236"/>
      <c r="BH156" s="236"/>
      <c r="BI156" s="236"/>
      <c r="BJ156" s="236"/>
      <c r="BK156" s="236"/>
      <c r="BL156" s="236"/>
      <c r="BM156" s="236"/>
      <c r="BN156" s="236"/>
      <c r="BO156" s="236"/>
      <c r="BP156" s="236"/>
      <c r="BQ156" s="236"/>
      <c r="BR156" s="236"/>
      <c r="BS156" s="236"/>
      <c r="BT156" s="236"/>
      <c r="BU156" s="236"/>
      <c r="BV156" s="236"/>
      <c r="BW156" s="236"/>
      <c r="BX156" s="236"/>
      <c r="BY156" s="236"/>
      <c r="BZ156" s="236"/>
      <c r="CA156" s="236"/>
      <c r="CB156" s="236"/>
      <c r="CC156" s="236"/>
      <c r="CD156" s="236"/>
      <c r="CE156" s="236"/>
      <c r="CF156" s="236"/>
      <c r="CG156" s="236"/>
      <c r="CH156" s="236"/>
      <c r="CI156" s="236"/>
      <c r="CJ156" s="236"/>
      <c r="CK156" s="236"/>
      <c r="CL156" s="236"/>
      <c r="CM156" s="236"/>
      <c r="CN156" s="236"/>
      <c r="CO156" s="236"/>
      <c r="CP156" s="236"/>
      <c r="CQ156" s="236"/>
      <c r="CR156" s="236"/>
      <c r="CS156" s="236"/>
      <c r="CT156" s="236"/>
      <c r="CU156" s="236"/>
      <c r="CV156" s="236"/>
      <c r="CW156" s="236"/>
      <c r="CX156" s="236"/>
      <c r="CY156" s="236"/>
      <c r="CZ156" s="236"/>
      <c r="DA156" s="236"/>
      <c r="DB156" s="236"/>
      <c r="DC156" s="236"/>
      <c r="DD156" s="236"/>
      <c r="DE156" s="236"/>
      <c r="DF156" s="236"/>
      <c r="DG156" s="236"/>
      <c r="DH156" s="236"/>
      <c r="DI156" s="236"/>
      <c r="DJ156" s="236"/>
      <c r="DK156" s="236"/>
      <c r="DL156" s="236"/>
      <c r="DM156" s="236"/>
      <c r="DN156" s="236"/>
      <c r="DO156" s="236"/>
      <c r="DP156" s="236"/>
      <c r="DQ156" s="236"/>
      <c r="DR156" s="236"/>
    </row>
    <row r="157" spans="1:122" x14ac:dyDescent="0.15">
      <c r="A157" s="1" t="s">
        <v>657</v>
      </c>
      <c r="B157" s="1" t="s">
        <v>502</v>
      </c>
      <c r="C157" s="1">
        <v>1</v>
      </c>
      <c r="D157" s="1">
        <v>1</v>
      </c>
      <c r="E157" s="1">
        <v>2</v>
      </c>
      <c r="F157" s="1">
        <v>69</v>
      </c>
      <c r="G157" s="1">
        <v>0</v>
      </c>
      <c r="H157" s="1">
        <v>0</v>
      </c>
      <c r="I157" s="1">
        <v>0</v>
      </c>
      <c r="J157" s="1">
        <v>0</v>
      </c>
      <c r="K157" s="236">
        <v>6339.2038774049997</v>
      </c>
      <c r="L157" s="236">
        <v>41</v>
      </c>
      <c r="M157" s="236">
        <v>6407.9599180570003</v>
      </c>
      <c r="N157" s="236">
        <v>6483.5641035420003</v>
      </c>
      <c r="O157" s="236">
        <v>6560.6684759420004</v>
      </c>
      <c r="P157" s="236">
        <v>6639.5400162550004</v>
      </c>
      <c r="Q157" s="236">
        <v>6720.4635714469996</v>
      </c>
      <c r="R157" s="236">
        <v>6803.6394539359999</v>
      </c>
      <c r="S157" s="236">
        <v>6887.7477537479999</v>
      </c>
      <c r="T157" s="236">
        <v>6972.7854178010002</v>
      </c>
      <c r="U157" s="236">
        <v>7058.7497752059999</v>
      </c>
      <c r="V157" s="236">
        <v>7145.6350117399998</v>
      </c>
      <c r="W157" s="236">
        <v>7233.4356019799998</v>
      </c>
      <c r="X157" s="236">
        <v>7322.1443366860003</v>
      </c>
      <c r="Y157" s="236">
        <v>7411.7505784209998</v>
      </c>
      <c r="Z157" s="236">
        <v>7502.2420947250002</v>
      </c>
      <c r="AA157" s="236">
        <v>7593.6016276509999</v>
      </c>
      <c r="AB157" s="236">
        <v>7685.8106711350001</v>
      </c>
      <c r="AC157" s="236">
        <v>7778.8465588469999</v>
      </c>
      <c r="AD157" s="236">
        <v>7872.6738287010003</v>
      </c>
      <c r="AE157" s="236">
        <v>7967.2638699010004</v>
      </c>
      <c r="AF157" s="236">
        <v>8062.569559474</v>
      </c>
      <c r="AG157" s="236">
        <v>8158.5469498109996</v>
      </c>
      <c r="AH157" s="236">
        <v>8255.1251146659997</v>
      </c>
      <c r="AI157" s="236">
        <v>8352.1874853779991</v>
      </c>
      <c r="AJ157" s="236">
        <v>8449.5701582220008</v>
      </c>
      <c r="AK157" s="236">
        <v>8547.2790341679993</v>
      </c>
      <c r="AL157" s="236">
        <v>8645.2060820139995</v>
      </c>
      <c r="AM157" s="236">
        <v>8743.2279355659994</v>
      </c>
      <c r="AN157" s="236">
        <v>8841.2041937089998</v>
      </c>
      <c r="AO157" s="236">
        <v>8938.9753686740005</v>
      </c>
      <c r="AP157" s="236">
        <v>9036.3605194539996</v>
      </c>
      <c r="AQ157" s="236">
        <v>9133.1548191050006</v>
      </c>
      <c r="AR157" s="236">
        <v>9229.1267100160003</v>
      </c>
      <c r="AS157" s="236">
        <v>9324.0149543829993</v>
      </c>
      <c r="AT157" s="236">
        <v>9417.5251806889992</v>
      </c>
      <c r="AU157" s="236">
        <v>9509.3262992060008</v>
      </c>
      <c r="AV157" s="236">
        <v>9599.0464460580006</v>
      </c>
      <c r="AW157" s="236">
        <v>9686.2688030959998</v>
      </c>
      <c r="AX157" s="236">
        <v>9770.5268595060006</v>
      </c>
      <c r="AY157" s="236">
        <v>9851.2995459819995</v>
      </c>
      <c r="AZ157" s="236">
        <v>9928.0059438379994</v>
      </c>
      <c r="BA157" s="236">
        <v>10000</v>
      </c>
      <c r="BB157" s="236"/>
      <c r="BC157" s="236"/>
      <c r="BD157" s="236"/>
      <c r="BE157" s="236"/>
      <c r="BF157" s="236"/>
      <c r="BG157" s="236"/>
      <c r="BH157" s="236"/>
      <c r="BI157" s="236"/>
      <c r="BJ157" s="236"/>
      <c r="BK157" s="236"/>
      <c r="BL157" s="236"/>
      <c r="BM157" s="236"/>
      <c r="BN157" s="236"/>
      <c r="BO157" s="236"/>
      <c r="BP157" s="236"/>
      <c r="BQ157" s="236"/>
      <c r="BR157" s="236"/>
      <c r="BS157" s="236"/>
      <c r="BT157" s="236"/>
      <c r="BU157" s="236"/>
      <c r="BV157" s="236"/>
      <c r="BW157" s="236"/>
      <c r="BX157" s="236"/>
      <c r="BY157" s="236"/>
      <c r="BZ157" s="236"/>
      <c r="CA157" s="236"/>
      <c r="CB157" s="236"/>
      <c r="CC157" s="236"/>
      <c r="CD157" s="236"/>
      <c r="CE157" s="236"/>
      <c r="CF157" s="236"/>
      <c r="CG157" s="236"/>
      <c r="CH157" s="236"/>
      <c r="CI157" s="236"/>
      <c r="CJ157" s="236"/>
      <c r="CK157" s="236"/>
      <c r="CL157" s="236"/>
      <c r="CM157" s="236"/>
      <c r="CN157" s="236"/>
      <c r="CO157" s="236"/>
      <c r="CP157" s="236"/>
      <c r="CQ157" s="236"/>
      <c r="CR157" s="236"/>
      <c r="CS157" s="236"/>
      <c r="CT157" s="236"/>
      <c r="CU157" s="236"/>
      <c r="CV157" s="236"/>
      <c r="CW157" s="236"/>
      <c r="CX157" s="236"/>
      <c r="CY157" s="236"/>
      <c r="CZ157" s="236"/>
      <c r="DA157" s="236"/>
      <c r="DB157" s="236"/>
      <c r="DC157" s="236"/>
      <c r="DD157" s="236"/>
      <c r="DE157" s="236"/>
      <c r="DF157" s="236"/>
      <c r="DG157" s="236"/>
      <c r="DH157" s="236"/>
      <c r="DI157" s="236"/>
      <c r="DJ157" s="236"/>
      <c r="DK157" s="236"/>
      <c r="DL157" s="236"/>
      <c r="DM157" s="236"/>
      <c r="DN157" s="236"/>
      <c r="DO157" s="236"/>
      <c r="DP157" s="236"/>
      <c r="DQ157" s="236"/>
      <c r="DR157" s="236"/>
    </row>
    <row r="158" spans="1:122" x14ac:dyDescent="0.15">
      <c r="A158" s="1" t="s">
        <v>658</v>
      </c>
      <c r="B158" s="1" t="s">
        <v>502</v>
      </c>
      <c r="C158" s="1">
        <v>1</v>
      </c>
      <c r="D158" s="1">
        <v>1</v>
      </c>
      <c r="E158" s="1">
        <v>2</v>
      </c>
      <c r="F158" s="1">
        <v>70</v>
      </c>
      <c r="G158" s="1">
        <v>0</v>
      </c>
      <c r="H158" s="1">
        <v>0</v>
      </c>
      <c r="I158" s="1">
        <v>0</v>
      </c>
      <c r="J158" s="1">
        <v>0</v>
      </c>
      <c r="K158" s="236">
        <v>6432.6495480860003</v>
      </c>
      <c r="L158" s="236">
        <v>40</v>
      </c>
      <c r="M158" s="236">
        <v>6499.05391478</v>
      </c>
      <c r="N158" s="236">
        <v>6573.6381431919999</v>
      </c>
      <c r="O158" s="236">
        <v>6649.608169606</v>
      </c>
      <c r="P158" s="236">
        <v>6727.1873451210004</v>
      </c>
      <c r="Q158" s="236">
        <v>6806.6608411819998</v>
      </c>
      <c r="R158" s="236">
        <v>6888.3792761109999</v>
      </c>
      <c r="S158" s="236">
        <v>6972.7854178010002</v>
      </c>
      <c r="T158" s="236">
        <v>7058.7497752059999</v>
      </c>
      <c r="U158" s="236">
        <v>7145.6350117399998</v>
      </c>
      <c r="V158" s="236">
        <v>7233.4356019799998</v>
      </c>
      <c r="W158" s="236">
        <v>7322.1443366860003</v>
      </c>
      <c r="X158" s="236">
        <v>7411.7505784209998</v>
      </c>
      <c r="Y158" s="236">
        <v>7502.2420947250002</v>
      </c>
      <c r="Z158" s="236">
        <v>7593.6016276509999</v>
      </c>
      <c r="AA158" s="236">
        <v>7685.8106711350001</v>
      </c>
      <c r="AB158" s="236">
        <v>7778.8465588469999</v>
      </c>
      <c r="AC158" s="236">
        <v>7872.6738287010003</v>
      </c>
      <c r="AD158" s="236">
        <v>7967.2638699010004</v>
      </c>
      <c r="AE158" s="236">
        <v>8062.569559474</v>
      </c>
      <c r="AF158" s="236">
        <v>8158.5469498109996</v>
      </c>
      <c r="AG158" s="236">
        <v>8255.1251146659997</v>
      </c>
      <c r="AH158" s="236">
        <v>8352.1874853779991</v>
      </c>
      <c r="AI158" s="236">
        <v>8449.5701582220008</v>
      </c>
      <c r="AJ158" s="236">
        <v>8547.2790341679993</v>
      </c>
      <c r="AK158" s="236">
        <v>8645.2060820139995</v>
      </c>
      <c r="AL158" s="236">
        <v>8743.2279355659994</v>
      </c>
      <c r="AM158" s="236">
        <v>8841.2041937089998</v>
      </c>
      <c r="AN158" s="236">
        <v>8938.9753686740005</v>
      </c>
      <c r="AO158" s="236">
        <v>9036.3605194539996</v>
      </c>
      <c r="AP158" s="236">
        <v>9133.1548191050006</v>
      </c>
      <c r="AQ158" s="236">
        <v>9229.1267100160003</v>
      </c>
      <c r="AR158" s="236">
        <v>9324.0149543829993</v>
      </c>
      <c r="AS158" s="236">
        <v>9417.5251806889992</v>
      </c>
      <c r="AT158" s="236">
        <v>9509.3262992060008</v>
      </c>
      <c r="AU158" s="236">
        <v>9599.0464460580006</v>
      </c>
      <c r="AV158" s="236">
        <v>9686.2688030959998</v>
      </c>
      <c r="AW158" s="236">
        <v>9770.5268595060006</v>
      </c>
      <c r="AX158" s="236">
        <v>9851.2995459819995</v>
      </c>
      <c r="AY158" s="236">
        <v>9928.0059438379994</v>
      </c>
      <c r="AZ158" s="236">
        <v>10000</v>
      </c>
      <c r="BA158" s="236"/>
      <c r="BB158" s="236"/>
      <c r="BC158" s="236"/>
      <c r="BD158" s="236"/>
      <c r="BE158" s="236"/>
      <c r="BF158" s="236"/>
      <c r="BG158" s="236"/>
      <c r="BH158" s="236"/>
      <c r="BI158" s="236"/>
      <c r="BJ158" s="236"/>
      <c r="BK158" s="236"/>
      <c r="BL158" s="236"/>
      <c r="BM158" s="236"/>
      <c r="BN158" s="236"/>
      <c r="BO158" s="236"/>
      <c r="BP158" s="236"/>
      <c r="BQ158" s="236"/>
      <c r="BR158" s="236"/>
      <c r="BS158" s="236"/>
      <c r="BT158" s="236"/>
      <c r="BU158" s="236"/>
      <c r="BV158" s="236"/>
      <c r="BW158" s="236"/>
      <c r="BX158" s="236"/>
      <c r="BY158" s="236"/>
      <c r="BZ158" s="236"/>
      <c r="CA158" s="236"/>
      <c r="CB158" s="236"/>
      <c r="CC158" s="236"/>
      <c r="CD158" s="236"/>
      <c r="CE158" s="236"/>
      <c r="CF158" s="236"/>
      <c r="CG158" s="236"/>
      <c r="CH158" s="236"/>
      <c r="CI158" s="236"/>
      <c r="CJ158" s="236"/>
      <c r="CK158" s="236"/>
      <c r="CL158" s="236"/>
      <c r="CM158" s="236"/>
      <c r="CN158" s="236"/>
      <c r="CO158" s="236"/>
      <c r="CP158" s="236"/>
      <c r="CQ158" s="236"/>
      <c r="CR158" s="236"/>
      <c r="CS158" s="236"/>
      <c r="CT158" s="236"/>
      <c r="CU158" s="236"/>
      <c r="CV158" s="236"/>
      <c r="CW158" s="236"/>
      <c r="CX158" s="236"/>
      <c r="CY158" s="236"/>
      <c r="CZ158" s="236"/>
      <c r="DA158" s="236"/>
      <c r="DB158" s="236"/>
      <c r="DC158" s="236"/>
      <c r="DD158" s="236"/>
      <c r="DE158" s="236"/>
      <c r="DF158" s="236"/>
      <c r="DG158" s="236"/>
      <c r="DH158" s="236"/>
      <c r="DI158" s="236"/>
      <c r="DJ158" s="236"/>
      <c r="DK158" s="236"/>
      <c r="DL158" s="236"/>
      <c r="DM158" s="236"/>
      <c r="DN158" s="236"/>
      <c r="DO158" s="236"/>
      <c r="DP158" s="236"/>
      <c r="DQ158" s="236"/>
      <c r="DR158" s="236"/>
    </row>
    <row r="159" spans="1:122" x14ac:dyDescent="0.15">
      <c r="A159" s="1" t="s">
        <v>659</v>
      </c>
      <c r="B159" s="1" t="s">
        <v>502</v>
      </c>
      <c r="C159" s="1">
        <v>1</v>
      </c>
      <c r="D159" s="1">
        <v>1</v>
      </c>
      <c r="E159" s="1">
        <v>2</v>
      </c>
      <c r="F159" s="1">
        <v>71</v>
      </c>
      <c r="G159" s="1">
        <v>0</v>
      </c>
      <c r="H159" s="1">
        <v>0</v>
      </c>
      <c r="I159" s="1">
        <v>0</v>
      </c>
      <c r="J159" s="1">
        <v>0</v>
      </c>
      <c r="K159" s="236">
        <v>6515.9423225480004</v>
      </c>
      <c r="L159" s="236">
        <v>39</v>
      </c>
      <c r="M159" s="236">
        <v>6582.1093507859996</v>
      </c>
      <c r="N159" s="236">
        <v>6656.9433188140001</v>
      </c>
      <c r="O159" s="236">
        <v>6733.208134947</v>
      </c>
      <c r="P159" s="236">
        <v>6811.1608653069998</v>
      </c>
      <c r="Q159" s="236">
        <v>6891.1167266410002</v>
      </c>
      <c r="R159" s="236">
        <v>6973.4766990830003</v>
      </c>
      <c r="S159" s="236">
        <v>7058.7497752059999</v>
      </c>
      <c r="T159" s="236">
        <v>7145.6350117399998</v>
      </c>
      <c r="U159" s="236">
        <v>7233.4356019799998</v>
      </c>
      <c r="V159" s="236">
        <v>7322.1443366860003</v>
      </c>
      <c r="W159" s="236">
        <v>7411.7505784209998</v>
      </c>
      <c r="X159" s="236">
        <v>7502.2420947250002</v>
      </c>
      <c r="Y159" s="236">
        <v>7593.6016276509999</v>
      </c>
      <c r="Z159" s="236">
        <v>7685.8106711350001</v>
      </c>
      <c r="AA159" s="236">
        <v>7778.8465588469999</v>
      </c>
      <c r="AB159" s="236">
        <v>7872.6738287010003</v>
      </c>
      <c r="AC159" s="236">
        <v>7967.2638699010004</v>
      </c>
      <c r="AD159" s="236">
        <v>8062.569559474</v>
      </c>
      <c r="AE159" s="236">
        <v>8158.5469498109996</v>
      </c>
      <c r="AF159" s="236">
        <v>8255.1251146659997</v>
      </c>
      <c r="AG159" s="236">
        <v>8352.1874853779991</v>
      </c>
      <c r="AH159" s="236">
        <v>8449.5701582220008</v>
      </c>
      <c r="AI159" s="236">
        <v>8547.2790341679993</v>
      </c>
      <c r="AJ159" s="236">
        <v>8645.2060820139995</v>
      </c>
      <c r="AK159" s="236">
        <v>8743.2279355659994</v>
      </c>
      <c r="AL159" s="236">
        <v>8841.2041937089998</v>
      </c>
      <c r="AM159" s="236">
        <v>8938.9753686740005</v>
      </c>
      <c r="AN159" s="236">
        <v>9036.3605194539996</v>
      </c>
      <c r="AO159" s="236">
        <v>9133.1548191050006</v>
      </c>
      <c r="AP159" s="236">
        <v>9229.1267100160003</v>
      </c>
      <c r="AQ159" s="236">
        <v>9324.0149543829993</v>
      </c>
      <c r="AR159" s="236">
        <v>9417.5251806889992</v>
      </c>
      <c r="AS159" s="236">
        <v>9509.3262992060008</v>
      </c>
      <c r="AT159" s="236">
        <v>9599.0464460580006</v>
      </c>
      <c r="AU159" s="236">
        <v>9686.2688030959998</v>
      </c>
      <c r="AV159" s="236">
        <v>9770.5268595060006</v>
      </c>
      <c r="AW159" s="236">
        <v>9851.2995459819995</v>
      </c>
      <c r="AX159" s="236">
        <v>9928.0059438379994</v>
      </c>
      <c r="AY159" s="236">
        <v>10000</v>
      </c>
      <c r="AZ159" s="236"/>
      <c r="BA159" s="236"/>
      <c r="BB159" s="236"/>
      <c r="BC159" s="236"/>
      <c r="BD159" s="236"/>
      <c r="BE159" s="236"/>
      <c r="BF159" s="236"/>
      <c r="BG159" s="236"/>
      <c r="BH159" s="236"/>
      <c r="BI159" s="236"/>
      <c r="BJ159" s="236"/>
      <c r="BK159" s="236"/>
      <c r="BL159" s="236"/>
      <c r="BM159" s="236"/>
      <c r="BN159" s="236"/>
      <c r="BO159" s="236"/>
      <c r="BP159" s="236"/>
      <c r="BQ159" s="236"/>
      <c r="BR159" s="236"/>
      <c r="BS159" s="236"/>
      <c r="BT159" s="236"/>
      <c r="BU159" s="236"/>
      <c r="BV159" s="236"/>
      <c r="BW159" s="236"/>
      <c r="BX159" s="236"/>
      <c r="BY159" s="236"/>
      <c r="BZ159" s="236"/>
      <c r="CA159" s="236"/>
      <c r="CB159" s="236"/>
      <c r="CC159" s="236"/>
      <c r="CD159" s="236"/>
      <c r="CE159" s="236"/>
      <c r="CF159" s="236"/>
      <c r="CG159" s="236"/>
      <c r="CH159" s="236"/>
      <c r="CI159" s="236"/>
      <c r="CJ159" s="236"/>
      <c r="CK159" s="236"/>
      <c r="CL159" s="236"/>
      <c r="CM159" s="236"/>
      <c r="CN159" s="236"/>
      <c r="CO159" s="236"/>
      <c r="CP159" s="236"/>
      <c r="CQ159" s="236"/>
      <c r="CR159" s="236"/>
      <c r="CS159" s="236"/>
      <c r="CT159" s="236"/>
      <c r="CU159" s="236"/>
      <c r="CV159" s="236"/>
      <c r="CW159" s="236"/>
      <c r="CX159" s="236"/>
      <c r="CY159" s="236"/>
      <c r="CZ159" s="236"/>
      <c r="DA159" s="236"/>
      <c r="DB159" s="236"/>
      <c r="DC159" s="236"/>
      <c r="DD159" s="236"/>
      <c r="DE159" s="236"/>
      <c r="DF159" s="236"/>
      <c r="DG159" s="236"/>
      <c r="DH159" s="236"/>
      <c r="DI159" s="236"/>
      <c r="DJ159" s="236"/>
      <c r="DK159" s="236"/>
      <c r="DL159" s="236"/>
      <c r="DM159" s="236"/>
      <c r="DN159" s="236"/>
      <c r="DO159" s="236"/>
      <c r="DP159" s="236"/>
      <c r="DQ159" s="236"/>
      <c r="DR159" s="236"/>
    </row>
    <row r="160" spans="1:122" x14ac:dyDescent="0.15">
      <c r="A160" s="1" t="s">
        <v>660</v>
      </c>
      <c r="B160" s="1" t="s">
        <v>502</v>
      </c>
      <c r="C160" s="1">
        <v>1</v>
      </c>
      <c r="D160" s="1">
        <v>1</v>
      </c>
      <c r="E160" s="1">
        <v>2</v>
      </c>
      <c r="F160" s="1">
        <v>72</v>
      </c>
      <c r="G160" s="1">
        <v>0</v>
      </c>
      <c r="H160" s="1">
        <v>0</v>
      </c>
      <c r="I160" s="1">
        <v>0</v>
      </c>
      <c r="J160" s="1">
        <v>0</v>
      </c>
      <c r="K160" s="236">
        <v>6600.7304568729996</v>
      </c>
      <c r="L160" s="236">
        <v>38</v>
      </c>
      <c r="M160" s="236">
        <v>6666.5690054529996</v>
      </c>
      <c r="N160" s="236">
        <v>6741.5525007429997</v>
      </c>
      <c r="O160" s="236">
        <v>6818.0190970410004</v>
      </c>
      <c r="P160" s="236">
        <v>6896.2488917410001</v>
      </c>
      <c r="Q160" s="236">
        <v>6976.6014204559997</v>
      </c>
      <c r="R160" s="236">
        <v>7059.5404537209997</v>
      </c>
      <c r="S160" s="236">
        <v>7145.6350117399998</v>
      </c>
      <c r="T160" s="236">
        <v>7233.4356019799998</v>
      </c>
      <c r="U160" s="236">
        <v>7322.1443366860003</v>
      </c>
      <c r="V160" s="236">
        <v>7411.7505784209998</v>
      </c>
      <c r="W160" s="236">
        <v>7502.2420947250002</v>
      </c>
      <c r="X160" s="236">
        <v>7593.6016276509999</v>
      </c>
      <c r="Y160" s="236">
        <v>7685.8106711350001</v>
      </c>
      <c r="Z160" s="236">
        <v>7778.8465588469999</v>
      </c>
      <c r="AA160" s="236">
        <v>7872.6738287010003</v>
      </c>
      <c r="AB160" s="236">
        <v>7967.2638699010004</v>
      </c>
      <c r="AC160" s="236">
        <v>8062.569559474</v>
      </c>
      <c r="AD160" s="236">
        <v>8158.5469498109996</v>
      </c>
      <c r="AE160" s="236">
        <v>8255.1251146659997</v>
      </c>
      <c r="AF160" s="236">
        <v>8352.1874853779991</v>
      </c>
      <c r="AG160" s="236">
        <v>8449.5701582220008</v>
      </c>
      <c r="AH160" s="236">
        <v>8547.2790341679993</v>
      </c>
      <c r="AI160" s="236">
        <v>8645.2060820139995</v>
      </c>
      <c r="AJ160" s="236">
        <v>8743.2279355659994</v>
      </c>
      <c r="AK160" s="236">
        <v>8841.2041937089998</v>
      </c>
      <c r="AL160" s="236">
        <v>8938.9753686740005</v>
      </c>
      <c r="AM160" s="236">
        <v>9036.3605194539996</v>
      </c>
      <c r="AN160" s="236">
        <v>9133.1548191050006</v>
      </c>
      <c r="AO160" s="236">
        <v>9229.1267100160003</v>
      </c>
      <c r="AP160" s="236">
        <v>9324.0149543829993</v>
      </c>
      <c r="AQ160" s="236">
        <v>9417.5251806889992</v>
      </c>
      <c r="AR160" s="236">
        <v>9509.3262992060008</v>
      </c>
      <c r="AS160" s="236">
        <v>9599.0464460580006</v>
      </c>
      <c r="AT160" s="236">
        <v>9686.2688030959998</v>
      </c>
      <c r="AU160" s="236">
        <v>9770.5268595060006</v>
      </c>
      <c r="AV160" s="236">
        <v>9851.2995459819995</v>
      </c>
      <c r="AW160" s="236">
        <v>9928.0059438379994</v>
      </c>
      <c r="AX160" s="236">
        <v>10000</v>
      </c>
      <c r="AY160" s="236"/>
      <c r="AZ160" s="236"/>
      <c r="BA160" s="236"/>
      <c r="BB160" s="236"/>
      <c r="BC160" s="236"/>
      <c r="BD160" s="236"/>
      <c r="BE160" s="236"/>
      <c r="BF160" s="236"/>
      <c r="BG160" s="236"/>
      <c r="BH160" s="236"/>
      <c r="BI160" s="236"/>
      <c r="BJ160" s="236"/>
      <c r="BK160" s="236"/>
      <c r="BL160" s="236"/>
      <c r="BM160" s="236"/>
      <c r="BN160" s="236"/>
      <c r="BO160" s="236"/>
      <c r="BP160" s="236"/>
      <c r="BQ160" s="236"/>
      <c r="BR160" s="236"/>
      <c r="BS160" s="236"/>
      <c r="BT160" s="236"/>
      <c r="BU160" s="236"/>
      <c r="BV160" s="236"/>
      <c r="BW160" s="236"/>
      <c r="BX160" s="236"/>
      <c r="BY160" s="236"/>
      <c r="BZ160" s="236"/>
      <c r="CA160" s="236"/>
      <c r="CB160" s="236"/>
      <c r="CC160" s="236"/>
      <c r="CD160" s="236"/>
      <c r="CE160" s="236"/>
      <c r="CF160" s="236"/>
      <c r="CG160" s="236"/>
      <c r="CH160" s="236"/>
      <c r="CI160" s="236"/>
      <c r="CJ160" s="236"/>
      <c r="CK160" s="236"/>
      <c r="CL160" s="236"/>
      <c r="CM160" s="236"/>
      <c r="CN160" s="236"/>
      <c r="CO160" s="236"/>
      <c r="CP160" s="236"/>
      <c r="CQ160" s="236"/>
      <c r="CR160" s="236"/>
      <c r="CS160" s="236"/>
      <c r="CT160" s="236"/>
      <c r="CU160" s="236"/>
      <c r="CV160" s="236"/>
      <c r="CW160" s="236"/>
      <c r="CX160" s="236"/>
      <c r="CY160" s="236"/>
      <c r="CZ160" s="236"/>
      <c r="DA160" s="236"/>
      <c r="DB160" s="236"/>
      <c r="DC160" s="236"/>
      <c r="DD160" s="236"/>
      <c r="DE160" s="236"/>
      <c r="DF160" s="236"/>
      <c r="DG160" s="236"/>
      <c r="DH160" s="236"/>
      <c r="DI160" s="236"/>
      <c r="DJ160" s="236"/>
      <c r="DK160" s="236"/>
      <c r="DL160" s="236"/>
      <c r="DM160" s="236"/>
      <c r="DN160" s="236"/>
      <c r="DO160" s="236"/>
      <c r="DP160" s="236"/>
      <c r="DQ160" s="236"/>
      <c r="DR160" s="236"/>
    </row>
    <row r="161" spans="1:122" x14ac:dyDescent="0.15">
      <c r="A161" s="1" t="s">
        <v>661</v>
      </c>
      <c r="B161" s="1" t="s">
        <v>502</v>
      </c>
      <c r="C161" s="1">
        <v>1</v>
      </c>
      <c r="D161" s="1">
        <v>1</v>
      </c>
      <c r="E161" s="1">
        <v>2</v>
      </c>
      <c r="F161" s="1">
        <v>73</v>
      </c>
      <c r="G161" s="1">
        <v>0</v>
      </c>
      <c r="H161" s="1">
        <v>0</v>
      </c>
      <c r="I161" s="1">
        <v>0</v>
      </c>
      <c r="J161" s="1">
        <v>0</v>
      </c>
      <c r="K161" s="236">
        <v>6687.0020818189996</v>
      </c>
      <c r="L161" s="236">
        <v>37</v>
      </c>
      <c r="M161" s="236">
        <v>6752.3640752179999</v>
      </c>
      <c r="N161" s="236">
        <v>6827.4045643509999</v>
      </c>
      <c r="O161" s="236">
        <v>6903.9738722579996</v>
      </c>
      <c r="P161" s="236">
        <v>6982.3910707089999</v>
      </c>
      <c r="Q161" s="236">
        <v>7063.0758062140003</v>
      </c>
      <c r="R161" s="236">
        <v>7146.5410476070001</v>
      </c>
      <c r="S161" s="236">
        <v>7233.4356019799998</v>
      </c>
      <c r="T161" s="236">
        <v>7322.1443366860003</v>
      </c>
      <c r="U161" s="236">
        <v>7411.7505784209998</v>
      </c>
      <c r="V161" s="236">
        <v>7502.2420947250002</v>
      </c>
      <c r="W161" s="236">
        <v>7593.6016276509999</v>
      </c>
      <c r="X161" s="236">
        <v>7685.8106711350001</v>
      </c>
      <c r="Y161" s="236">
        <v>7778.8465588469999</v>
      </c>
      <c r="Z161" s="236">
        <v>7872.6738287010003</v>
      </c>
      <c r="AA161" s="236">
        <v>7967.2638699010004</v>
      </c>
      <c r="AB161" s="236">
        <v>8062.569559474</v>
      </c>
      <c r="AC161" s="236">
        <v>8158.5469498109996</v>
      </c>
      <c r="AD161" s="236">
        <v>8255.1251146659997</v>
      </c>
      <c r="AE161" s="236">
        <v>8352.1874853779991</v>
      </c>
      <c r="AF161" s="236">
        <v>8449.5701582220008</v>
      </c>
      <c r="AG161" s="236">
        <v>8547.2790341679993</v>
      </c>
      <c r="AH161" s="236">
        <v>8645.2060820139995</v>
      </c>
      <c r="AI161" s="236">
        <v>8743.2279355659994</v>
      </c>
      <c r="AJ161" s="236">
        <v>8841.2041937089998</v>
      </c>
      <c r="AK161" s="236">
        <v>8938.9753686740005</v>
      </c>
      <c r="AL161" s="236">
        <v>9036.3605194539996</v>
      </c>
      <c r="AM161" s="236">
        <v>9133.1548191050006</v>
      </c>
      <c r="AN161" s="236">
        <v>9229.1267100160003</v>
      </c>
      <c r="AO161" s="236">
        <v>9324.0149543829993</v>
      </c>
      <c r="AP161" s="236">
        <v>9417.5251806889992</v>
      </c>
      <c r="AQ161" s="236">
        <v>9509.3262992060008</v>
      </c>
      <c r="AR161" s="236">
        <v>9599.0464460580006</v>
      </c>
      <c r="AS161" s="236">
        <v>9686.2688030959998</v>
      </c>
      <c r="AT161" s="236">
        <v>9770.5268595060006</v>
      </c>
      <c r="AU161" s="236">
        <v>9851.2995459819995</v>
      </c>
      <c r="AV161" s="236">
        <v>9928.0059438379994</v>
      </c>
      <c r="AW161" s="236">
        <v>10000</v>
      </c>
      <c r="AX161" s="236"/>
      <c r="AY161" s="236"/>
      <c r="AZ161" s="236"/>
      <c r="BA161" s="236"/>
      <c r="BB161" s="236"/>
      <c r="BC161" s="236"/>
      <c r="BD161" s="236"/>
      <c r="BE161" s="236"/>
      <c r="BF161" s="236"/>
      <c r="BG161" s="236"/>
      <c r="BH161" s="236"/>
      <c r="BI161" s="236"/>
      <c r="BJ161" s="236"/>
      <c r="BK161" s="236"/>
      <c r="BL161" s="236"/>
      <c r="BM161" s="236"/>
      <c r="BN161" s="236"/>
      <c r="BO161" s="236"/>
      <c r="BP161" s="236"/>
      <c r="BQ161" s="236"/>
      <c r="BR161" s="236"/>
      <c r="BS161" s="236"/>
      <c r="BT161" s="236"/>
      <c r="BU161" s="236"/>
      <c r="BV161" s="236"/>
      <c r="BW161" s="236"/>
      <c r="BX161" s="236"/>
      <c r="BY161" s="236"/>
      <c r="BZ161" s="236"/>
      <c r="CA161" s="236"/>
      <c r="CB161" s="236"/>
      <c r="CC161" s="236"/>
      <c r="CD161" s="236"/>
      <c r="CE161" s="236"/>
      <c r="CF161" s="236"/>
      <c r="CG161" s="236"/>
      <c r="CH161" s="236"/>
      <c r="CI161" s="236"/>
      <c r="CJ161" s="236"/>
      <c r="CK161" s="236"/>
      <c r="CL161" s="236"/>
      <c r="CM161" s="236"/>
      <c r="CN161" s="236"/>
      <c r="CO161" s="236"/>
      <c r="CP161" s="236"/>
      <c r="CQ161" s="236"/>
      <c r="CR161" s="236"/>
      <c r="CS161" s="236"/>
      <c r="CT161" s="236"/>
      <c r="CU161" s="236"/>
      <c r="CV161" s="236"/>
      <c r="CW161" s="236"/>
      <c r="CX161" s="236"/>
      <c r="CY161" s="236"/>
      <c r="CZ161" s="236"/>
      <c r="DA161" s="236"/>
      <c r="DB161" s="236"/>
      <c r="DC161" s="236"/>
      <c r="DD161" s="236"/>
      <c r="DE161" s="236"/>
      <c r="DF161" s="236"/>
      <c r="DG161" s="236"/>
      <c r="DH161" s="236"/>
      <c r="DI161" s="236"/>
      <c r="DJ161" s="236"/>
      <c r="DK161" s="236"/>
      <c r="DL161" s="236"/>
      <c r="DM161" s="236"/>
      <c r="DN161" s="236"/>
      <c r="DO161" s="236"/>
      <c r="DP161" s="236"/>
      <c r="DQ161" s="236"/>
      <c r="DR161" s="236"/>
    </row>
    <row r="162" spans="1:122" x14ac:dyDescent="0.15">
      <c r="A162" s="1" t="s">
        <v>662</v>
      </c>
      <c r="B162" s="1" t="s">
        <v>502</v>
      </c>
      <c r="C162" s="1">
        <v>1</v>
      </c>
      <c r="D162" s="1">
        <v>1</v>
      </c>
      <c r="E162" s="1">
        <v>2</v>
      </c>
      <c r="F162" s="1">
        <v>74</v>
      </c>
      <c r="G162" s="1">
        <v>0</v>
      </c>
      <c r="H162" s="1">
        <v>0</v>
      </c>
      <c r="I162" s="1">
        <v>0</v>
      </c>
      <c r="J162" s="1">
        <v>0</v>
      </c>
      <c r="K162" s="236">
        <v>6774.6127763759996</v>
      </c>
      <c r="L162" s="236">
        <v>36</v>
      </c>
      <c r="M162" s="236">
        <v>6839.3758557430001</v>
      </c>
      <c r="N162" s="236">
        <v>6914.3754525820004</v>
      </c>
      <c r="O162" s="236">
        <v>6990.9585008169997</v>
      </c>
      <c r="P162" s="236">
        <v>7069.5022457599998</v>
      </c>
      <c r="Q162" s="236">
        <v>7150.4657848220004</v>
      </c>
      <c r="R162" s="236">
        <v>7234.4373863299998</v>
      </c>
      <c r="S162" s="236">
        <v>7322.1443366860003</v>
      </c>
      <c r="T162" s="236">
        <v>7411.7505784209998</v>
      </c>
      <c r="U162" s="236">
        <v>7502.2420947250002</v>
      </c>
      <c r="V162" s="236">
        <v>7593.6016276509999</v>
      </c>
      <c r="W162" s="236">
        <v>7685.8106711350001</v>
      </c>
      <c r="X162" s="236">
        <v>7778.8465588469999</v>
      </c>
      <c r="Y162" s="236">
        <v>7872.6738287010003</v>
      </c>
      <c r="Z162" s="236">
        <v>7967.2638699010004</v>
      </c>
      <c r="AA162" s="236">
        <v>8062.569559474</v>
      </c>
      <c r="AB162" s="236">
        <v>8158.5469498109996</v>
      </c>
      <c r="AC162" s="236">
        <v>8255.1251146659997</v>
      </c>
      <c r="AD162" s="236">
        <v>8352.1874853779991</v>
      </c>
      <c r="AE162" s="236">
        <v>8449.5701582220008</v>
      </c>
      <c r="AF162" s="236">
        <v>8547.2790341679993</v>
      </c>
      <c r="AG162" s="236">
        <v>8645.2060820139995</v>
      </c>
      <c r="AH162" s="236">
        <v>8743.2279355659994</v>
      </c>
      <c r="AI162" s="236">
        <v>8841.2041937089998</v>
      </c>
      <c r="AJ162" s="236">
        <v>8938.9753686740005</v>
      </c>
      <c r="AK162" s="236">
        <v>9036.3605194539996</v>
      </c>
      <c r="AL162" s="236">
        <v>9133.1548191050006</v>
      </c>
      <c r="AM162" s="236">
        <v>9229.1267100160003</v>
      </c>
      <c r="AN162" s="236">
        <v>9324.0149543829993</v>
      </c>
      <c r="AO162" s="236">
        <v>9417.5251806889992</v>
      </c>
      <c r="AP162" s="236">
        <v>9509.3262992060008</v>
      </c>
      <c r="AQ162" s="236">
        <v>9599.0464460580006</v>
      </c>
      <c r="AR162" s="236">
        <v>9686.2688030959998</v>
      </c>
      <c r="AS162" s="236">
        <v>9770.5268595060006</v>
      </c>
      <c r="AT162" s="236">
        <v>9851.2995459819995</v>
      </c>
      <c r="AU162" s="236">
        <v>9928.0059438379994</v>
      </c>
      <c r="AV162" s="236">
        <v>10000</v>
      </c>
      <c r="AW162" s="236"/>
      <c r="AX162" s="236"/>
      <c r="AY162" s="236"/>
      <c r="AZ162" s="236"/>
      <c r="BA162" s="236"/>
      <c r="BB162" s="236"/>
      <c r="BC162" s="236"/>
      <c r="BD162" s="236"/>
      <c r="BE162" s="236"/>
      <c r="BF162" s="236"/>
      <c r="BG162" s="236"/>
      <c r="BH162" s="236"/>
      <c r="BI162" s="236"/>
      <c r="BJ162" s="236"/>
      <c r="BK162" s="236"/>
      <c r="BL162" s="236"/>
      <c r="BM162" s="236"/>
      <c r="BN162" s="236"/>
      <c r="BO162" s="236"/>
      <c r="BP162" s="236"/>
      <c r="BQ162" s="236"/>
      <c r="BR162" s="236"/>
      <c r="BS162" s="236"/>
      <c r="BT162" s="236"/>
      <c r="BU162" s="236"/>
      <c r="BV162" s="236"/>
      <c r="BW162" s="236"/>
      <c r="BX162" s="236"/>
      <c r="BY162" s="236"/>
      <c r="BZ162" s="236"/>
      <c r="CA162" s="236"/>
      <c r="CB162" s="236"/>
      <c r="CC162" s="236"/>
      <c r="CD162" s="236"/>
      <c r="CE162" s="236"/>
      <c r="CF162" s="236"/>
      <c r="CG162" s="236"/>
      <c r="CH162" s="236"/>
      <c r="CI162" s="236"/>
      <c r="CJ162" s="236"/>
      <c r="CK162" s="236"/>
      <c r="CL162" s="236"/>
      <c r="CM162" s="236"/>
      <c r="CN162" s="236"/>
      <c r="CO162" s="236"/>
      <c r="CP162" s="236"/>
      <c r="CQ162" s="236"/>
      <c r="CR162" s="236"/>
      <c r="CS162" s="236"/>
      <c r="CT162" s="236"/>
      <c r="CU162" s="236"/>
      <c r="CV162" s="236"/>
      <c r="CW162" s="236"/>
      <c r="CX162" s="236"/>
      <c r="CY162" s="236"/>
      <c r="CZ162" s="236"/>
      <c r="DA162" s="236"/>
      <c r="DB162" s="236"/>
      <c r="DC162" s="236"/>
      <c r="DD162" s="236"/>
      <c r="DE162" s="236"/>
      <c r="DF162" s="236"/>
      <c r="DG162" s="236"/>
      <c r="DH162" s="236"/>
      <c r="DI162" s="236"/>
      <c r="DJ162" s="236"/>
      <c r="DK162" s="236"/>
      <c r="DL162" s="236"/>
      <c r="DM162" s="236"/>
      <c r="DN162" s="236"/>
      <c r="DO162" s="236"/>
      <c r="DP162" s="236"/>
      <c r="DQ162" s="236"/>
      <c r="DR162" s="236"/>
    </row>
    <row r="163" spans="1:122" x14ac:dyDescent="0.15">
      <c r="A163" s="1" t="s">
        <v>663</v>
      </c>
      <c r="B163" s="1" t="s">
        <v>502</v>
      </c>
      <c r="C163" s="1">
        <v>1</v>
      </c>
      <c r="D163" s="1">
        <v>1</v>
      </c>
      <c r="E163" s="1">
        <v>2</v>
      </c>
      <c r="F163" s="1">
        <v>75</v>
      </c>
      <c r="G163" s="1">
        <v>0</v>
      </c>
      <c r="H163" s="1">
        <v>0</v>
      </c>
      <c r="I163" s="1">
        <v>0</v>
      </c>
      <c r="J163" s="1">
        <v>0</v>
      </c>
      <c r="K163" s="236">
        <v>6863.7719123890001</v>
      </c>
      <c r="L163" s="236">
        <v>35</v>
      </c>
      <c r="M163" s="236">
        <v>6927.7584183139998</v>
      </c>
      <c r="N163" s="236">
        <v>7002.5941184049998</v>
      </c>
      <c r="O163" s="236">
        <v>7079.0930670260004</v>
      </c>
      <c r="P163" s="236">
        <v>7157.6621934280001</v>
      </c>
      <c r="Q163" s="236">
        <v>7238.8311754309998</v>
      </c>
      <c r="R163" s="236">
        <v>7323.2565429200004</v>
      </c>
      <c r="S163" s="236">
        <v>7411.7505784209998</v>
      </c>
      <c r="T163" s="236">
        <v>7502.2420947250002</v>
      </c>
      <c r="U163" s="236">
        <v>7593.6016276509999</v>
      </c>
      <c r="V163" s="236">
        <v>7685.8106711350001</v>
      </c>
      <c r="W163" s="236">
        <v>7778.8465588469999</v>
      </c>
      <c r="X163" s="236">
        <v>7872.6738287010003</v>
      </c>
      <c r="Y163" s="236">
        <v>7967.2638699010004</v>
      </c>
      <c r="Z163" s="236">
        <v>8062.569559474</v>
      </c>
      <c r="AA163" s="236">
        <v>8158.5469498109996</v>
      </c>
      <c r="AB163" s="236">
        <v>8255.1251146659997</v>
      </c>
      <c r="AC163" s="236">
        <v>8352.1874853779991</v>
      </c>
      <c r="AD163" s="236">
        <v>8449.5701582220008</v>
      </c>
      <c r="AE163" s="236">
        <v>8547.2790341679993</v>
      </c>
      <c r="AF163" s="236">
        <v>8645.2060820139995</v>
      </c>
      <c r="AG163" s="236">
        <v>8743.2279355659994</v>
      </c>
      <c r="AH163" s="236">
        <v>8841.2041937089998</v>
      </c>
      <c r="AI163" s="236">
        <v>8938.9753686740005</v>
      </c>
      <c r="AJ163" s="236">
        <v>9036.3605194539996</v>
      </c>
      <c r="AK163" s="236">
        <v>9133.1548191050006</v>
      </c>
      <c r="AL163" s="236">
        <v>9229.1267100160003</v>
      </c>
      <c r="AM163" s="236">
        <v>9324.0149543829993</v>
      </c>
      <c r="AN163" s="236">
        <v>9417.5251806889992</v>
      </c>
      <c r="AO163" s="236">
        <v>9509.3262992060008</v>
      </c>
      <c r="AP163" s="236">
        <v>9599.0464460580006</v>
      </c>
      <c r="AQ163" s="236">
        <v>9686.2688030959998</v>
      </c>
      <c r="AR163" s="236">
        <v>9770.5268595060006</v>
      </c>
      <c r="AS163" s="236">
        <v>9851.2995459819995</v>
      </c>
      <c r="AT163" s="236">
        <v>9928.0059438379994</v>
      </c>
      <c r="AU163" s="236">
        <v>10000</v>
      </c>
      <c r="AV163" s="236"/>
      <c r="AW163" s="236"/>
      <c r="AX163" s="236"/>
      <c r="AY163" s="236"/>
      <c r="AZ163" s="236"/>
      <c r="BA163" s="236"/>
      <c r="BB163" s="236"/>
      <c r="BC163" s="236"/>
      <c r="BD163" s="236"/>
      <c r="BE163" s="236"/>
      <c r="BF163" s="236"/>
      <c r="BG163" s="236"/>
      <c r="BH163" s="236"/>
      <c r="BI163" s="236"/>
      <c r="BJ163" s="236"/>
      <c r="BK163" s="236"/>
      <c r="BL163" s="236"/>
      <c r="BM163" s="236"/>
      <c r="BN163" s="236"/>
      <c r="BO163" s="236"/>
      <c r="BP163" s="236"/>
      <c r="BQ163" s="236"/>
      <c r="BR163" s="236"/>
      <c r="BS163" s="236"/>
      <c r="BT163" s="236"/>
      <c r="BU163" s="236"/>
      <c r="BV163" s="236"/>
      <c r="BW163" s="236"/>
      <c r="BX163" s="236"/>
      <c r="BY163" s="236"/>
      <c r="BZ163" s="236"/>
      <c r="CA163" s="236"/>
      <c r="CB163" s="236"/>
      <c r="CC163" s="236"/>
      <c r="CD163" s="236"/>
      <c r="CE163" s="236"/>
      <c r="CF163" s="236"/>
      <c r="CG163" s="236"/>
      <c r="CH163" s="236"/>
      <c r="CI163" s="236"/>
      <c r="CJ163" s="236"/>
      <c r="CK163" s="236"/>
      <c r="CL163" s="236"/>
      <c r="CM163" s="236"/>
      <c r="CN163" s="236"/>
      <c r="CO163" s="236"/>
      <c r="CP163" s="236"/>
      <c r="CQ163" s="236"/>
      <c r="CR163" s="236"/>
      <c r="CS163" s="236"/>
      <c r="CT163" s="236"/>
      <c r="CU163" s="236"/>
      <c r="CV163" s="236"/>
      <c r="CW163" s="236"/>
      <c r="CX163" s="236"/>
      <c r="CY163" s="236"/>
      <c r="CZ163" s="236"/>
      <c r="DA163" s="236"/>
      <c r="DB163" s="236"/>
      <c r="DC163" s="236"/>
      <c r="DD163" s="236"/>
      <c r="DE163" s="236"/>
      <c r="DF163" s="236"/>
      <c r="DG163" s="236"/>
      <c r="DH163" s="236"/>
      <c r="DI163" s="236"/>
      <c r="DJ163" s="236"/>
      <c r="DK163" s="236"/>
      <c r="DL163" s="236"/>
      <c r="DM163" s="236"/>
      <c r="DN163" s="236"/>
      <c r="DO163" s="236"/>
      <c r="DP163" s="236"/>
      <c r="DQ163" s="236"/>
      <c r="DR163" s="236"/>
    </row>
    <row r="164" spans="1:122" x14ac:dyDescent="0.15">
      <c r="A164" s="1" t="s">
        <v>664</v>
      </c>
      <c r="B164" s="1" t="s">
        <v>502</v>
      </c>
      <c r="C164" s="1">
        <v>1</v>
      </c>
      <c r="D164" s="1">
        <v>1</v>
      </c>
      <c r="E164" s="1">
        <v>2</v>
      </c>
      <c r="F164" s="1">
        <v>76</v>
      </c>
      <c r="G164" s="1">
        <v>0</v>
      </c>
      <c r="H164" s="1">
        <v>0</v>
      </c>
      <c r="I164" s="1">
        <v>0</v>
      </c>
      <c r="J164" s="1">
        <v>0</v>
      </c>
      <c r="K164" s="236">
        <v>6954.7462399690003</v>
      </c>
      <c r="L164" s="236">
        <v>34</v>
      </c>
      <c r="M164" s="236">
        <v>7017.7276138650004</v>
      </c>
      <c r="N164" s="236">
        <v>7092.266528872</v>
      </c>
      <c r="O164" s="236">
        <v>7168.5346064619998</v>
      </c>
      <c r="P164" s="236">
        <v>7247.0044731710004</v>
      </c>
      <c r="Q164" s="236">
        <v>7328.263770214</v>
      </c>
      <c r="R164" s="236">
        <v>7413.0377090029997</v>
      </c>
      <c r="S164" s="236">
        <v>7502.2420947250002</v>
      </c>
      <c r="T164" s="236">
        <v>7593.6016276509999</v>
      </c>
      <c r="U164" s="236">
        <v>7685.8106711350001</v>
      </c>
      <c r="V164" s="236">
        <v>7778.8465588469999</v>
      </c>
      <c r="W164" s="236">
        <v>7872.6738287010003</v>
      </c>
      <c r="X164" s="236">
        <v>7967.2638699010004</v>
      </c>
      <c r="Y164" s="236">
        <v>8062.569559474</v>
      </c>
      <c r="Z164" s="236">
        <v>8158.5469498109996</v>
      </c>
      <c r="AA164" s="236">
        <v>8255.1251146659997</v>
      </c>
      <c r="AB164" s="236">
        <v>8352.1874853779991</v>
      </c>
      <c r="AC164" s="236">
        <v>8449.5701582220008</v>
      </c>
      <c r="AD164" s="236">
        <v>8547.2790341679993</v>
      </c>
      <c r="AE164" s="236">
        <v>8645.2060820139995</v>
      </c>
      <c r="AF164" s="236">
        <v>8743.2279355659994</v>
      </c>
      <c r="AG164" s="236">
        <v>8841.2041937089998</v>
      </c>
      <c r="AH164" s="236">
        <v>8938.9753686740005</v>
      </c>
      <c r="AI164" s="236">
        <v>9036.3605194539996</v>
      </c>
      <c r="AJ164" s="236">
        <v>9133.1548191050006</v>
      </c>
      <c r="AK164" s="236">
        <v>9229.1267100160003</v>
      </c>
      <c r="AL164" s="236">
        <v>9324.0149543829993</v>
      </c>
      <c r="AM164" s="236">
        <v>9417.5251806889992</v>
      </c>
      <c r="AN164" s="236">
        <v>9509.3262992060008</v>
      </c>
      <c r="AO164" s="236">
        <v>9599.0464460580006</v>
      </c>
      <c r="AP164" s="236">
        <v>9686.2688030959998</v>
      </c>
      <c r="AQ164" s="236">
        <v>9770.5268595060006</v>
      </c>
      <c r="AR164" s="236">
        <v>9851.2995459819995</v>
      </c>
      <c r="AS164" s="236">
        <v>9928.0059438379994</v>
      </c>
      <c r="AT164" s="236">
        <v>10000</v>
      </c>
      <c r="AU164" s="236"/>
      <c r="AV164" s="236"/>
      <c r="AW164" s="236"/>
      <c r="AX164" s="236"/>
      <c r="AY164" s="236"/>
      <c r="AZ164" s="236"/>
      <c r="BA164" s="236"/>
      <c r="BB164" s="236"/>
      <c r="BC164" s="236"/>
      <c r="BD164" s="236"/>
      <c r="BE164" s="236"/>
      <c r="BF164" s="236"/>
      <c r="BG164" s="236"/>
      <c r="BH164" s="236"/>
      <c r="BI164" s="236"/>
      <c r="BJ164" s="236"/>
      <c r="BK164" s="236"/>
      <c r="BL164" s="236"/>
      <c r="BM164" s="236"/>
      <c r="BN164" s="236"/>
      <c r="BO164" s="236"/>
      <c r="BP164" s="236"/>
      <c r="BQ164" s="236"/>
      <c r="BR164" s="236"/>
      <c r="BS164" s="236"/>
      <c r="BT164" s="236"/>
      <c r="BU164" s="236"/>
      <c r="BV164" s="236"/>
      <c r="BW164" s="236"/>
      <c r="BX164" s="236"/>
      <c r="BY164" s="236"/>
      <c r="BZ164" s="236"/>
      <c r="CA164" s="236"/>
      <c r="CB164" s="236"/>
      <c r="CC164" s="236"/>
      <c r="CD164" s="236"/>
      <c r="CE164" s="236"/>
      <c r="CF164" s="236"/>
      <c r="CG164" s="236"/>
      <c r="CH164" s="236"/>
      <c r="CI164" s="236"/>
      <c r="CJ164" s="236"/>
      <c r="CK164" s="236"/>
      <c r="CL164" s="236"/>
      <c r="CM164" s="236"/>
      <c r="CN164" s="236"/>
      <c r="CO164" s="236"/>
      <c r="CP164" s="236"/>
      <c r="CQ164" s="236"/>
      <c r="CR164" s="236"/>
      <c r="CS164" s="236"/>
      <c r="CT164" s="236"/>
      <c r="CU164" s="236"/>
      <c r="CV164" s="236"/>
      <c r="CW164" s="236"/>
      <c r="CX164" s="236"/>
      <c r="CY164" s="236"/>
      <c r="CZ164" s="236"/>
      <c r="DA164" s="236"/>
      <c r="DB164" s="236"/>
      <c r="DC164" s="236"/>
      <c r="DD164" s="236"/>
      <c r="DE164" s="236"/>
      <c r="DF164" s="236"/>
      <c r="DG164" s="236"/>
      <c r="DH164" s="236"/>
      <c r="DI164" s="236"/>
      <c r="DJ164" s="236"/>
      <c r="DK164" s="236"/>
      <c r="DL164" s="236"/>
      <c r="DM164" s="236"/>
      <c r="DN164" s="236"/>
      <c r="DO164" s="236"/>
      <c r="DP164" s="236"/>
      <c r="DQ164" s="236"/>
      <c r="DR164" s="236"/>
    </row>
    <row r="165" spans="1:122" x14ac:dyDescent="0.15">
      <c r="A165" s="1" t="s">
        <v>665</v>
      </c>
      <c r="B165" s="1" t="s">
        <v>502</v>
      </c>
      <c r="C165" s="1">
        <v>1</v>
      </c>
      <c r="D165" s="1">
        <v>1</v>
      </c>
      <c r="E165" s="1">
        <v>2</v>
      </c>
      <c r="F165" s="1">
        <v>77</v>
      </c>
      <c r="G165" s="1">
        <v>0</v>
      </c>
      <c r="H165" s="1">
        <v>0</v>
      </c>
      <c r="I165" s="1">
        <v>0</v>
      </c>
      <c r="J165" s="1">
        <v>0</v>
      </c>
      <c r="K165" s="236">
        <v>7047.1179949549996</v>
      </c>
      <c r="L165" s="236">
        <v>33</v>
      </c>
      <c r="M165" s="236">
        <v>7108.9542893730004</v>
      </c>
      <c r="N165" s="236">
        <v>7183.0764413770003</v>
      </c>
      <c r="O165" s="236">
        <v>7259.0227239149999</v>
      </c>
      <c r="P165" s="236">
        <v>7337.3155420969997</v>
      </c>
      <c r="Q165" s="236">
        <v>7418.5976425859999</v>
      </c>
      <c r="R165" s="236">
        <v>7503.6847542240002</v>
      </c>
      <c r="S165" s="236">
        <v>7593.6016276509999</v>
      </c>
      <c r="T165" s="236">
        <v>7685.8106711350001</v>
      </c>
      <c r="U165" s="236">
        <v>7778.8465588469999</v>
      </c>
      <c r="V165" s="236">
        <v>7872.6738287010003</v>
      </c>
      <c r="W165" s="236">
        <v>7967.2638699010004</v>
      </c>
      <c r="X165" s="236">
        <v>8062.569559474</v>
      </c>
      <c r="Y165" s="236">
        <v>8158.5469498109996</v>
      </c>
      <c r="Z165" s="236">
        <v>8255.1251146659997</v>
      </c>
      <c r="AA165" s="236">
        <v>8352.1874853779991</v>
      </c>
      <c r="AB165" s="236">
        <v>8449.5701582220008</v>
      </c>
      <c r="AC165" s="236">
        <v>8547.2790341679993</v>
      </c>
      <c r="AD165" s="236">
        <v>8645.2060820139995</v>
      </c>
      <c r="AE165" s="236">
        <v>8743.2279355659994</v>
      </c>
      <c r="AF165" s="236">
        <v>8841.2041937089998</v>
      </c>
      <c r="AG165" s="236">
        <v>8938.9753686740005</v>
      </c>
      <c r="AH165" s="236">
        <v>9036.3605194539996</v>
      </c>
      <c r="AI165" s="236">
        <v>9133.1548191050006</v>
      </c>
      <c r="AJ165" s="236">
        <v>9229.1267100160003</v>
      </c>
      <c r="AK165" s="236">
        <v>9324.0149543829993</v>
      </c>
      <c r="AL165" s="236">
        <v>9417.5251806889992</v>
      </c>
      <c r="AM165" s="236">
        <v>9509.3262992060008</v>
      </c>
      <c r="AN165" s="236">
        <v>9599.0464460580006</v>
      </c>
      <c r="AO165" s="236">
        <v>9686.2688030959998</v>
      </c>
      <c r="AP165" s="236">
        <v>9770.5268595060006</v>
      </c>
      <c r="AQ165" s="236">
        <v>9851.2995459819995</v>
      </c>
      <c r="AR165" s="236">
        <v>9928.0059438379994</v>
      </c>
      <c r="AS165" s="236">
        <v>10000</v>
      </c>
      <c r="AT165" s="236"/>
      <c r="AU165" s="236"/>
      <c r="AV165" s="236"/>
      <c r="AW165" s="236"/>
      <c r="AX165" s="236"/>
      <c r="AY165" s="236"/>
      <c r="AZ165" s="236"/>
      <c r="BA165" s="236"/>
      <c r="BB165" s="236"/>
      <c r="BC165" s="236"/>
      <c r="BD165" s="236"/>
      <c r="BE165" s="236"/>
      <c r="BF165" s="236"/>
      <c r="BG165" s="236"/>
      <c r="BH165" s="236"/>
      <c r="BI165" s="236"/>
      <c r="BJ165" s="236"/>
      <c r="BK165" s="236"/>
      <c r="BL165" s="236"/>
      <c r="BM165" s="236"/>
      <c r="BN165" s="236"/>
      <c r="BO165" s="236"/>
      <c r="BP165" s="236"/>
      <c r="BQ165" s="236"/>
      <c r="BR165" s="236"/>
      <c r="BS165" s="236"/>
      <c r="BT165" s="236"/>
      <c r="BU165" s="236"/>
      <c r="BV165" s="236"/>
      <c r="BW165" s="236"/>
      <c r="BX165" s="236"/>
      <c r="BY165" s="236"/>
      <c r="BZ165" s="236"/>
      <c r="CA165" s="236"/>
      <c r="CB165" s="236"/>
      <c r="CC165" s="236"/>
      <c r="CD165" s="236"/>
      <c r="CE165" s="236"/>
      <c r="CF165" s="236"/>
      <c r="CG165" s="236"/>
      <c r="CH165" s="236"/>
      <c r="CI165" s="236"/>
      <c r="CJ165" s="236"/>
      <c r="CK165" s="236"/>
      <c r="CL165" s="236"/>
      <c r="CM165" s="236"/>
      <c r="CN165" s="236"/>
      <c r="CO165" s="236"/>
      <c r="CP165" s="236"/>
      <c r="CQ165" s="236"/>
      <c r="CR165" s="236"/>
      <c r="CS165" s="236"/>
      <c r="CT165" s="236"/>
      <c r="CU165" s="236"/>
      <c r="CV165" s="236"/>
      <c r="CW165" s="236"/>
      <c r="CX165" s="236"/>
      <c r="CY165" s="236"/>
      <c r="CZ165" s="236"/>
      <c r="DA165" s="236"/>
      <c r="DB165" s="236"/>
      <c r="DC165" s="236"/>
      <c r="DD165" s="236"/>
      <c r="DE165" s="236"/>
      <c r="DF165" s="236"/>
      <c r="DG165" s="236"/>
      <c r="DH165" s="236"/>
      <c r="DI165" s="236"/>
      <c r="DJ165" s="236"/>
      <c r="DK165" s="236"/>
      <c r="DL165" s="236"/>
      <c r="DM165" s="236"/>
      <c r="DN165" s="236"/>
      <c r="DO165" s="236"/>
      <c r="DP165" s="236"/>
      <c r="DQ165" s="236"/>
      <c r="DR165" s="236"/>
    </row>
    <row r="166" spans="1:122" x14ac:dyDescent="0.15">
      <c r="A166" s="1" t="s">
        <v>666</v>
      </c>
      <c r="B166" s="1" t="s">
        <v>502</v>
      </c>
      <c r="C166" s="1">
        <v>1</v>
      </c>
      <c r="D166" s="1">
        <v>1</v>
      </c>
      <c r="E166" s="1">
        <v>2</v>
      </c>
      <c r="F166" s="1">
        <v>78</v>
      </c>
      <c r="G166" s="1">
        <v>0</v>
      </c>
      <c r="H166" s="1">
        <v>0</v>
      </c>
      <c r="I166" s="1">
        <v>0</v>
      </c>
      <c r="J166" s="1">
        <v>0</v>
      </c>
      <c r="K166" s="236">
        <v>7140.8780423890003</v>
      </c>
      <c r="L166" s="236">
        <v>32</v>
      </c>
      <c r="M166" s="236">
        <v>7201.4073001759998</v>
      </c>
      <c r="N166" s="236">
        <v>7275.0112509689998</v>
      </c>
      <c r="O166" s="236">
        <v>7350.5436874099996</v>
      </c>
      <c r="P166" s="236">
        <v>7428.5696479170001</v>
      </c>
      <c r="Q166" s="236">
        <v>7509.8105799750001</v>
      </c>
      <c r="R166" s="236">
        <v>7595.1690285719997</v>
      </c>
      <c r="S166" s="236">
        <v>7685.8106711350001</v>
      </c>
      <c r="T166" s="236">
        <v>7778.8465588469999</v>
      </c>
      <c r="U166" s="236">
        <v>7872.6738287010003</v>
      </c>
      <c r="V166" s="236">
        <v>7967.2638699010004</v>
      </c>
      <c r="W166" s="236">
        <v>8062.569559474</v>
      </c>
      <c r="X166" s="236">
        <v>8158.5469498109996</v>
      </c>
      <c r="Y166" s="236">
        <v>8255.1251146659997</v>
      </c>
      <c r="Z166" s="236">
        <v>8352.1874853779991</v>
      </c>
      <c r="AA166" s="236">
        <v>8449.5701582220008</v>
      </c>
      <c r="AB166" s="236">
        <v>8547.2790341679993</v>
      </c>
      <c r="AC166" s="236">
        <v>8645.2060820139995</v>
      </c>
      <c r="AD166" s="236">
        <v>8743.2279355659994</v>
      </c>
      <c r="AE166" s="236">
        <v>8841.2041937089998</v>
      </c>
      <c r="AF166" s="236">
        <v>8938.9753686740005</v>
      </c>
      <c r="AG166" s="236">
        <v>9036.3605194539996</v>
      </c>
      <c r="AH166" s="236">
        <v>9133.1548191050006</v>
      </c>
      <c r="AI166" s="236">
        <v>9229.1267100160003</v>
      </c>
      <c r="AJ166" s="236">
        <v>9324.0149543829993</v>
      </c>
      <c r="AK166" s="236">
        <v>9417.5251806889992</v>
      </c>
      <c r="AL166" s="236">
        <v>9509.3262992060008</v>
      </c>
      <c r="AM166" s="236">
        <v>9599.0464460580006</v>
      </c>
      <c r="AN166" s="236">
        <v>9686.2688030959998</v>
      </c>
      <c r="AO166" s="236">
        <v>9770.5268595060006</v>
      </c>
      <c r="AP166" s="236">
        <v>9851.2995459819995</v>
      </c>
      <c r="AQ166" s="236">
        <v>9928.0059438379994</v>
      </c>
      <c r="AR166" s="236">
        <v>10000</v>
      </c>
      <c r="AS166" s="236"/>
      <c r="AT166" s="236"/>
      <c r="AU166" s="236"/>
      <c r="AV166" s="236"/>
      <c r="AW166" s="236"/>
      <c r="AX166" s="236"/>
      <c r="AY166" s="236"/>
      <c r="AZ166" s="236"/>
      <c r="BA166" s="236"/>
      <c r="BB166" s="236"/>
      <c r="BC166" s="236"/>
      <c r="BD166" s="236"/>
      <c r="BE166" s="236"/>
      <c r="BF166" s="236"/>
      <c r="BG166" s="236"/>
      <c r="BH166" s="236"/>
      <c r="BI166" s="236"/>
      <c r="BJ166" s="236"/>
      <c r="BK166" s="236"/>
      <c r="BL166" s="236"/>
      <c r="BM166" s="236"/>
      <c r="BN166" s="236"/>
      <c r="BO166" s="236"/>
      <c r="BP166" s="236"/>
      <c r="BQ166" s="236"/>
      <c r="BR166" s="236"/>
      <c r="BS166" s="236"/>
      <c r="BT166" s="236"/>
      <c r="BU166" s="236"/>
      <c r="BV166" s="236"/>
      <c r="BW166" s="236"/>
      <c r="BX166" s="236"/>
      <c r="BY166" s="236"/>
      <c r="BZ166" s="236"/>
      <c r="CA166" s="236"/>
      <c r="CB166" s="236"/>
      <c r="CC166" s="236"/>
      <c r="CD166" s="236"/>
      <c r="CE166" s="236"/>
      <c r="CF166" s="236"/>
      <c r="CG166" s="236"/>
      <c r="CH166" s="236"/>
      <c r="CI166" s="236"/>
      <c r="CJ166" s="236"/>
      <c r="CK166" s="236"/>
      <c r="CL166" s="236"/>
      <c r="CM166" s="236"/>
      <c r="CN166" s="236"/>
      <c r="CO166" s="236"/>
      <c r="CP166" s="236"/>
      <c r="CQ166" s="236"/>
      <c r="CR166" s="236"/>
      <c r="CS166" s="236"/>
      <c r="CT166" s="236"/>
      <c r="CU166" s="236"/>
      <c r="CV166" s="236"/>
      <c r="CW166" s="236"/>
      <c r="CX166" s="236"/>
      <c r="CY166" s="236"/>
      <c r="CZ166" s="236"/>
      <c r="DA166" s="236"/>
      <c r="DB166" s="236"/>
      <c r="DC166" s="236"/>
      <c r="DD166" s="236"/>
      <c r="DE166" s="236"/>
      <c r="DF166" s="236"/>
      <c r="DG166" s="236"/>
      <c r="DH166" s="236"/>
      <c r="DI166" s="236"/>
      <c r="DJ166" s="236"/>
      <c r="DK166" s="236"/>
      <c r="DL166" s="236"/>
      <c r="DM166" s="236"/>
      <c r="DN166" s="236"/>
      <c r="DO166" s="236"/>
      <c r="DP166" s="236"/>
      <c r="DQ166" s="236"/>
      <c r="DR166" s="236"/>
    </row>
    <row r="167" spans="1:122" x14ac:dyDescent="0.15">
      <c r="A167" s="1" t="s">
        <v>667</v>
      </c>
      <c r="B167" s="1" t="s">
        <v>502</v>
      </c>
      <c r="C167" s="1">
        <v>1</v>
      </c>
      <c r="D167" s="1">
        <v>1</v>
      </c>
      <c r="E167" s="1">
        <v>2</v>
      </c>
      <c r="F167" s="1">
        <v>79</v>
      </c>
      <c r="G167" s="1">
        <v>0</v>
      </c>
      <c r="H167" s="1">
        <v>0</v>
      </c>
      <c r="I167" s="1">
        <v>0</v>
      </c>
      <c r="J167" s="1">
        <v>0</v>
      </c>
      <c r="K167" s="236">
        <v>7236.6024999150004</v>
      </c>
      <c r="L167" s="236">
        <v>31</v>
      </c>
      <c r="M167" s="236">
        <v>7295.5917005230003</v>
      </c>
      <c r="N167" s="236">
        <v>7368.5214400639998</v>
      </c>
      <c r="O167" s="236">
        <v>7443.469362027</v>
      </c>
      <c r="P167" s="236">
        <v>7521.0666917649996</v>
      </c>
      <c r="Q167" s="236">
        <v>7602.0990068540004</v>
      </c>
      <c r="R167" s="236">
        <v>7687.5886434390004</v>
      </c>
      <c r="S167" s="236">
        <v>7778.8465588469999</v>
      </c>
      <c r="T167" s="236">
        <v>7872.6738287010003</v>
      </c>
      <c r="U167" s="236">
        <v>7967.2638699010004</v>
      </c>
      <c r="V167" s="236">
        <v>8062.569559474</v>
      </c>
      <c r="W167" s="236">
        <v>8158.5469498109996</v>
      </c>
      <c r="X167" s="236">
        <v>8255.1251146659997</v>
      </c>
      <c r="Y167" s="236">
        <v>8352.1874853779991</v>
      </c>
      <c r="Z167" s="236">
        <v>8449.5701582220008</v>
      </c>
      <c r="AA167" s="236">
        <v>8547.2790341679993</v>
      </c>
      <c r="AB167" s="236">
        <v>8645.2060820139995</v>
      </c>
      <c r="AC167" s="236">
        <v>8743.2279355659994</v>
      </c>
      <c r="AD167" s="236">
        <v>8841.2041937089998</v>
      </c>
      <c r="AE167" s="236">
        <v>8938.9753686740005</v>
      </c>
      <c r="AF167" s="236">
        <v>9036.3605194539996</v>
      </c>
      <c r="AG167" s="236">
        <v>9133.1548191050006</v>
      </c>
      <c r="AH167" s="236">
        <v>9229.1267100160003</v>
      </c>
      <c r="AI167" s="236">
        <v>9324.0149543829993</v>
      </c>
      <c r="AJ167" s="236">
        <v>9417.5251806889992</v>
      </c>
      <c r="AK167" s="236">
        <v>9509.3262992060008</v>
      </c>
      <c r="AL167" s="236">
        <v>9599.0464460580006</v>
      </c>
      <c r="AM167" s="236">
        <v>9686.2688030959998</v>
      </c>
      <c r="AN167" s="236">
        <v>9770.5268595060006</v>
      </c>
      <c r="AO167" s="236">
        <v>9851.2995459819995</v>
      </c>
      <c r="AP167" s="236">
        <v>9928.0059438379994</v>
      </c>
      <c r="AQ167" s="236">
        <v>10000</v>
      </c>
      <c r="AR167" s="236"/>
      <c r="AS167" s="236"/>
      <c r="AT167" s="236"/>
      <c r="AU167" s="236"/>
      <c r="AV167" s="236"/>
      <c r="AW167" s="236"/>
      <c r="AX167" s="236"/>
      <c r="AY167" s="236"/>
      <c r="AZ167" s="236"/>
      <c r="BA167" s="236"/>
      <c r="BB167" s="236"/>
      <c r="BC167" s="236"/>
      <c r="BD167" s="236"/>
      <c r="BE167" s="236"/>
      <c r="BF167" s="236"/>
      <c r="BG167" s="236"/>
      <c r="BH167" s="236"/>
      <c r="BI167" s="236"/>
      <c r="BJ167" s="236"/>
      <c r="BK167" s="236"/>
      <c r="BL167" s="236"/>
      <c r="BM167" s="236"/>
      <c r="BN167" s="236"/>
      <c r="BO167" s="236"/>
      <c r="BP167" s="236"/>
      <c r="BQ167" s="236"/>
      <c r="BR167" s="236"/>
      <c r="BS167" s="236"/>
      <c r="BT167" s="236"/>
      <c r="BU167" s="236"/>
      <c r="BV167" s="236"/>
      <c r="BW167" s="236"/>
      <c r="BX167" s="236"/>
      <c r="BY167" s="236"/>
      <c r="BZ167" s="236"/>
      <c r="CA167" s="236"/>
      <c r="CB167" s="236"/>
      <c r="CC167" s="236"/>
      <c r="CD167" s="236"/>
      <c r="CE167" s="236"/>
      <c r="CF167" s="236"/>
      <c r="CG167" s="236"/>
      <c r="CH167" s="236"/>
      <c r="CI167" s="236"/>
      <c r="CJ167" s="236"/>
      <c r="CK167" s="236"/>
      <c r="CL167" s="236"/>
      <c r="CM167" s="236"/>
      <c r="CN167" s="236"/>
      <c r="CO167" s="236"/>
      <c r="CP167" s="236"/>
      <c r="CQ167" s="236"/>
      <c r="CR167" s="236"/>
      <c r="CS167" s="236"/>
      <c r="CT167" s="236"/>
      <c r="CU167" s="236"/>
      <c r="CV167" s="236"/>
      <c r="CW167" s="236"/>
      <c r="CX167" s="236"/>
      <c r="CY167" s="236"/>
      <c r="CZ167" s="236"/>
      <c r="DA167" s="236"/>
      <c r="DB167" s="236"/>
      <c r="DC167" s="236"/>
      <c r="DD167" s="236"/>
      <c r="DE167" s="236"/>
      <c r="DF167" s="236"/>
      <c r="DG167" s="236"/>
      <c r="DH167" s="236"/>
      <c r="DI167" s="236"/>
      <c r="DJ167" s="236"/>
      <c r="DK167" s="236"/>
      <c r="DL167" s="236"/>
      <c r="DM167" s="236"/>
      <c r="DN167" s="236"/>
      <c r="DO167" s="236"/>
      <c r="DP167" s="236"/>
      <c r="DQ167" s="236"/>
      <c r="DR167" s="236"/>
    </row>
    <row r="168" spans="1:122" x14ac:dyDescent="0.15">
      <c r="A168" s="1" t="s">
        <v>668</v>
      </c>
      <c r="B168" s="1" t="s">
        <v>502</v>
      </c>
      <c r="C168" s="1">
        <v>1</v>
      </c>
      <c r="D168" s="1">
        <v>1</v>
      </c>
      <c r="E168" s="1">
        <v>2</v>
      </c>
      <c r="F168" s="1">
        <v>80</v>
      </c>
      <c r="G168" s="1">
        <v>0</v>
      </c>
      <c r="H168" s="1">
        <v>0</v>
      </c>
      <c r="I168" s="1">
        <v>0</v>
      </c>
      <c r="J168" s="1">
        <v>0</v>
      </c>
      <c r="K168" s="236">
        <v>7372.4246568190001</v>
      </c>
      <c r="L168" s="236">
        <v>30</v>
      </c>
      <c r="M168" s="236">
        <v>7423.9851806010001</v>
      </c>
      <c r="N168" s="236">
        <v>7493.1134367670002</v>
      </c>
      <c r="O168" s="236">
        <v>7563.7911930359996</v>
      </c>
      <c r="P168" s="236">
        <v>7636.577202599</v>
      </c>
      <c r="Q168" s="236">
        <v>7712.2159967609996</v>
      </c>
      <c r="R168" s="236">
        <v>7791.6620665549999</v>
      </c>
      <c r="S168" s="236">
        <v>7876.1219221040001</v>
      </c>
      <c r="T168" s="236">
        <v>7967.2638699010004</v>
      </c>
      <c r="U168" s="236">
        <v>8062.569559474</v>
      </c>
      <c r="V168" s="236">
        <v>8158.5469498109996</v>
      </c>
      <c r="W168" s="236">
        <v>8255.1251146659997</v>
      </c>
      <c r="X168" s="236">
        <v>8352.1874853779991</v>
      </c>
      <c r="Y168" s="236">
        <v>8449.5701582220008</v>
      </c>
      <c r="Z168" s="236">
        <v>8547.2790341679993</v>
      </c>
      <c r="AA168" s="236">
        <v>8645.2060820139995</v>
      </c>
      <c r="AB168" s="236">
        <v>8743.2279355659994</v>
      </c>
      <c r="AC168" s="236">
        <v>8841.2041937089998</v>
      </c>
      <c r="AD168" s="236">
        <v>8938.9753686740005</v>
      </c>
      <c r="AE168" s="236">
        <v>9036.3605194539996</v>
      </c>
      <c r="AF168" s="236">
        <v>9133.1548191050006</v>
      </c>
      <c r="AG168" s="236">
        <v>9229.1267100160003</v>
      </c>
      <c r="AH168" s="236">
        <v>9324.0149543829993</v>
      </c>
      <c r="AI168" s="236">
        <v>9417.5251806889992</v>
      </c>
      <c r="AJ168" s="236">
        <v>9509.3262992060008</v>
      </c>
      <c r="AK168" s="236">
        <v>9599.0464460580006</v>
      </c>
      <c r="AL168" s="236">
        <v>9686.2688030959998</v>
      </c>
      <c r="AM168" s="236">
        <v>9770.5268595060006</v>
      </c>
      <c r="AN168" s="236">
        <v>9851.2995459819995</v>
      </c>
      <c r="AO168" s="236">
        <v>9928.0059438379994</v>
      </c>
      <c r="AP168" s="236">
        <v>10000</v>
      </c>
      <c r="AQ168" s="236"/>
      <c r="AR168" s="236"/>
      <c r="AS168" s="236"/>
      <c r="AT168" s="236"/>
      <c r="AU168" s="236"/>
      <c r="AV168" s="236"/>
      <c r="AW168" s="236"/>
      <c r="AX168" s="236"/>
      <c r="AY168" s="236"/>
      <c r="AZ168" s="236"/>
      <c r="BA168" s="236"/>
      <c r="BB168" s="236"/>
      <c r="BC168" s="236"/>
      <c r="BD168" s="236"/>
      <c r="BE168" s="236"/>
      <c r="BF168" s="236"/>
      <c r="BG168" s="236"/>
      <c r="BH168" s="236"/>
      <c r="BI168" s="236"/>
      <c r="BJ168" s="236"/>
      <c r="BK168" s="236"/>
      <c r="BL168" s="236"/>
      <c r="BM168" s="236"/>
      <c r="BN168" s="236"/>
      <c r="BO168" s="236"/>
      <c r="BP168" s="236"/>
      <c r="BQ168" s="236"/>
      <c r="BR168" s="236"/>
      <c r="BS168" s="236"/>
      <c r="BT168" s="236"/>
      <c r="BU168" s="236"/>
      <c r="BV168" s="236"/>
      <c r="BW168" s="236"/>
      <c r="BX168" s="236"/>
      <c r="BY168" s="236"/>
      <c r="BZ168" s="236"/>
      <c r="CA168" s="236"/>
      <c r="CB168" s="236"/>
      <c r="CC168" s="236"/>
      <c r="CD168" s="236"/>
      <c r="CE168" s="236"/>
      <c r="CF168" s="236"/>
      <c r="CG168" s="236"/>
      <c r="CH168" s="236"/>
      <c r="CI168" s="236"/>
      <c r="CJ168" s="236"/>
      <c r="CK168" s="236"/>
      <c r="CL168" s="236"/>
      <c r="CM168" s="236"/>
      <c r="CN168" s="236"/>
      <c r="CO168" s="236"/>
      <c r="CP168" s="236"/>
      <c r="CQ168" s="236"/>
      <c r="CR168" s="236"/>
      <c r="CS168" s="236"/>
      <c r="CT168" s="236"/>
      <c r="CU168" s="236"/>
      <c r="CV168" s="236"/>
      <c r="CW168" s="236"/>
      <c r="CX168" s="236"/>
      <c r="CY168" s="236"/>
      <c r="CZ168" s="236"/>
      <c r="DA168" s="236"/>
      <c r="DB168" s="236"/>
      <c r="DC168" s="236"/>
      <c r="DD168" s="236"/>
      <c r="DE168" s="236"/>
      <c r="DF168" s="236"/>
      <c r="DG168" s="236"/>
      <c r="DH168" s="236"/>
      <c r="DI168" s="236"/>
      <c r="DJ168" s="236"/>
      <c r="DK168" s="236"/>
      <c r="DL168" s="236"/>
      <c r="DM168" s="236"/>
      <c r="DN168" s="236"/>
      <c r="DO168" s="236"/>
      <c r="DP168" s="236"/>
      <c r="DQ168" s="236"/>
      <c r="DR168" s="236"/>
    </row>
    <row r="169" spans="1:122" x14ac:dyDescent="0.15">
      <c r="A169" s="1" t="s">
        <v>669</v>
      </c>
      <c r="B169" s="1" t="s">
        <v>502</v>
      </c>
      <c r="C169" s="1">
        <v>1</v>
      </c>
      <c r="D169" s="1">
        <v>1</v>
      </c>
      <c r="E169" s="1">
        <v>2</v>
      </c>
      <c r="F169" s="1">
        <v>81</v>
      </c>
      <c r="G169" s="1">
        <v>0</v>
      </c>
      <c r="H169" s="1">
        <v>0</v>
      </c>
      <c r="I169" s="1">
        <v>0</v>
      </c>
      <c r="J169" s="1">
        <v>0</v>
      </c>
      <c r="K169" s="236">
        <v>7476.4161865340002</v>
      </c>
      <c r="L169" s="236">
        <v>29</v>
      </c>
      <c r="M169" s="236">
        <v>7525.4780101879996</v>
      </c>
      <c r="N169" s="236">
        <v>7593.3347717870001</v>
      </c>
      <c r="O169" s="236">
        <v>7662.7415561890002</v>
      </c>
      <c r="P169" s="236">
        <v>7734.3264660109999</v>
      </c>
      <c r="Q169" s="236">
        <v>7808.8945950919997</v>
      </c>
      <c r="R169" s="236">
        <v>7887.4430658379997</v>
      </c>
      <c r="S169" s="236">
        <v>7971.3906962760002</v>
      </c>
      <c r="T169" s="236">
        <v>8062.569559474</v>
      </c>
      <c r="U169" s="236">
        <v>8158.5469498109996</v>
      </c>
      <c r="V169" s="236">
        <v>8255.1251146659997</v>
      </c>
      <c r="W169" s="236">
        <v>8352.1874853779991</v>
      </c>
      <c r="X169" s="236">
        <v>8449.5701582220008</v>
      </c>
      <c r="Y169" s="236">
        <v>8547.2790341679993</v>
      </c>
      <c r="Z169" s="236">
        <v>8645.2060820139995</v>
      </c>
      <c r="AA169" s="236">
        <v>8743.2279355659994</v>
      </c>
      <c r="AB169" s="236">
        <v>8841.2041937089998</v>
      </c>
      <c r="AC169" s="236">
        <v>8938.9753686740005</v>
      </c>
      <c r="AD169" s="236">
        <v>9036.3605194539996</v>
      </c>
      <c r="AE169" s="236">
        <v>9133.1548191050006</v>
      </c>
      <c r="AF169" s="236">
        <v>9229.1267100160003</v>
      </c>
      <c r="AG169" s="236">
        <v>9324.0149543829993</v>
      </c>
      <c r="AH169" s="236">
        <v>9417.5251806889992</v>
      </c>
      <c r="AI169" s="236">
        <v>9509.3262992060008</v>
      </c>
      <c r="AJ169" s="236">
        <v>9599.0464460580006</v>
      </c>
      <c r="AK169" s="236">
        <v>9686.2688030959998</v>
      </c>
      <c r="AL169" s="236">
        <v>9770.5268595060006</v>
      </c>
      <c r="AM169" s="236">
        <v>9851.2995459819995</v>
      </c>
      <c r="AN169" s="236">
        <v>9928.0059438379994</v>
      </c>
      <c r="AO169" s="236">
        <v>10000</v>
      </c>
      <c r="AP169" s="236"/>
      <c r="AQ169" s="236"/>
      <c r="AR169" s="236"/>
      <c r="AS169" s="236"/>
      <c r="AT169" s="236"/>
      <c r="AU169" s="236"/>
      <c r="AV169" s="236"/>
      <c r="AW169" s="236"/>
      <c r="AX169" s="236"/>
      <c r="AY169" s="236"/>
      <c r="AZ169" s="236"/>
      <c r="BA169" s="236"/>
      <c r="BB169" s="236"/>
      <c r="BC169" s="236"/>
      <c r="BD169" s="236"/>
      <c r="BE169" s="236"/>
      <c r="BF169" s="236"/>
      <c r="BG169" s="236"/>
      <c r="BH169" s="236"/>
      <c r="BI169" s="236"/>
      <c r="BJ169" s="236"/>
      <c r="BK169" s="236"/>
      <c r="BL169" s="236"/>
      <c r="BM169" s="236"/>
      <c r="BN169" s="236"/>
      <c r="BO169" s="236"/>
      <c r="BP169" s="236"/>
      <c r="BQ169" s="236"/>
      <c r="BR169" s="236"/>
      <c r="BS169" s="236"/>
      <c r="BT169" s="236"/>
      <c r="BU169" s="236"/>
      <c r="BV169" s="236"/>
      <c r="BW169" s="236"/>
      <c r="BX169" s="236"/>
      <c r="BY169" s="236"/>
      <c r="BZ169" s="236"/>
      <c r="CA169" s="236"/>
      <c r="CB169" s="236"/>
      <c r="CC169" s="236"/>
      <c r="CD169" s="236"/>
      <c r="CE169" s="236"/>
      <c r="CF169" s="236"/>
      <c r="CG169" s="236"/>
      <c r="CH169" s="236"/>
      <c r="CI169" s="236"/>
      <c r="CJ169" s="236"/>
      <c r="CK169" s="236"/>
      <c r="CL169" s="236"/>
      <c r="CM169" s="236"/>
      <c r="CN169" s="236"/>
      <c r="CO169" s="236"/>
      <c r="CP169" s="236"/>
      <c r="CQ169" s="236"/>
      <c r="CR169" s="236"/>
      <c r="CS169" s="236"/>
      <c r="CT169" s="236"/>
      <c r="CU169" s="236"/>
      <c r="CV169" s="236"/>
      <c r="CW169" s="236"/>
      <c r="CX169" s="236"/>
      <c r="CY169" s="236"/>
      <c r="CZ169" s="236"/>
      <c r="DA169" s="236"/>
      <c r="DB169" s="236"/>
      <c r="DC169" s="236"/>
      <c r="DD169" s="236"/>
      <c r="DE169" s="236"/>
      <c r="DF169" s="236"/>
      <c r="DG169" s="236"/>
      <c r="DH169" s="236"/>
      <c r="DI169" s="236"/>
      <c r="DJ169" s="236"/>
      <c r="DK169" s="236"/>
      <c r="DL169" s="236"/>
      <c r="DM169" s="236"/>
      <c r="DN169" s="236"/>
      <c r="DO169" s="236"/>
      <c r="DP169" s="236"/>
      <c r="DQ169" s="236"/>
      <c r="DR169" s="236"/>
    </row>
    <row r="170" spans="1:122" x14ac:dyDescent="0.15">
      <c r="A170" s="1" t="s">
        <v>670</v>
      </c>
      <c r="B170" s="1" t="s">
        <v>502</v>
      </c>
      <c r="C170" s="1">
        <v>1</v>
      </c>
      <c r="D170" s="1">
        <v>1</v>
      </c>
      <c r="E170" s="1">
        <v>2</v>
      </c>
      <c r="F170" s="1">
        <v>82</v>
      </c>
      <c r="G170" s="1">
        <v>0</v>
      </c>
      <c r="H170" s="1">
        <v>0</v>
      </c>
      <c r="I170" s="1">
        <v>0</v>
      </c>
      <c r="J170" s="1">
        <v>0</v>
      </c>
      <c r="K170" s="236">
        <v>7581.8733359159996</v>
      </c>
      <c r="L170" s="236">
        <v>28</v>
      </c>
      <c r="M170" s="236">
        <v>7628.3286476650001</v>
      </c>
      <c r="N170" s="236">
        <v>7694.7774518619999</v>
      </c>
      <c r="O170" s="236">
        <v>7762.8008158140001</v>
      </c>
      <c r="P170" s="236">
        <v>7833.0705386729996</v>
      </c>
      <c r="Q170" s="236">
        <v>7906.3967774169996</v>
      </c>
      <c r="R170" s="236">
        <v>7983.9758350689999</v>
      </c>
      <c r="S170" s="236">
        <v>8067.3182818229998</v>
      </c>
      <c r="T170" s="236">
        <v>8158.5469498109996</v>
      </c>
      <c r="U170" s="236">
        <v>8255.1251146659997</v>
      </c>
      <c r="V170" s="236">
        <v>8352.1874853779991</v>
      </c>
      <c r="W170" s="236">
        <v>8449.5701582220008</v>
      </c>
      <c r="X170" s="236">
        <v>8547.2790341679993</v>
      </c>
      <c r="Y170" s="236">
        <v>8645.2060820139995</v>
      </c>
      <c r="Z170" s="236">
        <v>8743.2279355659994</v>
      </c>
      <c r="AA170" s="236">
        <v>8841.2041937089998</v>
      </c>
      <c r="AB170" s="236">
        <v>8938.9753686740005</v>
      </c>
      <c r="AC170" s="236">
        <v>9036.3605194539996</v>
      </c>
      <c r="AD170" s="236">
        <v>9133.1548191050006</v>
      </c>
      <c r="AE170" s="236">
        <v>9229.1267100160003</v>
      </c>
      <c r="AF170" s="236">
        <v>9324.0149543829993</v>
      </c>
      <c r="AG170" s="236">
        <v>9417.5251806889992</v>
      </c>
      <c r="AH170" s="236">
        <v>9509.3262992060008</v>
      </c>
      <c r="AI170" s="236">
        <v>9599.0464460580006</v>
      </c>
      <c r="AJ170" s="236">
        <v>9686.2688030959998</v>
      </c>
      <c r="AK170" s="236">
        <v>9770.5268595060006</v>
      </c>
      <c r="AL170" s="236">
        <v>9851.2995459819995</v>
      </c>
      <c r="AM170" s="236">
        <v>9928.0059438379994</v>
      </c>
      <c r="AN170" s="236">
        <v>10000</v>
      </c>
      <c r="AO170" s="236"/>
      <c r="AP170" s="236"/>
      <c r="AQ170" s="236"/>
      <c r="AR170" s="236"/>
      <c r="AS170" s="236"/>
      <c r="AT170" s="236"/>
      <c r="AU170" s="236"/>
      <c r="AV170" s="236"/>
      <c r="AW170" s="236"/>
      <c r="AX170" s="236"/>
      <c r="AY170" s="236"/>
      <c r="AZ170" s="236"/>
      <c r="BA170" s="236"/>
      <c r="BB170" s="236"/>
      <c r="BC170" s="236"/>
      <c r="BD170" s="236"/>
      <c r="BE170" s="236"/>
      <c r="BF170" s="236"/>
      <c r="BG170" s="236"/>
      <c r="BH170" s="236"/>
      <c r="BI170" s="236"/>
      <c r="BJ170" s="236"/>
      <c r="BK170" s="236"/>
      <c r="BL170" s="236"/>
      <c r="BM170" s="236"/>
      <c r="BN170" s="236"/>
      <c r="BO170" s="236"/>
      <c r="BP170" s="236"/>
      <c r="BQ170" s="236"/>
      <c r="BR170" s="236"/>
      <c r="BS170" s="236"/>
      <c r="BT170" s="236"/>
      <c r="BU170" s="236"/>
      <c r="BV170" s="236"/>
      <c r="BW170" s="236"/>
      <c r="BX170" s="236"/>
      <c r="BY170" s="236"/>
      <c r="BZ170" s="236"/>
      <c r="CA170" s="236"/>
      <c r="CB170" s="236"/>
      <c r="CC170" s="236"/>
      <c r="CD170" s="236"/>
      <c r="CE170" s="236"/>
      <c r="CF170" s="236"/>
      <c r="CG170" s="236"/>
      <c r="CH170" s="236"/>
      <c r="CI170" s="236"/>
      <c r="CJ170" s="236"/>
      <c r="CK170" s="236"/>
      <c r="CL170" s="236"/>
      <c r="CM170" s="236"/>
      <c r="CN170" s="236"/>
      <c r="CO170" s="236"/>
      <c r="CP170" s="236"/>
      <c r="CQ170" s="236"/>
      <c r="CR170" s="236"/>
      <c r="CS170" s="236"/>
      <c r="CT170" s="236"/>
      <c r="CU170" s="236"/>
      <c r="CV170" s="236"/>
      <c r="CW170" s="236"/>
      <c r="CX170" s="236"/>
      <c r="CY170" s="236"/>
      <c r="CZ170" s="236"/>
      <c r="DA170" s="236"/>
      <c r="DB170" s="236"/>
      <c r="DC170" s="236"/>
      <c r="DD170" s="236"/>
      <c r="DE170" s="236"/>
      <c r="DF170" s="236"/>
      <c r="DG170" s="236"/>
      <c r="DH170" s="236"/>
      <c r="DI170" s="236"/>
      <c r="DJ170" s="236"/>
      <c r="DK170" s="236"/>
      <c r="DL170" s="236"/>
      <c r="DM170" s="236"/>
      <c r="DN170" s="236"/>
      <c r="DO170" s="236"/>
      <c r="DP170" s="236"/>
      <c r="DQ170" s="236"/>
      <c r="DR170" s="236"/>
    </row>
    <row r="171" spans="1:122" x14ac:dyDescent="0.15">
      <c r="A171" s="1" t="s">
        <v>671</v>
      </c>
      <c r="B171" s="1" t="s">
        <v>502</v>
      </c>
      <c r="C171" s="1">
        <v>1</v>
      </c>
      <c r="D171" s="1">
        <v>1</v>
      </c>
      <c r="E171" s="1">
        <v>2</v>
      </c>
      <c r="F171" s="1">
        <v>83</v>
      </c>
      <c r="G171" s="1">
        <v>0</v>
      </c>
      <c r="H171" s="1">
        <v>0</v>
      </c>
      <c r="I171" s="1">
        <v>0</v>
      </c>
      <c r="J171" s="1">
        <v>0</v>
      </c>
      <c r="K171" s="236">
        <v>7688.218775325</v>
      </c>
      <c r="L171" s="236">
        <v>27</v>
      </c>
      <c r="M171" s="236">
        <v>7732.0125251549998</v>
      </c>
      <c r="N171" s="236">
        <v>7796.9796192679996</v>
      </c>
      <c r="O171" s="236">
        <v>7863.54687629</v>
      </c>
      <c r="P171" s="236">
        <v>7932.3607740110001</v>
      </c>
      <c r="Q171" s="236">
        <v>8004.4230865999998</v>
      </c>
      <c r="R171" s="236">
        <v>8080.9630618009996</v>
      </c>
      <c r="S171" s="236">
        <v>8163.7428601490001</v>
      </c>
      <c r="T171" s="236">
        <v>8255.1251146659997</v>
      </c>
      <c r="U171" s="236">
        <v>8352.1874853779991</v>
      </c>
      <c r="V171" s="236">
        <v>8449.5701582220008</v>
      </c>
      <c r="W171" s="236">
        <v>8547.2790341679993</v>
      </c>
      <c r="X171" s="236">
        <v>8645.2060820139995</v>
      </c>
      <c r="Y171" s="236">
        <v>8743.2279355659994</v>
      </c>
      <c r="Z171" s="236">
        <v>8841.2041937089998</v>
      </c>
      <c r="AA171" s="236">
        <v>8938.9753686740005</v>
      </c>
      <c r="AB171" s="236">
        <v>9036.3605194539996</v>
      </c>
      <c r="AC171" s="236">
        <v>9133.1548191050006</v>
      </c>
      <c r="AD171" s="236">
        <v>9229.1267100160003</v>
      </c>
      <c r="AE171" s="236">
        <v>9324.0149543829993</v>
      </c>
      <c r="AF171" s="236">
        <v>9417.5251806889992</v>
      </c>
      <c r="AG171" s="236">
        <v>9509.3262992060008</v>
      </c>
      <c r="AH171" s="236">
        <v>9599.0464460580006</v>
      </c>
      <c r="AI171" s="236">
        <v>9686.2688030959998</v>
      </c>
      <c r="AJ171" s="236">
        <v>9770.5268595060006</v>
      </c>
      <c r="AK171" s="236">
        <v>9851.2995459819995</v>
      </c>
      <c r="AL171" s="236">
        <v>9928.0059438379994</v>
      </c>
      <c r="AM171" s="236">
        <v>10000</v>
      </c>
      <c r="AN171" s="236"/>
      <c r="AO171" s="236"/>
      <c r="AP171" s="236"/>
      <c r="AQ171" s="236"/>
      <c r="AR171" s="236"/>
      <c r="AS171" s="236"/>
      <c r="AT171" s="236"/>
      <c r="AU171" s="236"/>
      <c r="AV171" s="236"/>
      <c r="AW171" s="236"/>
      <c r="AX171" s="236"/>
      <c r="AY171" s="236"/>
      <c r="AZ171" s="236"/>
      <c r="BA171" s="236"/>
      <c r="BB171" s="236"/>
      <c r="BC171" s="236"/>
      <c r="BD171" s="236"/>
      <c r="BE171" s="236"/>
      <c r="BF171" s="236"/>
      <c r="BG171" s="236"/>
      <c r="BH171" s="236"/>
      <c r="BI171" s="236"/>
      <c r="BJ171" s="236"/>
      <c r="BK171" s="236"/>
      <c r="BL171" s="236"/>
      <c r="BM171" s="236"/>
      <c r="BN171" s="236"/>
      <c r="BO171" s="236"/>
      <c r="BP171" s="236"/>
      <c r="BQ171" s="236"/>
      <c r="BR171" s="236"/>
      <c r="BS171" s="236"/>
      <c r="BT171" s="236"/>
      <c r="BU171" s="236"/>
      <c r="BV171" s="236"/>
      <c r="BW171" s="236"/>
      <c r="BX171" s="236"/>
      <c r="BY171" s="236"/>
      <c r="BZ171" s="236"/>
      <c r="CA171" s="236"/>
      <c r="CB171" s="236"/>
      <c r="CC171" s="236"/>
      <c r="CD171" s="236"/>
      <c r="CE171" s="236"/>
      <c r="CF171" s="236"/>
      <c r="CG171" s="236"/>
      <c r="CH171" s="236"/>
      <c r="CI171" s="236"/>
      <c r="CJ171" s="236"/>
      <c r="CK171" s="236"/>
      <c r="CL171" s="236"/>
      <c r="CM171" s="236"/>
      <c r="CN171" s="236"/>
      <c r="CO171" s="236"/>
      <c r="CP171" s="236"/>
      <c r="CQ171" s="236"/>
      <c r="CR171" s="236"/>
      <c r="CS171" s="236"/>
      <c r="CT171" s="236"/>
      <c r="CU171" s="236"/>
      <c r="CV171" s="236"/>
      <c r="CW171" s="236"/>
      <c r="CX171" s="236"/>
      <c r="CY171" s="236"/>
      <c r="CZ171" s="236"/>
      <c r="DA171" s="236"/>
      <c r="DB171" s="236"/>
      <c r="DC171" s="236"/>
      <c r="DD171" s="236"/>
      <c r="DE171" s="236"/>
      <c r="DF171" s="236"/>
      <c r="DG171" s="236"/>
      <c r="DH171" s="236"/>
      <c r="DI171" s="236"/>
      <c r="DJ171" s="236"/>
      <c r="DK171" s="236"/>
      <c r="DL171" s="236"/>
      <c r="DM171" s="236"/>
      <c r="DN171" s="236"/>
      <c r="DO171" s="236"/>
      <c r="DP171" s="236"/>
      <c r="DQ171" s="236"/>
      <c r="DR171" s="236"/>
    </row>
    <row r="172" spans="1:122" x14ac:dyDescent="0.15">
      <c r="A172" s="1" t="s">
        <v>672</v>
      </c>
      <c r="B172" s="1" t="s">
        <v>502</v>
      </c>
      <c r="C172" s="1">
        <v>1</v>
      </c>
      <c r="D172" s="1">
        <v>1</v>
      </c>
      <c r="E172" s="1">
        <v>2</v>
      </c>
      <c r="F172" s="1">
        <v>84</v>
      </c>
      <c r="G172" s="1">
        <v>0</v>
      </c>
      <c r="H172" s="1">
        <v>0</v>
      </c>
      <c r="I172" s="1">
        <v>0</v>
      </c>
      <c r="J172" s="1">
        <v>0</v>
      </c>
      <c r="K172" s="236">
        <v>7798.9603775779997</v>
      </c>
      <c r="L172" s="236">
        <v>26</v>
      </c>
      <c r="M172" s="236">
        <v>7839.6459174720003</v>
      </c>
      <c r="N172" s="236">
        <v>7902.84484213</v>
      </c>
      <c r="O172" s="236">
        <v>7967.5366792889999</v>
      </c>
      <c r="P172" s="236">
        <v>8034.5427963330003</v>
      </c>
      <c r="Q172" s="236">
        <v>8104.8312395539997</v>
      </c>
      <c r="R172" s="236">
        <v>8179.8295503250001</v>
      </c>
      <c r="S172" s="236">
        <v>8261.4014819130007</v>
      </c>
      <c r="T172" s="236">
        <v>8352.1874853779991</v>
      </c>
      <c r="U172" s="236">
        <v>8449.5701582220008</v>
      </c>
      <c r="V172" s="236">
        <v>8547.2790341679993</v>
      </c>
      <c r="W172" s="236">
        <v>8645.2060820139995</v>
      </c>
      <c r="X172" s="236">
        <v>8743.2279355659994</v>
      </c>
      <c r="Y172" s="236">
        <v>8841.2041937089998</v>
      </c>
      <c r="Z172" s="236">
        <v>8938.9753686740005</v>
      </c>
      <c r="AA172" s="236">
        <v>9036.3605194539996</v>
      </c>
      <c r="AB172" s="236">
        <v>9133.1548191050006</v>
      </c>
      <c r="AC172" s="236">
        <v>9229.1267100160003</v>
      </c>
      <c r="AD172" s="236">
        <v>9324.0149543829993</v>
      </c>
      <c r="AE172" s="236">
        <v>9417.5251806889992</v>
      </c>
      <c r="AF172" s="236">
        <v>9509.3262992060008</v>
      </c>
      <c r="AG172" s="236">
        <v>9599.0464460580006</v>
      </c>
      <c r="AH172" s="236">
        <v>9686.2688030959998</v>
      </c>
      <c r="AI172" s="236">
        <v>9770.5268595060006</v>
      </c>
      <c r="AJ172" s="236">
        <v>9851.2995459819995</v>
      </c>
      <c r="AK172" s="236">
        <v>9928.0059438379994</v>
      </c>
      <c r="AL172" s="236">
        <v>10000</v>
      </c>
      <c r="AM172" s="236"/>
      <c r="AN172" s="236"/>
      <c r="AO172" s="236"/>
      <c r="AP172" s="236"/>
      <c r="AQ172" s="236"/>
      <c r="AR172" s="236"/>
      <c r="AS172" s="236"/>
      <c r="AT172" s="236"/>
      <c r="AU172" s="236"/>
      <c r="AV172" s="236"/>
      <c r="AW172" s="236"/>
      <c r="AX172" s="236"/>
      <c r="AY172" s="236"/>
      <c r="AZ172" s="236"/>
      <c r="BA172" s="236"/>
      <c r="BB172" s="236"/>
      <c r="BC172" s="236"/>
      <c r="BD172" s="236"/>
      <c r="BE172" s="236"/>
      <c r="BF172" s="236"/>
      <c r="BG172" s="236"/>
      <c r="BH172" s="236"/>
      <c r="BI172" s="236"/>
      <c r="BJ172" s="236"/>
      <c r="BK172" s="236"/>
      <c r="BL172" s="236"/>
      <c r="BM172" s="236"/>
      <c r="BN172" s="236"/>
      <c r="BO172" s="236"/>
      <c r="BP172" s="236"/>
      <c r="BQ172" s="236"/>
      <c r="BR172" s="236"/>
      <c r="BS172" s="236"/>
      <c r="BT172" s="236"/>
      <c r="BU172" s="236"/>
      <c r="BV172" s="236"/>
      <c r="BW172" s="236"/>
      <c r="BX172" s="236"/>
      <c r="BY172" s="236"/>
      <c r="BZ172" s="236"/>
      <c r="CA172" s="236"/>
      <c r="CB172" s="236"/>
      <c r="CC172" s="236"/>
      <c r="CD172" s="236"/>
      <c r="CE172" s="236"/>
      <c r="CF172" s="236"/>
      <c r="CG172" s="236"/>
      <c r="CH172" s="236"/>
      <c r="CI172" s="236"/>
      <c r="CJ172" s="236"/>
      <c r="CK172" s="236"/>
      <c r="CL172" s="236"/>
      <c r="CM172" s="236"/>
      <c r="CN172" s="236"/>
      <c r="CO172" s="236"/>
      <c r="CP172" s="236"/>
      <c r="CQ172" s="236"/>
      <c r="CR172" s="236"/>
      <c r="CS172" s="236"/>
      <c r="CT172" s="236"/>
      <c r="CU172" s="236"/>
      <c r="CV172" s="236"/>
      <c r="CW172" s="236"/>
      <c r="CX172" s="236"/>
      <c r="CY172" s="236"/>
      <c r="CZ172" s="236"/>
      <c r="DA172" s="236"/>
      <c r="DB172" s="236"/>
      <c r="DC172" s="236"/>
      <c r="DD172" s="236"/>
      <c r="DE172" s="236"/>
      <c r="DF172" s="236"/>
      <c r="DG172" s="236"/>
      <c r="DH172" s="236"/>
      <c r="DI172" s="236"/>
      <c r="DJ172" s="236"/>
      <c r="DK172" s="236"/>
      <c r="DL172" s="236"/>
      <c r="DM172" s="236"/>
      <c r="DN172" s="236"/>
      <c r="DO172" s="236"/>
      <c r="DP172" s="236"/>
      <c r="DQ172" s="236"/>
      <c r="DR172" s="236"/>
    </row>
    <row r="173" spans="1:122" x14ac:dyDescent="0.15">
      <c r="A173" s="1" t="s">
        <v>673</v>
      </c>
      <c r="B173" s="1" t="s">
        <v>502</v>
      </c>
      <c r="C173" s="1">
        <v>1</v>
      </c>
      <c r="D173" s="1">
        <v>1</v>
      </c>
      <c r="E173" s="1">
        <v>2</v>
      </c>
      <c r="F173" s="1">
        <v>85</v>
      </c>
      <c r="G173" s="1">
        <v>0</v>
      </c>
      <c r="H173" s="1">
        <v>0</v>
      </c>
      <c r="I173" s="1">
        <v>0</v>
      </c>
      <c r="J173" s="1">
        <v>0</v>
      </c>
      <c r="K173" s="236">
        <v>7952.0635939980002</v>
      </c>
      <c r="L173" s="236">
        <v>25</v>
      </c>
      <c r="M173" s="236">
        <v>7985.1818153820004</v>
      </c>
      <c r="N173" s="236">
        <v>8044.3583101889999</v>
      </c>
      <c r="O173" s="236">
        <v>8104.5560858259996</v>
      </c>
      <c r="P173" s="236">
        <v>8166.3827629890002</v>
      </c>
      <c r="Q173" s="236">
        <v>8230.8048046540007</v>
      </c>
      <c r="R173" s="236">
        <v>8298.9976237539995</v>
      </c>
      <c r="S173" s="236">
        <v>8372.5132647499995</v>
      </c>
      <c r="T173" s="236">
        <v>8453.7776447199994</v>
      </c>
      <c r="U173" s="236">
        <v>8547.2790341679993</v>
      </c>
      <c r="V173" s="236">
        <v>8645.2060820139995</v>
      </c>
      <c r="W173" s="236">
        <v>8743.2279355659994</v>
      </c>
      <c r="X173" s="236">
        <v>8841.2041937089998</v>
      </c>
      <c r="Y173" s="236">
        <v>8938.9753686740005</v>
      </c>
      <c r="Z173" s="236">
        <v>9036.3605194539996</v>
      </c>
      <c r="AA173" s="236">
        <v>9133.1548191050006</v>
      </c>
      <c r="AB173" s="236">
        <v>9229.1267100160003</v>
      </c>
      <c r="AC173" s="236">
        <v>9324.0149543829993</v>
      </c>
      <c r="AD173" s="236">
        <v>9417.5251806889992</v>
      </c>
      <c r="AE173" s="236">
        <v>9509.3262992060008</v>
      </c>
      <c r="AF173" s="236">
        <v>9599.0464460580006</v>
      </c>
      <c r="AG173" s="236">
        <v>9686.2688030959998</v>
      </c>
      <c r="AH173" s="236">
        <v>9770.5268595060006</v>
      </c>
      <c r="AI173" s="236">
        <v>9851.2995459819995</v>
      </c>
      <c r="AJ173" s="236">
        <v>9928.0059438379994</v>
      </c>
      <c r="AK173" s="236">
        <v>10000</v>
      </c>
      <c r="AL173" s="236"/>
      <c r="AM173" s="236"/>
      <c r="AN173" s="236"/>
      <c r="AO173" s="236"/>
      <c r="AP173" s="236"/>
      <c r="AQ173" s="236"/>
      <c r="AR173" s="236"/>
      <c r="AS173" s="236"/>
      <c r="AT173" s="236"/>
      <c r="AU173" s="236"/>
      <c r="AV173" s="236"/>
      <c r="AW173" s="236"/>
      <c r="AX173" s="236"/>
      <c r="AY173" s="236"/>
      <c r="AZ173" s="236"/>
      <c r="BA173" s="236"/>
      <c r="BB173" s="236"/>
      <c r="BC173" s="236"/>
      <c r="BD173" s="236"/>
      <c r="BE173" s="236"/>
      <c r="BF173" s="236"/>
      <c r="BG173" s="236"/>
      <c r="BH173" s="236"/>
      <c r="BI173" s="236"/>
      <c r="BJ173" s="236"/>
      <c r="BK173" s="236"/>
      <c r="BL173" s="236"/>
      <c r="BM173" s="236"/>
      <c r="BN173" s="236"/>
      <c r="BO173" s="236"/>
      <c r="BP173" s="236"/>
      <c r="BQ173" s="236"/>
      <c r="BR173" s="236"/>
      <c r="BS173" s="236"/>
      <c r="BT173" s="236"/>
      <c r="BU173" s="236"/>
      <c r="BV173" s="236"/>
      <c r="BW173" s="236"/>
      <c r="BX173" s="236"/>
      <c r="BY173" s="236"/>
      <c r="BZ173" s="236"/>
      <c r="CA173" s="236"/>
      <c r="CB173" s="236"/>
      <c r="CC173" s="236"/>
      <c r="CD173" s="236"/>
      <c r="CE173" s="236"/>
      <c r="CF173" s="236"/>
      <c r="CG173" s="236"/>
      <c r="CH173" s="236"/>
      <c r="CI173" s="236"/>
      <c r="CJ173" s="236"/>
      <c r="CK173" s="236"/>
      <c r="CL173" s="236"/>
      <c r="CM173" s="236"/>
      <c r="CN173" s="236"/>
      <c r="CO173" s="236"/>
      <c r="CP173" s="236"/>
      <c r="CQ173" s="236"/>
      <c r="CR173" s="236"/>
      <c r="CS173" s="236"/>
      <c r="CT173" s="236"/>
      <c r="CU173" s="236"/>
      <c r="CV173" s="236"/>
      <c r="CW173" s="236"/>
      <c r="CX173" s="236"/>
      <c r="CY173" s="236"/>
      <c r="CZ173" s="236"/>
      <c r="DA173" s="236"/>
      <c r="DB173" s="236"/>
      <c r="DC173" s="236"/>
      <c r="DD173" s="236"/>
      <c r="DE173" s="236"/>
      <c r="DF173" s="236"/>
      <c r="DG173" s="236"/>
      <c r="DH173" s="236"/>
      <c r="DI173" s="236"/>
      <c r="DJ173" s="236"/>
      <c r="DK173" s="236"/>
      <c r="DL173" s="236"/>
      <c r="DM173" s="236"/>
      <c r="DN173" s="236"/>
      <c r="DO173" s="236"/>
      <c r="DP173" s="236"/>
      <c r="DQ173" s="236"/>
      <c r="DR173" s="236"/>
    </row>
  </sheetData>
  <phoneticPr fontId="5" type="noConversion"/>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89"/>
  <sheetViews>
    <sheetView workbookViewId="0">
      <selection activeCell="H185" sqref="H185"/>
    </sheetView>
  </sheetViews>
  <sheetFormatPr baseColWidth="10" defaultColWidth="8.83203125" defaultRowHeight="15" x14ac:dyDescent="0.15"/>
  <cols>
    <col min="1" max="11" width="9.6640625" style="1" customWidth="1"/>
    <col min="12" max="16384" width="8.83203125" style="1"/>
  </cols>
  <sheetData>
    <row r="1" spans="1:10" x14ac:dyDescent="0.15">
      <c r="A1" s="1" t="s">
        <v>49</v>
      </c>
      <c r="B1" s="1" t="s">
        <v>4</v>
      </c>
      <c r="C1" s="1" t="s">
        <v>5</v>
      </c>
      <c r="D1" s="1" t="s">
        <v>6</v>
      </c>
      <c r="E1" s="1" t="s">
        <v>7</v>
      </c>
      <c r="I1" s="1" t="s">
        <v>53</v>
      </c>
      <c r="J1" s="1" t="s">
        <v>248</v>
      </c>
    </row>
    <row r="2" spans="1:10" x14ac:dyDescent="0.15">
      <c r="A2" s="1" t="s">
        <v>501</v>
      </c>
      <c r="B2" s="1" t="s">
        <v>502</v>
      </c>
      <c r="C2" s="1">
        <v>1</v>
      </c>
      <c r="D2" s="1">
        <v>1</v>
      </c>
      <c r="E2" s="1">
        <v>0</v>
      </c>
      <c r="F2" s="20">
        <v>0</v>
      </c>
      <c r="G2" s="20">
        <v>0</v>
      </c>
      <c r="H2" s="20">
        <v>0</v>
      </c>
      <c r="I2" s="236">
        <v>2679.070299425</v>
      </c>
      <c r="J2" s="236">
        <v>28470</v>
      </c>
    </row>
    <row r="3" spans="1:10" x14ac:dyDescent="0.15">
      <c r="A3" s="1" t="s">
        <v>503</v>
      </c>
      <c r="B3" s="1" t="s">
        <v>502</v>
      </c>
      <c r="C3" s="1">
        <v>1</v>
      </c>
      <c r="D3" s="1">
        <v>1</v>
      </c>
      <c r="E3" s="1">
        <v>1</v>
      </c>
      <c r="F3" s="1">
        <v>0</v>
      </c>
      <c r="G3" s="1">
        <v>0</v>
      </c>
      <c r="H3" s="1">
        <v>0</v>
      </c>
      <c r="I3" s="236">
        <v>2712.4798682609999</v>
      </c>
      <c r="J3" s="236">
        <v>28830</v>
      </c>
    </row>
    <row r="4" spans="1:10" x14ac:dyDescent="0.15">
      <c r="A4" s="1" t="s">
        <v>504</v>
      </c>
      <c r="B4" s="1" t="s">
        <v>502</v>
      </c>
      <c r="C4" s="1">
        <v>1</v>
      </c>
      <c r="D4" s="1">
        <v>1</v>
      </c>
      <c r="E4" s="1">
        <v>2</v>
      </c>
      <c r="F4" s="1">
        <v>0</v>
      </c>
      <c r="G4" s="1">
        <v>0</v>
      </c>
      <c r="H4" s="1">
        <v>0</v>
      </c>
      <c r="I4" s="236">
        <v>2746.3260898580002</v>
      </c>
      <c r="J4" s="236">
        <v>29190</v>
      </c>
    </row>
    <row r="5" spans="1:10" x14ac:dyDescent="0.15">
      <c r="A5" s="1" t="s">
        <v>505</v>
      </c>
      <c r="B5" s="1" t="s">
        <v>502</v>
      </c>
      <c r="C5" s="1">
        <v>1</v>
      </c>
      <c r="D5" s="1">
        <v>1</v>
      </c>
      <c r="E5" s="1">
        <v>3</v>
      </c>
      <c r="F5" s="1">
        <v>0</v>
      </c>
      <c r="G5" s="1">
        <v>0</v>
      </c>
      <c r="H5" s="1">
        <v>0</v>
      </c>
      <c r="I5" s="236">
        <v>2780.6126407920001</v>
      </c>
      <c r="J5" s="236">
        <v>29560</v>
      </c>
    </row>
    <row r="6" spans="1:10" x14ac:dyDescent="0.15">
      <c r="A6" s="1" t="s">
        <v>506</v>
      </c>
      <c r="B6" s="1" t="s">
        <v>502</v>
      </c>
      <c r="C6" s="1">
        <v>1</v>
      </c>
      <c r="D6" s="1">
        <v>1</v>
      </c>
      <c r="E6" s="1">
        <v>4</v>
      </c>
      <c r="F6" s="1">
        <v>0</v>
      </c>
      <c r="G6" s="1">
        <v>0</v>
      </c>
      <c r="H6" s="1">
        <v>0</v>
      </c>
      <c r="I6" s="236">
        <v>2815.3341279820002</v>
      </c>
      <c r="J6" s="236">
        <v>29920</v>
      </c>
    </row>
    <row r="7" spans="1:10" x14ac:dyDescent="0.15">
      <c r="A7" s="1" t="s">
        <v>507</v>
      </c>
      <c r="B7" s="1" t="s">
        <v>502</v>
      </c>
      <c r="C7" s="1">
        <v>1</v>
      </c>
      <c r="D7" s="1">
        <v>1</v>
      </c>
      <c r="E7" s="1">
        <v>5</v>
      </c>
      <c r="F7" s="1">
        <v>0</v>
      </c>
      <c r="G7" s="1">
        <v>0</v>
      </c>
      <c r="H7" s="1">
        <v>0</v>
      </c>
      <c r="I7" s="236">
        <v>2850.4977020770002</v>
      </c>
      <c r="J7" s="236">
        <v>30300</v>
      </c>
    </row>
    <row r="8" spans="1:10" x14ac:dyDescent="0.15">
      <c r="A8" s="1" t="s">
        <v>508</v>
      </c>
      <c r="B8" s="1" t="s">
        <v>502</v>
      </c>
      <c r="C8" s="1">
        <v>1</v>
      </c>
      <c r="D8" s="1">
        <v>1</v>
      </c>
      <c r="E8" s="1">
        <v>6</v>
      </c>
      <c r="F8" s="1">
        <v>0</v>
      </c>
      <c r="G8" s="1">
        <v>0</v>
      </c>
      <c r="H8" s="1">
        <v>0</v>
      </c>
      <c r="I8" s="236">
        <v>2886.1019646300001</v>
      </c>
      <c r="J8" s="236">
        <v>30680</v>
      </c>
    </row>
    <row r="9" spans="1:10" x14ac:dyDescent="0.15">
      <c r="A9" s="1" t="s">
        <v>509</v>
      </c>
      <c r="B9" s="1" t="s">
        <v>502</v>
      </c>
      <c r="C9" s="1">
        <v>1</v>
      </c>
      <c r="D9" s="1">
        <v>1</v>
      </c>
      <c r="E9" s="1">
        <v>7</v>
      </c>
      <c r="F9" s="1">
        <v>0</v>
      </c>
      <c r="G9" s="1">
        <v>0</v>
      </c>
      <c r="H9" s="1">
        <v>0</v>
      </c>
      <c r="I9" s="236">
        <v>2922.1530303539998</v>
      </c>
      <c r="J9" s="236">
        <v>31060</v>
      </c>
    </row>
    <row r="10" spans="1:10" x14ac:dyDescent="0.15">
      <c r="A10" s="1" t="s">
        <v>510</v>
      </c>
      <c r="B10" s="1" t="s">
        <v>502</v>
      </c>
      <c r="C10" s="1">
        <v>1</v>
      </c>
      <c r="D10" s="1">
        <v>1</v>
      </c>
      <c r="E10" s="1">
        <v>8</v>
      </c>
      <c r="F10" s="1">
        <v>0</v>
      </c>
      <c r="G10" s="1">
        <v>0</v>
      </c>
      <c r="H10" s="1">
        <v>0</v>
      </c>
      <c r="I10" s="236">
        <v>2958.6568857540001</v>
      </c>
      <c r="J10" s="236">
        <v>31450</v>
      </c>
    </row>
    <row r="11" spans="1:10" x14ac:dyDescent="0.15">
      <c r="A11" s="1" t="s">
        <v>511</v>
      </c>
      <c r="B11" s="1" t="s">
        <v>502</v>
      </c>
      <c r="C11" s="1">
        <v>1</v>
      </c>
      <c r="D11" s="1">
        <v>1</v>
      </c>
      <c r="E11" s="1">
        <v>9</v>
      </c>
      <c r="F11" s="1">
        <v>0</v>
      </c>
      <c r="G11" s="1">
        <v>0</v>
      </c>
      <c r="H11" s="1">
        <v>0</v>
      </c>
      <c r="I11" s="236">
        <v>2995.6169632239998</v>
      </c>
      <c r="J11" s="236">
        <v>31840</v>
      </c>
    </row>
    <row r="12" spans="1:10" x14ac:dyDescent="0.15">
      <c r="A12" s="1" t="s">
        <v>512</v>
      </c>
      <c r="B12" s="1" t="s">
        <v>502</v>
      </c>
      <c r="C12" s="1">
        <v>1</v>
      </c>
      <c r="D12" s="1">
        <v>1</v>
      </c>
      <c r="E12" s="1">
        <v>10</v>
      </c>
      <c r="F12" s="1">
        <v>0</v>
      </c>
      <c r="G12" s="1">
        <v>0</v>
      </c>
      <c r="H12" s="1">
        <v>0</v>
      </c>
      <c r="I12" s="236">
        <v>3033.0442231950001</v>
      </c>
      <c r="J12" s="236">
        <v>32240</v>
      </c>
    </row>
    <row r="13" spans="1:10" x14ac:dyDescent="0.15">
      <c r="A13" s="1" t="s">
        <v>513</v>
      </c>
      <c r="B13" s="1" t="s">
        <v>502</v>
      </c>
      <c r="C13" s="1">
        <v>1</v>
      </c>
      <c r="D13" s="1">
        <v>1</v>
      </c>
      <c r="E13" s="1">
        <v>11</v>
      </c>
      <c r="F13" s="1">
        <v>0</v>
      </c>
      <c r="G13" s="1">
        <v>0</v>
      </c>
      <c r="H13" s="1">
        <v>0</v>
      </c>
      <c r="I13" s="236">
        <v>3070.9557467670002</v>
      </c>
      <c r="J13" s="236">
        <v>32640</v>
      </c>
    </row>
    <row r="14" spans="1:10" x14ac:dyDescent="0.15">
      <c r="A14" s="1" t="s">
        <v>514</v>
      </c>
      <c r="B14" s="1" t="s">
        <v>502</v>
      </c>
      <c r="C14" s="1">
        <v>1</v>
      </c>
      <c r="D14" s="1">
        <v>1</v>
      </c>
      <c r="E14" s="1">
        <v>12</v>
      </c>
      <c r="F14" s="1">
        <v>0</v>
      </c>
      <c r="G14" s="1">
        <v>0</v>
      </c>
      <c r="H14" s="1">
        <v>0</v>
      </c>
      <c r="I14" s="236">
        <v>3109.361392579</v>
      </c>
      <c r="J14" s="236">
        <v>33050</v>
      </c>
    </row>
    <row r="15" spans="1:10" x14ac:dyDescent="0.15">
      <c r="A15" s="1" t="s">
        <v>515</v>
      </c>
      <c r="B15" s="1" t="s">
        <v>502</v>
      </c>
      <c r="C15" s="1">
        <v>1</v>
      </c>
      <c r="D15" s="1">
        <v>1</v>
      </c>
      <c r="E15" s="1">
        <v>13</v>
      </c>
      <c r="F15" s="1">
        <v>0</v>
      </c>
      <c r="G15" s="1">
        <v>0</v>
      </c>
      <c r="H15" s="1">
        <v>0</v>
      </c>
      <c r="I15" s="236">
        <v>3148.2637879849999</v>
      </c>
      <c r="J15" s="236">
        <v>33460</v>
      </c>
    </row>
    <row r="16" spans="1:10" x14ac:dyDescent="0.15">
      <c r="A16" s="1" t="s">
        <v>516</v>
      </c>
      <c r="B16" s="1" t="s">
        <v>502</v>
      </c>
      <c r="C16" s="1">
        <v>1</v>
      </c>
      <c r="D16" s="1">
        <v>1</v>
      </c>
      <c r="E16" s="1">
        <v>14</v>
      </c>
      <c r="F16" s="1">
        <v>0</v>
      </c>
      <c r="G16" s="1">
        <v>0</v>
      </c>
      <c r="H16" s="1">
        <v>0</v>
      </c>
      <c r="I16" s="236">
        <v>3187.6692363349998</v>
      </c>
      <c r="J16" s="236">
        <v>33880</v>
      </c>
    </row>
    <row r="17" spans="1:10" x14ac:dyDescent="0.15">
      <c r="A17" s="1" t="s">
        <v>517</v>
      </c>
      <c r="B17" s="1" t="s">
        <v>502</v>
      </c>
      <c r="C17" s="1">
        <v>1</v>
      </c>
      <c r="D17" s="1">
        <v>1</v>
      </c>
      <c r="E17" s="1">
        <v>15</v>
      </c>
      <c r="F17" s="1">
        <v>0</v>
      </c>
      <c r="G17" s="1">
        <v>0</v>
      </c>
      <c r="H17" s="1">
        <v>0</v>
      </c>
      <c r="I17" s="236">
        <v>3227.579556789</v>
      </c>
      <c r="J17" s="236">
        <v>34300</v>
      </c>
    </row>
    <row r="18" spans="1:10" x14ac:dyDescent="0.15">
      <c r="A18" s="1" t="s">
        <v>518</v>
      </c>
      <c r="B18" s="1" t="s">
        <v>502</v>
      </c>
      <c r="C18" s="1">
        <v>1</v>
      </c>
      <c r="D18" s="1">
        <v>1</v>
      </c>
      <c r="E18" s="1">
        <v>16</v>
      </c>
      <c r="F18" s="1">
        <v>0</v>
      </c>
      <c r="G18" s="1">
        <v>0</v>
      </c>
      <c r="H18" s="1">
        <v>0</v>
      </c>
      <c r="I18" s="236">
        <v>3268.0000587690001</v>
      </c>
      <c r="J18" s="236">
        <v>34730</v>
      </c>
    </row>
    <row r="19" spans="1:10" x14ac:dyDescent="0.15">
      <c r="A19" s="1" t="s">
        <v>519</v>
      </c>
      <c r="B19" s="1" t="s">
        <v>502</v>
      </c>
      <c r="C19" s="1">
        <v>1</v>
      </c>
      <c r="D19" s="1">
        <v>1</v>
      </c>
      <c r="E19" s="1">
        <v>17</v>
      </c>
      <c r="F19" s="1">
        <v>0</v>
      </c>
      <c r="G19" s="1">
        <v>0</v>
      </c>
      <c r="H19" s="1">
        <v>0</v>
      </c>
      <c r="I19" s="236">
        <v>3308.8826483779999</v>
      </c>
      <c r="J19" s="236">
        <v>35170</v>
      </c>
    </row>
    <row r="20" spans="1:10" x14ac:dyDescent="0.15">
      <c r="A20" s="1" t="s">
        <v>520</v>
      </c>
      <c r="B20" s="1" t="s">
        <v>502</v>
      </c>
      <c r="C20" s="1">
        <v>1</v>
      </c>
      <c r="D20" s="1">
        <v>1</v>
      </c>
      <c r="E20" s="1">
        <v>18</v>
      </c>
      <c r="F20" s="1">
        <v>0</v>
      </c>
      <c r="G20" s="1">
        <v>0</v>
      </c>
      <c r="H20" s="1">
        <v>0</v>
      </c>
      <c r="I20" s="236">
        <v>3350.2593633410002</v>
      </c>
      <c r="J20" s="236">
        <v>35610</v>
      </c>
    </row>
    <row r="21" spans="1:10" x14ac:dyDescent="0.15">
      <c r="A21" s="1" t="s">
        <v>521</v>
      </c>
      <c r="B21" s="1" t="s">
        <v>502</v>
      </c>
      <c r="C21" s="1">
        <v>1</v>
      </c>
      <c r="D21" s="1">
        <v>1</v>
      </c>
      <c r="E21" s="1">
        <v>19</v>
      </c>
      <c r="F21" s="1">
        <v>0</v>
      </c>
      <c r="G21" s="1">
        <v>0</v>
      </c>
      <c r="H21" s="1">
        <v>0</v>
      </c>
      <c r="I21" s="236">
        <v>3392.147018094</v>
      </c>
      <c r="J21" s="236">
        <v>36050</v>
      </c>
    </row>
    <row r="22" spans="1:10" x14ac:dyDescent="0.15">
      <c r="A22" s="1" t="s">
        <v>522</v>
      </c>
      <c r="B22" s="1" t="s">
        <v>502</v>
      </c>
      <c r="C22" s="1">
        <v>1</v>
      </c>
      <c r="D22" s="1">
        <v>1</v>
      </c>
      <c r="E22" s="1">
        <v>20</v>
      </c>
      <c r="F22" s="1">
        <v>0</v>
      </c>
      <c r="G22" s="1">
        <v>0</v>
      </c>
      <c r="H22" s="1">
        <v>0</v>
      </c>
      <c r="I22" s="236">
        <v>3434.5632114109999</v>
      </c>
      <c r="J22" s="236">
        <v>36500</v>
      </c>
    </row>
    <row r="23" spans="1:10" x14ac:dyDescent="0.15">
      <c r="A23" s="1" t="s">
        <v>523</v>
      </c>
      <c r="B23" s="1" t="s">
        <v>502</v>
      </c>
      <c r="C23" s="1">
        <v>1</v>
      </c>
      <c r="D23" s="1">
        <v>1</v>
      </c>
      <c r="E23" s="1">
        <v>21</v>
      </c>
      <c r="F23" s="1">
        <v>0</v>
      </c>
      <c r="G23" s="1">
        <v>0</v>
      </c>
      <c r="H23" s="1">
        <v>0</v>
      </c>
      <c r="I23" s="236">
        <v>3477.494276118</v>
      </c>
      <c r="J23" s="236">
        <v>36910</v>
      </c>
    </row>
    <row r="24" spans="1:10" x14ac:dyDescent="0.15">
      <c r="A24" s="1" t="s">
        <v>524</v>
      </c>
      <c r="B24" s="1" t="s">
        <v>502</v>
      </c>
      <c r="C24" s="1">
        <v>1</v>
      </c>
      <c r="D24" s="1">
        <v>1</v>
      </c>
      <c r="E24" s="1">
        <v>22</v>
      </c>
      <c r="F24" s="1">
        <v>0</v>
      </c>
      <c r="G24" s="1">
        <v>0</v>
      </c>
      <c r="H24" s="1">
        <v>0</v>
      </c>
      <c r="I24" s="236">
        <v>3520.9644113660001</v>
      </c>
      <c r="J24" s="236">
        <v>37320</v>
      </c>
    </row>
    <row r="25" spans="1:10" x14ac:dyDescent="0.15">
      <c r="A25" s="1" t="s">
        <v>525</v>
      </c>
      <c r="B25" s="1" t="s">
        <v>502</v>
      </c>
      <c r="C25" s="1">
        <v>1</v>
      </c>
      <c r="D25" s="1">
        <v>1</v>
      </c>
      <c r="E25" s="1">
        <v>23</v>
      </c>
      <c r="F25" s="1">
        <v>0</v>
      </c>
      <c r="G25" s="1">
        <v>0</v>
      </c>
      <c r="H25" s="1">
        <v>0</v>
      </c>
      <c r="I25" s="236">
        <v>3564.9791219379999</v>
      </c>
      <c r="J25" s="236">
        <v>37730</v>
      </c>
    </row>
    <row r="26" spans="1:10" x14ac:dyDescent="0.15">
      <c r="A26" s="1" t="s">
        <v>526</v>
      </c>
      <c r="B26" s="1" t="s">
        <v>502</v>
      </c>
      <c r="C26" s="1">
        <v>1</v>
      </c>
      <c r="D26" s="1">
        <v>1</v>
      </c>
      <c r="E26" s="1">
        <v>24</v>
      </c>
      <c r="F26" s="1">
        <v>0</v>
      </c>
      <c r="G26" s="1">
        <v>0</v>
      </c>
      <c r="H26" s="1">
        <v>0</v>
      </c>
      <c r="I26" s="236">
        <v>3609.548040915</v>
      </c>
      <c r="J26" s="236">
        <v>38150</v>
      </c>
    </row>
    <row r="27" spans="1:10" x14ac:dyDescent="0.15">
      <c r="A27" s="1" t="s">
        <v>527</v>
      </c>
      <c r="B27" s="1" t="s">
        <v>502</v>
      </c>
      <c r="C27" s="1">
        <v>1</v>
      </c>
      <c r="D27" s="1">
        <v>1</v>
      </c>
      <c r="E27" s="1">
        <v>25</v>
      </c>
      <c r="F27" s="1">
        <v>0</v>
      </c>
      <c r="G27" s="1">
        <v>0</v>
      </c>
      <c r="H27" s="1">
        <v>0</v>
      </c>
      <c r="I27" s="236">
        <v>3654.6674617799999</v>
      </c>
      <c r="J27" s="236">
        <v>38570</v>
      </c>
    </row>
    <row r="28" spans="1:10" x14ac:dyDescent="0.15">
      <c r="A28" s="1" t="s">
        <v>528</v>
      </c>
      <c r="B28" s="1" t="s">
        <v>502</v>
      </c>
      <c r="C28" s="1">
        <v>1</v>
      </c>
      <c r="D28" s="1">
        <v>1</v>
      </c>
      <c r="E28" s="1">
        <v>26</v>
      </c>
      <c r="F28" s="1">
        <v>0</v>
      </c>
      <c r="G28" s="1">
        <v>0</v>
      </c>
      <c r="H28" s="1">
        <v>0</v>
      </c>
      <c r="I28" s="236">
        <v>3700.3473118410002</v>
      </c>
      <c r="J28" s="236">
        <v>39000</v>
      </c>
    </row>
    <row r="29" spans="1:10" x14ac:dyDescent="0.15">
      <c r="A29" s="1" t="s">
        <v>529</v>
      </c>
      <c r="B29" s="1" t="s">
        <v>502</v>
      </c>
      <c r="C29" s="1">
        <v>1</v>
      </c>
      <c r="D29" s="1">
        <v>1</v>
      </c>
      <c r="E29" s="1">
        <v>27</v>
      </c>
      <c r="F29" s="1">
        <v>0</v>
      </c>
      <c r="G29" s="1">
        <v>0</v>
      </c>
      <c r="H29" s="1">
        <v>0</v>
      </c>
      <c r="I29" s="236">
        <v>3746.5938230920001</v>
      </c>
      <c r="J29" s="236">
        <v>39440</v>
      </c>
    </row>
    <row r="30" spans="1:10" x14ac:dyDescent="0.15">
      <c r="A30" s="1" t="s">
        <v>530</v>
      </c>
      <c r="B30" s="1" t="s">
        <v>502</v>
      </c>
      <c r="C30" s="1">
        <v>1</v>
      </c>
      <c r="D30" s="1">
        <v>1</v>
      </c>
      <c r="E30" s="1">
        <v>28</v>
      </c>
      <c r="F30" s="1">
        <v>0</v>
      </c>
      <c r="G30" s="1">
        <v>0</v>
      </c>
      <c r="H30" s="1">
        <v>0</v>
      </c>
      <c r="I30" s="236">
        <v>3793.4102613119999</v>
      </c>
      <c r="J30" s="236">
        <v>39870</v>
      </c>
    </row>
    <row r="31" spans="1:10" x14ac:dyDescent="0.15">
      <c r="A31" s="1" t="s">
        <v>531</v>
      </c>
      <c r="B31" s="1" t="s">
        <v>502</v>
      </c>
      <c r="C31" s="1">
        <v>1</v>
      </c>
      <c r="D31" s="1">
        <v>1</v>
      </c>
      <c r="E31" s="1">
        <v>29</v>
      </c>
      <c r="F31" s="1">
        <v>0</v>
      </c>
      <c r="G31" s="1">
        <v>0</v>
      </c>
      <c r="H31" s="1">
        <v>0</v>
      </c>
      <c r="I31" s="236">
        <v>3840.823592531</v>
      </c>
      <c r="J31" s="236">
        <v>40320</v>
      </c>
    </row>
    <row r="32" spans="1:10" x14ac:dyDescent="0.15">
      <c r="A32" s="1" t="s">
        <v>532</v>
      </c>
      <c r="B32" s="1" t="s">
        <v>502</v>
      </c>
      <c r="C32" s="1">
        <v>1</v>
      </c>
      <c r="D32" s="1">
        <v>1</v>
      </c>
      <c r="E32" s="1">
        <v>30</v>
      </c>
      <c r="F32" s="1">
        <v>0</v>
      </c>
      <c r="G32" s="1">
        <v>0</v>
      </c>
      <c r="H32" s="1">
        <v>0</v>
      </c>
      <c r="I32" s="236">
        <v>3888.7347906989999</v>
      </c>
      <c r="J32" s="236">
        <v>40620</v>
      </c>
    </row>
    <row r="33" spans="1:10" x14ac:dyDescent="0.15">
      <c r="A33" s="1" t="s">
        <v>533</v>
      </c>
      <c r="B33" s="1" t="s">
        <v>502</v>
      </c>
      <c r="C33" s="1">
        <v>1</v>
      </c>
      <c r="D33" s="1">
        <v>1</v>
      </c>
      <c r="E33" s="1">
        <v>31</v>
      </c>
      <c r="F33" s="1">
        <v>0</v>
      </c>
      <c r="G33" s="1">
        <v>0</v>
      </c>
      <c r="H33" s="1">
        <v>0</v>
      </c>
      <c r="I33" s="236">
        <v>3937.3778105820002</v>
      </c>
      <c r="J33" s="236">
        <v>41130</v>
      </c>
    </row>
    <row r="34" spans="1:10" x14ac:dyDescent="0.15">
      <c r="A34" s="1" t="s">
        <v>534</v>
      </c>
      <c r="B34" s="1" t="s">
        <v>502</v>
      </c>
      <c r="C34" s="1">
        <v>1</v>
      </c>
      <c r="D34" s="1">
        <v>1</v>
      </c>
      <c r="E34" s="1">
        <v>32</v>
      </c>
      <c r="F34" s="1">
        <v>0</v>
      </c>
      <c r="G34" s="1">
        <v>0</v>
      </c>
      <c r="H34" s="1">
        <v>0</v>
      </c>
      <c r="I34" s="236">
        <v>3986.6394209660002</v>
      </c>
      <c r="J34" s="236">
        <v>41650</v>
      </c>
    </row>
    <row r="35" spans="1:10" x14ac:dyDescent="0.15">
      <c r="A35" s="1" t="s">
        <v>535</v>
      </c>
      <c r="B35" s="1" t="s">
        <v>502</v>
      </c>
      <c r="C35" s="1">
        <v>1</v>
      </c>
      <c r="D35" s="1">
        <v>1</v>
      </c>
      <c r="E35" s="1">
        <v>33</v>
      </c>
      <c r="F35" s="1">
        <v>0</v>
      </c>
      <c r="G35" s="1">
        <v>0</v>
      </c>
      <c r="H35" s="1">
        <v>0</v>
      </c>
      <c r="I35" s="236">
        <v>4036.5199462790001</v>
      </c>
      <c r="J35" s="236">
        <v>42170</v>
      </c>
    </row>
    <row r="36" spans="1:10" x14ac:dyDescent="0.15">
      <c r="A36" s="1" t="s">
        <v>536</v>
      </c>
      <c r="B36" s="1" t="s">
        <v>502</v>
      </c>
      <c r="C36" s="1">
        <v>1</v>
      </c>
      <c r="D36" s="1">
        <v>1</v>
      </c>
      <c r="E36" s="1">
        <v>34</v>
      </c>
      <c r="F36" s="1">
        <v>0</v>
      </c>
      <c r="G36" s="1">
        <v>0</v>
      </c>
      <c r="H36" s="1">
        <v>0</v>
      </c>
      <c r="I36" s="236">
        <v>4087.0249997269998</v>
      </c>
      <c r="J36" s="236">
        <v>42690</v>
      </c>
    </row>
    <row r="37" spans="1:10" x14ac:dyDescent="0.15">
      <c r="A37" s="1" t="s">
        <v>537</v>
      </c>
      <c r="B37" s="1" t="s">
        <v>502</v>
      </c>
      <c r="C37" s="1">
        <v>1</v>
      </c>
      <c r="D37" s="1">
        <v>1</v>
      </c>
      <c r="E37" s="1">
        <v>35</v>
      </c>
      <c r="F37" s="1">
        <v>0</v>
      </c>
      <c r="G37" s="1">
        <v>0</v>
      </c>
      <c r="H37" s="1">
        <v>0</v>
      </c>
      <c r="I37" s="236">
        <v>4138.1759722759998</v>
      </c>
      <c r="J37" s="236">
        <v>43230</v>
      </c>
    </row>
    <row r="38" spans="1:10" x14ac:dyDescent="0.15">
      <c r="A38" s="1" t="s">
        <v>538</v>
      </c>
      <c r="B38" s="1" t="s">
        <v>502</v>
      </c>
      <c r="C38" s="1">
        <v>1</v>
      </c>
      <c r="D38" s="1">
        <v>1</v>
      </c>
      <c r="E38" s="1">
        <v>36</v>
      </c>
      <c r="F38" s="1">
        <v>0</v>
      </c>
      <c r="G38" s="1">
        <v>0</v>
      </c>
      <c r="H38" s="1">
        <v>0</v>
      </c>
      <c r="I38" s="236">
        <v>4189.9564391849999</v>
      </c>
      <c r="J38" s="236">
        <v>43760</v>
      </c>
    </row>
    <row r="39" spans="1:10" x14ac:dyDescent="0.15">
      <c r="A39" s="1" t="s">
        <v>539</v>
      </c>
      <c r="B39" s="1" t="s">
        <v>502</v>
      </c>
      <c r="C39" s="1">
        <v>1</v>
      </c>
      <c r="D39" s="1">
        <v>1</v>
      </c>
      <c r="E39" s="1">
        <v>37</v>
      </c>
      <c r="F39" s="1">
        <v>0</v>
      </c>
      <c r="G39" s="1">
        <v>0</v>
      </c>
      <c r="H39" s="1">
        <v>0</v>
      </c>
      <c r="I39" s="236">
        <v>4242.3988921520004</v>
      </c>
      <c r="J39" s="236">
        <v>44310</v>
      </c>
    </row>
    <row r="40" spans="1:10" x14ac:dyDescent="0.15">
      <c r="A40" s="1" t="s">
        <v>540</v>
      </c>
      <c r="B40" s="1" t="s">
        <v>502</v>
      </c>
      <c r="C40" s="1">
        <v>1</v>
      </c>
      <c r="D40" s="1">
        <v>1</v>
      </c>
      <c r="E40" s="1">
        <v>38</v>
      </c>
      <c r="F40" s="1">
        <v>0</v>
      </c>
      <c r="G40" s="1">
        <v>0</v>
      </c>
      <c r="H40" s="1">
        <v>0</v>
      </c>
      <c r="I40" s="236">
        <v>4295.4931967639995</v>
      </c>
      <c r="J40" s="236">
        <v>44860</v>
      </c>
    </row>
    <row r="41" spans="1:10" x14ac:dyDescent="0.15">
      <c r="A41" s="1" t="s">
        <v>541</v>
      </c>
      <c r="B41" s="1" t="s">
        <v>502</v>
      </c>
      <c r="C41" s="1">
        <v>1</v>
      </c>
      <c r="D41" s="1">
        <v>1</v>
      </c>
      <c r="E41" s="1">
        <v>39</v>
      </c>
      <c r="F41" s="1">
        <v>0</v>
      </c>
      <c r="G41" s="1">
        <v>0</v>
      </c>
      <c r="H41" s="1">
        <v>0</v>
      </c>
      <c r="I41" s="236">
        <v>4349.2608971050004</v>
      </c>
      <c r="J41" s="236">
        <v>45420</v>
      </c>
    </row>
    <row r="42" spans="1:10" x14ac:dyDescent="0.15">
      <c r="A42" s="1" t="s">
        <v>542</v>
      </c>
      <c r="B42" s="1" t="s">
        <v>502</v>
      </c>
      <c r="C42" s="1">
        <v>1</v>
      </c>
      <c r="D42" s="1">
        <v>1</v>
      </c>
      <c r="E42" s="1">
        <v>40</v>
      </c>
      <c r="F42" s="1">
        <v>0</v>
      </c>
      <c r="G42" s="1">
        <v>0</v>
      </c>
      <c r="H42" s="1">
        <v>0</v>
      </c>
      <c r="I42" s="236">
        <v>4403.7187356690001</v>
      </c>
      <c r="J42" s="236">
        <v>45990</v>
      </c>
    </row>
    <row r="43" spans="1:10" x14ac:dyDescent="0.15">
      <c r="A43" s="1" t="s">
        <v>543</v>
      </c>
      <c r="B43" s="1" t="s">
        <v>502</v>
      </c>
      <c r="C43" s="1">
        <v>1</v>
      </c>
      <c r="D43" s="1">
        <v>1</v>
      </c>
      <c r="E43" s="1">
        <v>41</v>
      </c>
      <c r="F43" s="1">
        <v>0</v>
      </c>
      <c r="G43" s="1">
        <v>0</v>
      </c>
      <c r="H43" s="1">
        <v>0</v>
      </c>
      <c r="I43" s="236">
        <v>4458.8623772649999</v>
      </c>
      <c r="J43" s="236">
        <v>46560</v>
      </c>
    </row>
    <row r="44" spans="1:10" x14ac:dyDescent="0.15">
      <c r="A44" s="1" t="s">
        <v>544</v>
      </c>
      <c r="B44" s="1" t="s">
        <v>502</v>
      </c>
      <c r="C44" s="1">
        <v>1</v>
      </c>
      <c r="D44" s="1">
        <v>1</v>
      </c>
      <c r="E44" s="1">
        <v>42</v>
      </c>
      <c r="F44" s="1">
        <v>0</v>
      </c>
      <c r="G44" s="1">
        <v>0</v>
      </c>
      <c r="H44" s="1">
        <v>0</v>
      </c>
      <c r="I44" s="236">
        <v>4514.7299698930001</v>
      </c>
      <c r="J44" s="236">
        <v>47150</v>
      </c>
    </row>
    <row r="45" spans="1:10" x14ac:dyDescent="0.15">
      <c r="A45" s="1" t="s">
        <v>545</v>
      </c>
      <c r="B45" s="1" t="s">
        <v>502</v>
      </c>
      <c r="C45" s="1">
        <v>1</v>
      </c>
      <c r="D45" s="1">
        <v>1</v>
      </c>
      <c r="E45" s="1">
        <v>43</v>
      </c>
      <c r="F45" s="1">
        <v>0</v>
      </c>
      <c r="G45" s="1">
        <v>0</v>
      </c>
      <c r="H45" s="1">
        <v>0</v>
      </c>
      <c r="I45" s="236">
        <v>4571.2860508439999</v>
      </c>
      <c r="J45" s="236">
        <v>47730</v>
      </c>
    </row>
    <row r="46" spans="1:10" x14ac:dyDescent="0.15">
      <c r="A46" s="1" t="s">
        <v>546</v>
      </c>
      <c r="B46" s="1" t="s">
        <v>502</v>
      </c>
      <c r="C46" s="1">
        <v>1</v>
      </c>
      <c r="D46" s="1">
        <v>1</v>
      </c>
      <c r="E46" s="1">
        <v>44</v>
      </c>
      <c r="F46" s="1">
        <v>0</v>
      </c>
      <c r="G46" s="1">
        <v>0</v>
      </c>
      <c r="H46" s="1">
        <v>0</v>
      </c>
      <c r="I46" s="236">
        <v>4628.5794787770001</v>
      </c>
      <c r="J46" s="236">
        <v>48330</v>
      </c>
    </row>
    <row r="47" spans="1:10" x14ac:dyDescent="0.15">
      <c r="A47" s="1" t="s">
        <v>547</v>
      </c>
      <c r="B47" s="1" t="s">
        <v>502</v>
      </c>
      <c r="C47" s="1">
        <v>1</v>
      </c>
      <c r="D47" s="1">
        <v>1</v>
      </c>
      <c r="E47" s="1">
        <v>45</v>
      </c>
      <c r="F47" s="1">
        <v>0</v>
      </c>
      <c r="G47" s="1">
        <v>0</v>
      </c>
      <c r="H47" s="1">
        <v>0</v>
      </c>
      <c r="I47" s="236">
        <v>4686.5874019840003</v>
      </c>
      <c r="J47" s="236">
        <v>48930</v>
      </c>
    </row>
    <row r="48" spans="1:10" x14ac:dyDescent="0.15">
      <c r="A48" s="1" t="s">
        <v>548</v>
      </c>
      <c r="B48" s="1" t="s">
        <v>502</v>
      </c>
      <c r="C48" s="1">
        <v>1</v>
      </c>
      <c r="D48" s="1">
        <v>1</v>
      </c>
      <c r="E48" s="1">
        <v>46</v>
      </c>
      <c r="F48" s="1">
        <v>0</v>
      </c>
      <c r="G48" s="1">
        <v>0</v>
      </c>
      <c r="H48" s="1">
        <v>0</v>
      </c>
      <c r="I48" s="236">
        <v>4745.3359595410002</v>
      </c>
      <c r="J48" s="236">
        <v>49540</v>
      </c>
    </row>
    <row r="49" spans="1:10" x14ac:dyDescent="0.15">
      <c r="A49" s="1" t="s">
        <v>549</v>
      </c>
      <c r="B49" s="1" t="s">
        <v>502</v>
      </c>
      <c r="C49" s="1">
        <v>1</v>
      </c>
      <c r="D49" s="1">
        <v>1</v>
      </c>
      <c r="E49" s="1">
        <v>47</v>
      </c>
      <c r="F49" s="1">
        <v>0</v>
      </c>
      <c r="G49" s="1">
        <v>0</v>
      </c>
      <c r="H49" s="1">
        <v>0</v>
      </c>
      <c r="I49" s="236">
        <v>4804.8355249010001</v>
      </c>
      <c r="J49" s="236">
        <v>50160</v>
      </c>
    </row>
    <row r="50" spans="1:10" x14ac:dyDescent="0.15">
      <c r="A50" s="1" t="s">
        <v>550</v>
      </c>
      <c r="B50" s="1" t="s">
        <v>502</v>
      </c>
      <c r="C50" s="1">
        <v>1</v>
      </c>
      <c r="D50" s="1">
        <v>1</v>
      </c>
      <c r="E50" s="1">
        <v>48</v>
      </c>
      <c r="F50" s="1">
        <v>0</v>
      </c>
      <c r="G50" s="1">
        <v>0</v>
      </c>
      <c r="H50" s="1">
        <v>0</v>
      </c>
      <c r="I50" s="236">
        <v>4865.0721152269998</v>
      </c>
      <c r="J50" s="236">
        <v>50780</v>
      </c>
    </row>
    <row r="51" spans="1:10" x14ac:dyDescent="0.15">
      <c r="A51" s="1" t="s">
        <v>551</v>
      </c>
      <c r="B51" s="1" t="s">
        <v>502</v>
      </c>
      <c r="C51" s="1">
        <v>1</v>
      </c>
      <c r="D51" s="1">
        <v>1</v>
      </c>
      <c r="E51" s="1">
        <v>49</v>
      </c>
      <c r="F51" s="1">
        <v>0</v>
      </c>
      <c r="G51" s="1">
        <v>0</v>
      </c>
      <c r="H51" s="1">
        <v>0</v>
      </c>
      <c r="I51" s="236">
        <v>4926.0952577910002</v>
      </c>
      <c r="J51" s="236">
        <v>51420</v>
      </c>
    </row>
    <row r="52" spans="1:10" x14ac:dyDescent="0.15">
      <c r="A52" s="1" t="s">
        <v>552</v>
      </c>
      <c r="B52" s="1" t="s">
        <v>502</v>
      </c>
      <c r="C52" s="1">
        <v>1</v>
      </c>
      <c r="D52" s="1">
        <v>1</v>
      </c>
      <c r="E52" s="1">
        <v>50</v>
      </c>
      <c r="F52" s="20">
        <v>0</v>
      </c>
      <c r="G52" s="20">
        <v>0</v>
      </c>
      <c r="H52" s="20">
        <v>0</v>
      </c>
      <c r="I52" s="236">
        <v>4987.8576074980001</v>
      </c>
      <c r="J52" s="236">
        <v>52060</v>
      </c>
    </row>
    <row r="53" spans="1:10" x14ac:dyDescent="0.15">
      <c r="A53" s="1" t="s">
        <v>553</v>
      </c>
      <c r="B53" s="1" t="s">
        <v>502</v>
      </c>
      <c r="C53" s="1">
        <v>1</v>
      </c>
      <c r="D53" s="1">
        <v>1</v>
      </c>
      <c r="E53" s="1">
        <v>51</v>
      </c>
      <c r="F53" s="1">
        <v>0</v>
      </c>
      <c r="G53" s="1">
        <v>0</v>
      </c>
      <c r="H53" s="1">
        <v>0</v>
      </c>
      <c r="I53" s="236">
        <v>5050.4005463169997</v>
      </c>
      <c r="J53" s="236">
        <v>52710</v>
      </c>
    </row>
    <row r="54" spans="1:10" x14ac:dyDescent="0.15">
      <c r="A54" s="1" t="s">
        <v>554</v>
      </c>
      <c r="B54" s="1" t="s">
        <v>502</v>
      </c>
      <c r="C54" s="1">
        <v>1</v>
      </c>
      <c r="D54" s="1">
        <v>1</v>
      </c>
      <c r="E54" s="1">
        <v>52</v>
      </c>
      <c r="F54" s="1">
        <v>0</v>
      </c>
      <c r="G54" s="1">
        <v>0</v>
      </c>
      <c r="H54" s="1">
        <v>0</v>
      </c>
      <c r="I54" s="236">
        <v>5113.7050541649996</v>
      </c>
      <c r="J54" s="236">
        <v>53360</v>
      </c>
    </row>
    <row r="55" spans="1:10" x14ac:dyDescent="0.15">
      <c r="A55" s="1" t="s">
        <v>555</v>
      </c>
      <c r="B55" s="1" t="s">
        <v>502</v>
      </c>
      <c r="C55" s="1">
        <v>1</v>
      </c>
      <c r="D55" s="1">
        <v>1</v>
      </c>
      <c r="E55" s="1">
        <v>53</v>
      </c>
      <c r="F55" s="1">
        <v>0</v>
      </c>
      <c r="G55" s="1">
        <v>0</v>
      </c>
      <c r="H55" s="1">
        <v>0</v>
      </c>
      <c r="I55" s="236">
        <v>5177.8432472180002</v>
      </c>
      <c r="J55" s="236">
        <v>54030</v>
      </c>
    </row>
    <row r="56" spans="1:10" x14ac:dyDescent="0.15">
      <c r="A56" s="1" t="s">
        <v>556</v>
      </c>
      <c r="B56" s="1" t="s">
        <v>502</v>
      </c>
      <c r="C56" s="1">
        <v>1</v>
      </c>
      <c r="D56" s="1">
        <v>1</v>
      </c>
      <c r="E56" s="1">
        <v>54</v>
      </c>
      <c r="F56" s="1">
        <v>0</v>
      </c>
      <c r="G56" s="1">
        <v>0</v>
      </c>
      <c r="H56" s="1">
        <v>0</v>
      </c>
      <c r="I56" s="236">
        <v>5242.7847025649999</v>
      </c>
      <c r="J56" s="236">
        <v>54700</v>
      </c>
    </row>
    <row r="57" spans="1:10" x14ac:dyDescent="0.15">
      <c r="A57" s="1" t="s">
        <v>557</v>
      </c>
      <c r="B57" s="1" t="s">
        <v>502</v>
      </c>
      <c r="C57" s="1">
        <v>1</v>
      </c>
      <c r="D57" s="1">
        <v>1</v>
      </c>
      <c r="E57" s="1">
        <v>55</v>
      </c>
      <c r="F57" s="1">
        <v>0</v>
      </c>
      <c r="G57" s="1">
        <v>0</v>
      </c>
      <c r="H57" s="1">
        <v>0</v>
      </c>
      <c r="I57" s="236">
        <v>5308.6060866779999</v>
      </c>
      <c r="J57" s="236">
        <v>55380</v>
      </c>
    </row>
    <row r="58" spans="1:10" x14ac:dyDescent="0.15">
      <c r="A58" s="1" t="s">
        <v>558</v>
      </c>
      <c r="B58" s="1" t="s">
        <v>502</v>
      </c>
      <c r="C58" s="1">
        <v>1</v>
      </c>
      <c r="D58" s="1">
        <v>1</v>
      </c>
      <c r="E58" s="1">
        <v>56</v>
      </c>
      <c r="F58" s="1">
        <v>0</v>
      </c>
      <c r="G58" s="1">
        <v>0</v>
      </c>
      <c r="H58" s="1">
        <v>0</v>
      </c>
      <c r="I58" s="236">
        <v>5375.339093306</v>
      </c>
      <c r="J58" s="236">
        <v>56070</v>
      </c>
    </row>
    <row r="59" spans="1:10" x14ac:dyDescent="0.15">
      <c r="A59" s="1" t="s">
        <v>559</v>
      </c>
      <c r="B59" s="1" t="s">
        <v>502</v>
      </c>
      <c r="C59" s="1">
        <v>1</v>
      </c>
      <c r="D59" s="1">
        <v>1</v>
      </c>
      <c r="E59" s="1">
        <v>57</v>
      </c>
      <c r="F59" s="1">
        <v>0</v>
      </c>
      <c r="G59" s="1">
        <v>0</v>
      </c>
      <c r="H59" s="1">
        <v>0</v>
      </c>
      <c r="I59" s="236">
        <v>5442.948522445</v>
      </c>
      <c r="J59" s="236">
        <v>56760</v>
      </c>
    </row>
    <row r="60" spans="1:10" x14ac:dyDescent="0.15">
      <c r="A60" s="1" t="s">
        <v>560</v>
      </c>
      <c r="B60" s="1" t="s">
        <v>502</v>
      </c>
      <c r="C60" s="1">
        <v>1</v>
      </c>
      <c r="D60" s="1">
        <v>1</v>
      </c>
      <c r="E60" s="1">
        <v>58</v>
      </c>
      <c r="F60" s="1">
        <v>0</v>
      </c>
      <c r="G60" s="1">
        <v>0</v>
      </c>
      <c r="H60" s="1">
        <v>0</v>
      </c>
      <c r="I60" s="236">
        <v>5511.5060532779999</v>
      </c>
      <c r="J60" s="236">
        <v>57470</v>
      </c>
    </row>
    <row r="61" spans="1:10" x14ac:dyDescent="0.15">
      <c r="A61" s="1" t="s">
        <v>561</v>
      </c>
      <c r="B61" s="1" t="s">
        <v>502</v>
      </c>
      <c r="C61" s="1">
        <v>1</v>
      </c>
      <c r="D61" s="1">
        <v>1</v>
      </c>
      <c r="E61" s="1">
        <v>59</v>
      </c>
      <c r="F61" s="1">
        <v>0</v>
      </c>
      <c r="G61" s="1">
        <v>0</v>
      </c>
      <c r="H61" s="1">
        <v>0</v>
      </c>
      <c r="I61" s="236">
        <v>5580.9079830339997</v>
      </c>
      <c r="J61" s="236">
        <v>58180</v>
      </c>
    </row>
    <row r="62" spans="1:10" x14ac:dyDescent="0.15">
      <c r="A62" s="1" t="s">
        <v>562</v>
      </c>
      <c r="B62" s="1" t="s">
        <v>502</v>
      </c>
      <c r="C62" s="1">
        <v>1</v>
      </c>
      <c r="D62" s="1">
        <v>1</v>
      </c>
      <c r="E62" s="1">
        <v>60</v>
      </c>
      <c r="F62" s="20">
        <v>0</v>
      </c>
      <c r="G62" s="20">
        <v>0</v>
      </c>
      <c r="H62" s="20">
        <v>0</v>
      </c>
      <c r="I62" s="236">
        <v>5651.1634297000001</v>
      </c>
      <c r="J62" s="236">
        <v>58900</v>
      </c>
    </row>
    <row r="63" spans="1:10" x14ac:dyDescent="0.15">
      <c r="A63" s="1" t="s">
        <v>563</v>
      </c>
      <c r="B63" s="1" t="s">
        <v>502</v>
      </c>
      <c r="C63" s="1">
        <v>1</v>
      </c>
      <c r="D63" s="1">
        <v>1</v>
      </c>
      <c r="E63" s="1">
        <v>61</v>
      </c>
      <c r="F63" s="1">
        <v>0</v>
      </c>
      <c r="G63" s="1">
        <v>0</v>
      </c>
      <c r="H63" s="1">
        <v>0</v>
      </c>
      <c r="I63" s="236">
        <v>5722.3335468980003</v>
      </c>
      <c r="J63" s="236">
        <v>59630</v>
      </c>
    </row>
    <row r="64" spans="1:10" x14ac:dyDescent="0.15">
      <c r="A64" s="1" t="s">
        <v>564</v>
      </c>
      <c r="B64" s="1" t="s">
        <v>502</v>
      </c>
      <c r="C64" s="1">
        <v>1</v>
      </c>
      <c r="D64" s="1">
        <v>1</v>
      </c>
      <c r="E64" s="1">
        <v>62</v>
      </c>
      <c r="F64" s="1">
        <v>0</v>
      </c>
      <c r="G64" s="1">
        <v>0</v>
      </c>
      <c r="H64" s="1">
        <v>0</v>
      </c>
      <c r="I64" s="236">
        <v>5794.5381681689996</v>
      </c>
      <c r="J64" s="236">
        <v>60370</v>
      </c>
    </row>
    <row r="65" spans="1:10" x14ac:dyDescent="0.15">
      <c r="A65" s="1" t="s">
        <v>565</v>
      </c>
      <c r="B65" s="1" t="s">
        <v>502</v>
      </c>
      <c r="C65" s="1">
        <v>1</v>
      </c>
      <c r="D65" s="1">
        <v>1</v>
      </c>
      <c r="E65" s="1">
        <v>63</v>
      </c>
      <c r="F65" s="1">
        <v>0</v>
      </c>
      <c r="G65" s="1">
        <v>0</v>
      </c>
      <c r="H65" s="1">
        <v>0</v>
      </c>
      <c r="I65" s="236">
        <v>5867.776944579</v>
      </c>
      <c r="J65" s="236">
        <v>61120</v>
      </c>
    </row>
    <row r="66" spans="1:10" x14ac:dyDescent="0.15">
      <c r="A66" s="1" t="s">
        <v>566</v>
      </c>
      <c r="B66" s="1" t="s">
        <v>502</v>
      </c>
      <c r="C66" s="1">
        <v>1</v>
      </c>
      <c r="D66" s="1">
        <v>1</v>
      </c>
      <c r="E66" s="1">
        <v>64</v>
      </c>
      <c r="F66" s="1">
        <v>0</v>
      </c>
      <c r="G66" s="1">
        <v>0</v>
      </c>
      <c r="H66" s="1">
        <v>0</v>
      </c>
      <c r="I66" s="236">
        <v>5941.9643375209998</v>
      </c>
      <c r="J66" s="236">
        <v>61870</v>
      </c>
    </row>
    <row r="67" spans="1:10" x14ac:dyDescent="0.15">
      <c r="A67" s="1" t="s">
        <v>567</v>
      </c>
      <c r="B67" s="1" t="s">
        <v>502</v>
      </c>
      <c r="C67" s="1">
        <v>1</v>
      </c>
      <c r="D67" s="1">
        <v>1</v>
      </c>
      <c r="E67" s="1">
        <v>65</v>
      </c>
      <c r="F67" s="1">
        <v>0</v>
      </c>
      <c r="G67" s="1">
        <v>0</v>
      </c>
      <c r="H67" s="1">
        <v>0</v>
      </c>
      <c r="I67" s="236">
        <v>6017.166030114</v>
      </c>
      <c r="J67" s="236">
        <v>62630</v>
      </c>
    </row>
    <row r="68" spans="1:10" x14ac:dyDescent="0.15">
      <c r="A68" s="1" t="s">
        <v>568</v>
      </c>
      <c r="B68" s="1" t="s">
        <v>502</v>
      </c>
      <c r="C68" s="1">
        <v>1</v>
      </c>
      <c r="D68" s="1">
        <v>1</v>
      </c>
      <c r="E68" s="1">
        <v>66</v>
      </c>
      <c r="F68" s="1">
        <v>0</v>
      </c>
      <c r="G68" s="1">
        <v>0</v>
      </c>
      <c r="H68" s="1">
        <v>0</v>
      </c>
      <c r="I68" s="236">
        <v>6093.4882579779996</v>
      </c>
      <c r="J68" s="236">
        <v>63410</v>
      </c>
    </row>
    <row r="69" spans="1:10" x14ac:dyDescent="0.15">
      <c r="A69" s="1" t="s">
        <v>569</v>
      </c>
      <c r="B69" s="1" t="s">
        <v>502</v>
      </c>
      <c r="C69" s="1">
        <v>1</v>
      </c>
      <c r="D69" s="1">
        <v>1</v>
      </c>
      <c r="E69" s="1">
        <v>67</v>
      </c>
      <c r="F69" s="1">
        <v>0</v>
      </c>
      <c r="G69" s="1">
        <v>0</v>
      </c>
      <c r="H69" s="1">
        <v>0</v>
      </c>
      <c r="I69" s="236">
        <v>6170.8045196780004</v>
      </c>
      <c r="J69" s="236">
        <v>64190</v>
      </c>
    </row>
    <row r="70" spans="1:10" x14ac:dyDescent="0.15">
      <c r="A70" s="1" t="s">
        <v>570</v>
      </c>
      <c r="B70" s="1" t="s">
        <v>502</v>
      </c>
      <c r="C70" s="1">
        <v>1</v>
      </c>
      <c r="D70" s="1">
        <v>1</v>
      </c>
      <c r="E70" s="1">
        <v>68</v>
      </c>
      <c r="F70" s="1">
        <v>0</v>
      </c>
      <c r="G70" s="1">
        <v>0</v>
      </c>
      <c r="H70" s="1">
        <v>0</v>
      </c>
      <c r="I70" s="236">
        <v>6249.2366084679998</v>
      </c>
      <c r="J70" s="236">
        <v>64980</v>
      </c>
    </row>
    <row r="71" spans="1:10" x14ac:dyDescent="0.15">
      <c r="A71" s="1" t="s">
        <v>571</v>
      </c>
      <c r="B71" s="1" t="s">
        <v>502</v>
      </c>
      <c r="C71" s="1">
        <v>1</v>
      </c>
      <c r="D71" s="1">
        <v>1</v>
      </c>
      <c r="E71" s="1">
        <v>69</v>
      </c>
      <c r="F71" s="1">
        <v>0</v>
      </c>
      <c r="G71" s="1">
        <v>0</v>
      </c>
      <c r="H71" s="1">
        <v>0</v>
      </c>
      <c r="I71" s="236">
        <v>6328.6626472050002</v>
      </c>
      <c r="J71" s="236">
        <v>65770</v>
      </c>
    </row>
    <row r="72" spans="1:10" x14ac:dyDescent="0.15">
      <c r="A72" s="1" t="s">
        <v>572</v>
      </c>
      <c r="B72" s="1" t="s">
        <v>502</v>
      </c>
      <c r="C72" s="1">
        <v>1</v>
      </c>
      <c r="D72" s="1">
        <v>1</v>
      </c>
      <c r="E72" s="1">
        <v>70</v>
      </c>
      <c r="F72" s="20">
        <v>0</v>
      </c>
      <c r="G72" s="20">
        <v>0</v>
      </c>
      <c r="H72" s="20">
        <v>0</v>
      </c>
      <c r="I72" s="236">
        <v>6428.2400366479997</v>
      </c>
      <c r="J72" s="236">
        <v>67730</v>
      </c>
    </row>
    <row r="73" spans="1:10" x14ac:dyDescent="0.15">
      <c r="A73" s="1" t="s">
        <v>573</v>
      </c>
      <c r="B73" s="1" t="s">
        <v>502</v>
      </c>
      <c r="C73" s="1">
        <v>1</v>
      </c>
      <c r="D73" s="1">
        <v>1</v>
      </c>
      <c r="E73" s="1">
        <v>71</v>
      </c>
      <c r="F73" s="1">
        <v>0</v>
      </c>
      <c r="G73" s="1">
        <v>0</v>
      </c>
      <c r="H73" s="1">
        <v>0</v>
      </c>
      <c r="I73" s="236">
        <v>6511.7880655110002</v>
      </c>
      <c r="J73" s="236">
        <v>68560</v>
      </c>
    </row>
    <row r="74" spans="1:10" x14ac:dyDescent="0.15">
      <c r="A74" s="1" t="s">
        <v>574</v>
      </c>
      <c r="B74" s="1" t="s">
        <v>502</v>
      </c>
      <c r="C74" s="1">
        <v>1</v>
      </c>
      <c r="D74" s="1">
        <v>1</v>
      </c>
      <c r="E74" s="1">
        <v>72</v>
      </c>
      <c r="F74" s="1">
        <v>0</v>
      </c>
      <c r="G74" s="1">
        <v>0</v>
      </c>
      <c r="H74" s="1">
        <v>0</v>
      </c>
      <c r="I74" s="236">
        <v>6596.6170836769998</v>
      </c>
      <c r="J74" s="236">
        <v>69400</v>
      </c>
    </row>
    <row r="75" spans="1:10" x14ac:dyDescent="0.15">
      <c r="A75" s="1" t="s">
        <v>575</v>
      </c>
      <c r="B75" s="1" t="s">
        <v>502</v>
      </c>
      <c r="C75" s="1">
        <v>1</v>
      </c>
      <c r="D75" s="1">
        <v>1</v>
      </c>
      <c r="E75" s="1">
        <v>73</v>
      </c>
      <c r="F75" s="1">
        <v>0</v>
      </c>
      <c r="G75" s="1">
        <v>0</v>
      </c>
      <c r="H75" s="1">
        <v>0</v>
      </c>
      <c r="I75" s="236">
        <v>6682.5408453789996</v>
      </c>
      <c r="J75" s="236">
        <v>70240</v>
      </c>
    </row>
    <row r="76" spans="1:10" x14ac:dyDescent="0.15">
      <c r="A76" s="1" t="s">
        <v>576</v>
      </c>
      <c r="B76" s="1" t="s">
        <v>502</v>
      </c>
      <c r="C76" s="1">
        <v>1</v>
      </c>
      <c r="D76" s="1">
        <v>1</v>
      </c>
      <c r="E76" s="1">
        <v>74</v>
      </c>
      <c r="F76" s="1">
        <v>0</v>
      </c>
      <c r="G76" s="1">
        <v>0</v>
      </c>
      <c r="H76" s="1">
        <v>0</v>
      </c>
      <c r="I76" s="236">
        <v>6770.0558379940003</v>
      </c>
      <c r="J76" s="236">
        <v>71100</v>
      </c>
    </row>
    <row r="77" spans="1:10" x14ac:dyDescent="0.15">
      <c r="A77" s="1" t="s">
        <v>577</v>
      </c>
      <c r="B77" s="1" t="s">
        <v>502</v>
      </c>
      <c r="C77" s="1">
        <v>1</v>
      </c>
      <c r="D77" s="1">
        <v>1</v>
      </c>
      <c r="E77" s="1">
        <v>75</v>
      </c>
      <c r="F77" s="20">
        <v>0</v>
      </c>
      <c r="G77" s="20">
        <v>0</v>
      </c>
      <c r="H77" s="20">
        <v>0</v>
      </c>
      <c r="I77" s="236">
        <v>6858.7193402570001</v>
      </c>
      <c r="J77" s="236">
        <v>71960</v>
      </c>
    </row>
    <row r="78" spans="1:10" x14ac:dyDescent="0.15">
      <c r="A78" s="1" t="s">
        <v>578</v>
      </c>
      <c r="B78" s="1" t="s">
        <v>502</v>
      </c>
      <c r="C78" s="1">
        <v>1</v>
      </c>
      <c r="D78" s="1">
        <v>1</v>
      </c>
      <c r="E78" s="1">
        <v>76</v>
      </c>
      <c r="F78" s="1">
        <v>0</v>
      </c>
      <c r="G78" s="1">
        <v>0</v>
      </c>
      <c r="H78" s="1">
        <v>0</v>
      </c>
      <c r="I78" s="236">
        <v>6948.8188690469997</v>
      </c>
      <c r="J78" s="236">
        <v>72830</v>
      </c>
    </row>
    <row r="79" spans="1:10" x14ac:dyDescent="0.15">
      <c r="A79" s="1" t="s">
        <v>579</v>
      </c>
      <c r="B79" s="1" t="s">
        <v>502</v>
      </c>
      <c r="C79" s="1">
        <v>1</v>
      </c>
      <c r="D79" s="1">
        <v>1</v>
      </c>
      <c r="E79" s="1">
        <v>77</v>
      </c>
      <c r="F79" s="1">
        <v>0</v>
      </c>
      <c r="G79" s="1">
        <v>0</v>
      </c>
      <c r="H79" s="1">
        <v>0</v>
      </c>
      <c r="I79" s="236">
        <v>7040.4328641849997</v>
      </c>
      <c r="J79" s="236">
        <v>73710</v>
      </c>
    </row>
    <row r="80" spans="1:10" x14ac:dyDescent="0.15">
      <c r="A80" s="1" t="s">
        <v>580</v>
      </c>
      <c r="B80" s="1" t="s">
        <v>502</v>
      </c>
      <c r="C80" s="1">
        <v>1</v>
      </c>
      <c r="D80" s="1">
        <v>1</v>
      </c>
      <c r="E80" s="1">
        <v>78</v>
      </c>
      <c r="F80" s="1">
        <v>0</v>
      </c>
      <c r="G80" s="1">
        <v>0</v>
      </c>
      <c r="H80" s="1">
        <v>0</v>
      </c>
      <c r="I80" s="236">
        <v>7133.2758179410002</v>
      </c>
      <c r="J80" s="236">
        <v>74590</v>
      </c>
    </row>
    <row r="81" spans="1:10" x14ac:dyDescent="0.15">
      <c r="A81" s="1" t="s">
        <v>581</v>
      </c>
      <c r="B81" s="1" t="s">
        <v>502</v>
      </c>
      <c r="C81" s="1">
        <v>1</v>
      </c>
      <c r="D81" s="1">
        <v>1</v>
      </c>
      <c r="E81" s="1">
        <v>79</v>
      </c>
      <c r="F81" s="1">
        <v>0</v>
      </c>
      <c r="G81" s="1">
        <v>0</v>
      </c>
      <c r="H81" s="1">
        <v>0</v>
      </c>
      <c r="I81" s="236">
        <v>7228.0616994290003</v>
      </c>
      <c r="J81" s="236">
        <v>75490</v>
      </c>
    </row>
    <row r="82" spans="1:10" x14ac:dyDescent="0.15">
      <c r="A82" s="1" t="s">
        <v>582</v>
      </c>
      <c r="B82" s="1" t="s">
        <v>502</v>
      </c>
      <c r="C82" s="1">
        <v>1</v>
      </c>
      <c r="D82" s="1">
        <v>1</v>
      </c>
      <c r="E82" s="1">
        <v>80</v>
      </c>
      <c r="F82" s="1">
        <v>0</v>
      </c>
      <c r="G82" s="1">
        <v>0</v>
      </c>
      <c r="H82" s="1">
        <v>0</v>
      </c>
      <c r="I82" s="236">
        <v>7370.0887484989998</v>
      </c>
      <c r="J82" s="236">
        <v>77490</v>
      </c>
    </row>
    <row r="83" spans="1:10" x14ac:dyDescent="0.15">
      <c r="A83" s="1" t="s">
        <v>583</v>
      </c>
      <c r="B83" s="1" t="s">
        <v>502</v>
      </c>
      <c r="C83" s="1">
        <v>1</v>
      </c>
      <c r="D83" s="1">
        <v>1</v>
      </c>
      <c r="E83" s="1">
        <v>81</v>
      </c>
      <c r="F83" s="1">
        <v>0</v>
      </c>
      <c r="G83" s="1">
        <v>0</v>
      </c>
      <c r="H83" s="1">
        <v>0</v>
      </c>
      <c r="I83" s="236">
        <v>7471.2660216679997</v>
      </c>
      <c r="J83" s="236">
        <v>78410</v>
      </c>
    </row>
    <row r="84" spans="1:10" x14ac:dyDescent="0.15">
      <c r="A84" s="1" t="s">
        <v>584</v>
      </c>
      <c r="B84" s="1" t="s">
        <v>502</v>
      </c>
      <c r="C84" s="1">
        <v>1</v>
      </c>
      <c r="D84" s="1">
        <v>1</v>
      </c>
      <c r="E84" s="1">
        <v>82</v>
      </c>
      <c r="F84" s="1">
        <v>0</v>
      </c>
      <c r="G84" s="1">
        <v>0</v>
      </c>
      <c r="H84" s="1">
        <v>0</v>
      </c>
      <c r="I84" s="236">
        <v>7574.2877302220004</v>
      </c>
      <c r="J84" s="236">
        <v>79340</v>
      </c>
    </row>
    <row r="85" spans="1:10" x14ac:dyDescent="0.15">
      <c r="A85" s="1" t="s">
        <v>585</v>
      </c>
      <c r="B85" s="1" t="s">
        <v>502</v>
      </c>
      <c r="C85" s="1">
        <v>1</v>
      </c>
      <c r="D85" s="1">
        <v>1</v>
      </c>
      <c r="E85" s="1">
        <v>83</v>
      </c>
      <c r="F85" s="1">
        <v>0</v>
      </c>
      <c r="G85" s="1">
        <v>0</v>
      </c>
      <c r="H85" s="1">
        <v>0</v>
      </c>
      <c r="I85" s="236">
        <v>7678.1760356459999</v>
      </c>
      <c r="J85" s="236">
        <v>80260</v>
      </c>
    </row>
    <row r="86" spans="1:10" x14ac:dyDescent="0.15">
      <c r="A86" s="1" t="s">
        <v>586</v>
      </c>
      <c r="B86" s="1" t="s">
        <v>502</v>
      </c>
      <c r="C86" s="1">
        <v>1</v>
      </c>
      <c r="D86" s="1">
        <v>1</v>
      </c>
      <c r="E86" s="1">
        <v>84</v>
      </c>
      <c r="F86" s="1">
        <v>0</v>
      </c>
      <c r="G86" s="1">
        <v>0</v>
      </c>
      <c r="H86" s="1">
        <v>0</v>
      </c>
      <c r="I86" s="236">
        <v>7786.8362346650001</v>
      </c>
      <c r="J86" s="236">
        <v>81240</v>
      </c>
    </row>
    <row r="87" spans="1:10" x14ac:dyDescent="0.15">
      <c r="A87" s="1" t="s">
        <v>587</v>
      </c>
      <c r="B87" s="1" t="s">
        <v>502</v>
      </c>
      <c r="C87" s="1">
        <v>1</v>
      </c>
      <c r="D87" s="1">
        <v>1</v>
      </c>
      <c r="E87" s="1">
        <v>85</v>
      </c>
      <c r="F87" s="1">
        <v>0</v>
      </c>
      <c r="G87" s="1">
        <v>0</v>
      </c>
      <c r="H87" s="1">
        <v>0</v>
      </c>
      <c r="I87" s="236">
        <v>7939.7580222360002</v>
      </c>
      <c r="J87" s="236">
        <v>82890</v>
      </c>
    </row>
    <row r="88" spans="1:10" x14ac:dyDescent="0.15">
      <c r="A88" s="1" t="s">
        <v>588</v>
      </c>
      <c r="B88" s="1" t="s">
        <v>502</v>
      </c>
      <c r="C88" s="1">
        <v>1</v>
      </c>
      <c r="D88" s="1">
        <v>2</v>
      </c>
      <c r="E88" s="1">
        <v>0</v>
      </c>
      <c r="F88" s="20">
        <v>0</v>
      </c>
      <c r="G88" s="20">
        <v>0</v>
      </c>
      <c r="H88" s="20">
        <v>0</v>
      </c>
      <c r="I88" s="236">
        <v>2683.6080036439998</v>
      </c>
      <c r="J88" s="236">
        <v>28520</v>
      </c>
    </row>
    <row r="89" spans="1:10" x14ac:dyDescent="0.15">
      <c r="A89" s="1" t="s">
        <v>589</v>
      </c>
      <c r="B89" s="1" t="s">
        <v>502</v>
      </c>
      <c r="C89" s="1">
        <v>1</v>
      </c>
      <c r="D89" s="1">
        <v>2</v>
      </c>
      <c r="E89" s="1">
        <v>1</v>
      </c>
      <c r="F89" s="1">
        <v>0</v>
      </c>
      <c r="G89" s="1">
        <v>0</v>
      </c>
      <c r="H89" s="1">
        <v>0</v>
      </c>
      <c r="I89" s="236">
        <v>2717.0941008509999</v>
      </c>
      <c r="J89" s="236">
        <v>28880</v>
      </c>
    </row>
    <row r="90" spans="1:10" x14ac:dyDescent="0.15">
      <c r="A90" s="1" t="s">
        <v>590</v>
      </c>
      <c r="B90" s="1" t="s">
        <v>502</v>
      </c>
      <c r="C90" s="1">
        <v>1</v>
      </c>
      <c r="D90" s="1">
        <v>2</v>
      </c>
      <c r="E90" s="1">
        <v>2</v>
      </c>
      <c r="F90" s="1">
        <v>0</v>
      </c>
      <c r="G90" s="1">
        <v>0</v>
      </c>
      <c r="H90" s="1">
        <v>0</v>
      </c>
      <c r="I90" s="236">
        <v>2751.0102445349999</v>
      </c>
      <c r="J90" s="236">
        <v>29240</v>
      </c>
    </row>
    <row r="91" spans="1:10" x14ac:dyDescent="0.15">
      <c r="A91" s="1" t="s">
        <v>591</v>
      </c>
      <c r="B91" s="1" t="s">
        <v>502</v>
      </c>
      <c r="C91" s="1">
        <v>1</v>
      </c>
      <c r="D91" s="1">
        <v>2</v>
      </c>
      <c r="E91" s="1">
        <v>3</v>
      </c>
      <c r="F91" s="1">
        <v>0</v>
      </c>
      <c r="G91" s="1">
        <v>0</v>
      </c>
      <c r="H91" s="1">
        <v>0</v>
      </c>
      <c r="I91" s="236">
        <v>2785.3642015529999</v>
      </c>
      <c r="J91" s="236">
        <v>29610</v>
      </c>
    </row>
    <row r="92" spans="1:10" x14ac:dyDescent="0.15">
      <c r="A92" s="1" t="s">
        <v>592</v>
      </c>
      <c r="B92" s="1" t="s">
        <v>502</v>
      </c>
      <c r="C92" s="1">
        <v>1</v>
      </c>
      <c r="D92" s="1">
        <v>2</v>
      </c>
      <c r="E92" s="1">
        <v>4</v>
      </c>
      <c r="F92" s="1">
        <v>0</v>
      </c>
      <c r="G92" s="1">
        <v>0</v>
      </c>
      <c r="H92" s="1">
        <v>0</v>
      </c>
      <c r="I92" s="236">
        <v>2820.1519430379999</v>
      </c>
      <c r="J92" s="236">
        <v>29980</v>
      </c>
    </row>
    <row r="93" spans="1:10" x14ac:dyDescent="0.15">
      <c r="A93" s="1" t="s">
        <v>593</v>
      </c>
      <c r="B93" s="1" t="s">
        <v>502</v>
      </c>
      <c r="C93" s="1">
        <v>1</v>
      </c>
      <c r="D93" s="1">
        <v>2</v>
      </c>
      <c r="E93" s="1">
        <v>5</v>
      </c>
      <c r="F93" s="1">
        <v>0</v>
      </c>
      <c r="G93" s="1">
        <v>0</v>
      </c>
      <c r="H93" s="1">
        <v>0</v>
      </c>
      <c r="I93" s="236">
        <v>2855.377638677</v>
      </c>
      <c r="J93" s="236">
        <v>30350</v>
      </c>
    </row>
    <row r="94" spans="1:10" x14ac:dyDescent="0.15">
      <c r="A94" s="1" t="s">
        <v>594</v>
      </c>
      <c r="B94" s="1" t="s">
        <v>502</v>
      </c>
      <c r="C94" s="1">
        <v>1</v>
      </c>
      <c r="D94" s="1">
        <v>2</v>
      </c>
      <c r="E94" s="1">
        <v>6</v>
      </c>
      <c r="F94" s="1">
        <v>0</v>
      </c>
      <c r="G94" s="1">
        <v>0</v>
      </c>
      <c r="H94" s="1">
        <v>0</v>
      </c>
      <c r="I94" s="236">
        <v>2891.0473387830002</v>
      </c>
      <c r="J94" s="236">
        <v>30730</v>
      </c>
    </row>
    <row r="95" spans="1:10" x14ac:dyDescent="0.15">
      <c r="A95" s="1" t="s">
        <v>595</v>
      </c>
      <c r="B95" s="1" t="s">
        <v>502</v>
      </c>
      <c r="C95" s="1">
        <v>1</v>
      </c>
      <c r="D95" s="1">
        <v>2</v>
      </c>
      <c r="E95" s="1">
        <v>7</v>
      </c>
      <c r="F95" s="1">
        <v>0</v>
      </c>
      <c r="G95" s="1">
        <v>0</v>
      </c>
      <c r="H95" s="1">
        <v>0</v>
      </c>
      <c r="I95" s="236">
        <v>2927.1649463099998</v>
      </c>
      <c r="J95" s="236">
        <v>31110</v>
      </c>
    </row>
    <row r="96" spans="1:10" x14ac:dyDescent="0.15">
      <c r="A96" s="1" t="s">
        <v>596</v>
      </c>
      <c r="B96" s="1" t="s">
        <v>502</v>
      </c>
      <c r="C96" s="1">
        <v>1</v>
      </c>
      <c r="D96" s="1">
        <v>2</v>
      </c>
      <c r="E96" s="1">
        <v>8</v>
      </c>
      <c r="F96" s="1">
        <v>0</v>
      </c>
      <c r="G96" s="1">
        <v>0</v>
      </c>
      <c r="H96" s="1">
        <v>0</v>
      </c>
      <c r="I96" s="236">
        <v>2963.736182483</v>
      </c>
      <c r="J96" s="236">
        <v>31500</v>
      </c>
    </row>
    <row r="97" spans="1:10" x14ac:dyDescent="0.15">
      <c r="A97" s="1" t="s">
        <v>597</v>
      </c>
      <c r="B97" s="1" t="s">
        <v>502</v>
      </c>
      <c r="C97" s="1">
        <v>1</v>
      </c>
      <c r="D97" s="1">
        <v>2</v>
      </c>
      <c r="E97" s="1">
        <v>9</v>
      </c>
      <c r="F97" s="1">
        <v>0</v>
      </c>
      <c r="G97" s="1">
        <v>0</v>
      </c>
      <c r="H97" s="1">
        <v>0</v>
      </c>
      <c r="I97" s="236">
        <v>3000.765916848</v>
      </c>
      <c r="J97" s="236">
        <v>31900</v>
      </c>
    </row>
    <row r="98" spans="1:10" x14ac:dyDescent="0.15">
      <c r="A98" s="1" t="s">
        <v>598</v>
      </c>
      <c r="B98" s="1" t="s">
        <v>502</v>
      </c>
      <c r="C98" s="1">
        <v>1</v>
      </c>
      <c r="D98" s="1">
        <v>2</v>
      </c>
      <c r="E98" s="1">
        <v>10</v>
      </c>
      <c r="F98" s="1">
        <v>0</v>
      </c>
      <c r="G98" s="1">
        <v>0</v>
      </c>
      <c r="H98" s="1">
        <v>0</v>
      </c>
      <c r="I98" s="236">
        <v>3038.2594363150001</v>
      </c>
      <c r="J98" s="236">
        <v>32290</v>
      </c>
    </row>
    <row r="99" spans="1:10" x14ac:dyDescent="0.15">
      <c r="A99" s="1" t="s">
        <v>599</v>
      </c>
      <c r="B99" s="1" t="s">
        <v>502</v>
      </c>
      <c r="C99" s="1">
        <v>1</v>
      </c>
      <c r="D99" s="1">
        <v>2</v>
      </c>
      <c r="E99" s="1">
        <v>11</v>
      </c>
      <c r="F99" s="1">
        <v>0</v>
      </c>
      <c r="G99" s="1">
        <v>0</v>
      </c>
      <c r="H99" s="1">
        <v>0</v>
      </c>
      <c r="I99" s="236">
        <v>3076.2299073499998</v>
      </c>
      <c r="J99" s="236">
        <v>32700</v>
      </c>
    </row>
    <row r="100" spans="1:10" x14ac:dyDescent="0.15">
      <c r="A100" s="1" t="s">
        <v>600</v>
      </c>
      <c r="B100" s="1" t="s">
        <v>502</v>
      </c>
      <c r="C100" s="1">
        <v>1</v>
      </c>
      <c r="D100" s="1">
        <v>2</v>
      </c>
      <c r="E100" s="1">
        <v>12</v>
      </c>
      <c r="F100" s="1">
        <v>0</v>
      </c>
      <c r="G100" s="1">
        <v>0</v>
      </c>
      <c r="H100" s="1">
        <v>0</v>
      </c>
      <c r="I100" s="236">
        <v>3114.681641137</v>
      </c>
      <c r="J100" s="236">
        <v>33110</v>
      </c>
    </row>
    <row r="101" spans="1:10" x14ac:dyDescent="0.15">
      <c r="A101" s="1" t="s">
        <v>601</v>
      </c>
      <c r="B101" s="1" t="s">
        <v>502</v>
      </c>
      <c r="C101" s="1">
        <v>1</v>
      </c>
      <c r="D101" s="1">
        <v>2</v>
      </c>
      <c r="E101" s="1">
        <v>13</v>
      </c>
      <c r="F101" s="1">
        <v>0</v>
      </c>
      <c r="G101" s="1">
        <v>0</v>
      </c>
      <c r="H101" s="1">
        <v>0</v>
      </c>
      <c r="I101" s="236">
        <v>3153.620035423</v>
      </c>
      <c r="J101" s="236">
        <v>33520</v>
      </c>
    </row>
    <row r="102" spans="1:10" x14ac:dyDescent="0.15">
      <c r="A102" s="1" t="s">
        <v>602</v>
      </c>
      <c r="B102" s="1" t="s">
        <v>502</v>
      </c>
      <c r="C102" s="1">
        <v>1</v>
      </c>
      <c r="D102" s="1">
        <v>2</v>
      </c>
      <c r="E102" s="1">
        <v>14</v>
      </c>
      <c r="F102" s="1">
        <v>0</v>
      </c>
      <c r="G102" s="1">
        <v>0</v>
      </c>
      <c r="H102" s="1">
        <v>0</v>
      </c>
      <c r="I102" s="236">
        <v>3193.0519278729998</v>
      </c>
      <c r="J102" s="236">
        <v>33940</v>
      </c>
    </row>
    <row r="103" spans="1:10" x14ac:dyDescent="0.15">
      <c r="A103" s="1" t="s">
        <v>603</v>
      </c>
      <c r="B103" s="1" t="s">
        <v>502</v>
      </c>
      <c r="C103" s="1">
        <v>1</v>
      </c>
      <c r="D103" s="1">
        <v>2</v>
      </c>
      <c r="E103" s="1">
        <v>15</v>
      </c>
      <c r="F103" s="1">
        <v>0</v>
      </c>
      <c r="G103" s="1">
        <v>0</v>
      </c>
      <c r="H103" s="1">
        <v>0</v>
      </c>
      <c r="I103" s="236">
        <v>3232.9826232529999</v>
      </c>
      <c r="J103" s="236">
        <v>34360</v>
      </c>
    </row>
    <row r="104" spans="1:10" x14ac:dyDescent="0.15">
      <c r="A104" s="1" t="s">
        <v>604</v>
      </c>
      <c r="B104" s="1" t="s">
        <v>502</v>
      </c>
      <c r="C104" s="1">
        <v>1</v>
      </c>
      <c r="D104" s="1">
        <v>2</v>
      </c>
      <c r="E104" s="1">
        <v>16</v>
      </c>
      <c r="F104" s="1">
        <v>0</v>
      </c>
      <c r="G104" s="1">
        <v>0</v>
      </c>
      <c r="H104" s="1">
        <v>0</v>
      </c>
      <c r="I104" s="236">
        <v>3273.4195961979999</v>
      </c>
      <c r="J104" s="236">
        <v>34790</v>
      </c>
    </row>
    <row r="105" spans="1:10" x14ac:dyDescent="0.15">
      <c r="A105" s="1" t="s">
        <v>605</v>
      </c>
      <c r="B105" s="1" t="s">
        <v>502</v>
      </c>
      <c r="C105" s="1">
        <v>1</v>
      </c>
      <c r="D105" s="1">
        <v>2</v>
      </c>
      <c r="E105" s="1">
        <v>17</v>
      </c>
      <c r="F105" s="1">
        <v>0</v>
      </c>
      <c r="G105" s="1">
        <v>0</v>
      </c>
      <c r="H105" s="1">
        <v>0</v>
      </c>
      <c r="I105" s="236">
        <v>3314.3458321759999</v>
      </c>
      <c r="J105" s="236">
        <v>35230</v>
      </c>
    </row>
    <row r="106" spans="1:10" x14ac:dyDescent="0.15">
      <c r="A106" s="1" t="s">
        <v>606</v>
      </c>
      <c r="B106" s="1" t="s">
        <v>502</v>
      </c>
      <c r="C106" s="1">
        <v>1</v>
      </c>
      <c r="D106" s="1">
        <v>2</v>
      </c>
      <c r="E106" s="1">
        <v>18</v>
      </c>
      <c r="F106" s="1">
        <v>0</v>
      </c>
      <c r="G106" s="1">
        <v>0</v>
      </c>
      <c r="H106" s="1">
        <v>0</v>
      </c>
      <c r="I106" s="236">
        <v>3355.7787597510001</v>
      </c>
      <c r="J106" s="236">
        <v>35670</v>
      </c>
    </row>
    <row r="107" spans="1:10" x14ac:dyDescent="0.15">
      <c r="A107" s="1" t="s">
        <v>607</v>
      </c>
      <c r="B107" s="1" t="s">
        <v>502</v>
      </c>
      <c r="C107" s="1">
        <v>1</v>
      </c>
      <c r="D107" s="1">
        <v>2</v>
      </c>
      <c r="E107" s="1">
        <v>19</v>
      </c>
      <c r="F107" s="1">
        <v>0</v>
      </c>
      <c r="G107" s="1">
        <v>0</v>
      </c>
      <c r="H107" s="1">
        <v>0</v>
      </c>
      <c r="I107" s="236">
        <v>3397.729219028</v>
      </c>
      <c r="J107" s="236">
        <v>36110</v>
      </c>
    </row>
    <row r="108" spans="1:10" x14ac:dyDescent="0.15">
      <c r="A108" s="1" t="s">
        <v>608</v>
      </c>
      <c r="B108" s="1" t="s">
        <v>502</v>
      </c>
      <c r="C108" s="1">
        <v>1</v>
      </c>
      <c r="D108" s="1">
        <v>2</v>
      </c>
      <c r="E108" s="1">
        <v>20</v>
      </c>
      <c r="F108" s="1">
        <v>0</v>
      </c>
      <c r="G108" s="1">
        <v>0</v>
      </c>
      <c r="H108" s="1">
        <v>0</v>
      </c>
      <c r="I108" s="236">
        <v>3440.2094641970002</v>
      </c>
      <c r="J108" s="236">
        <v>36570</v>
      </c>
    </row>
    <row r="109" spans="1:10" x14ac:dyDescent="0.15">
      <c r="A109" s="1" t="s">
        <v>609</v>
      </c>
      <c r="B109" s="1" t="s">
        <v>502</v>
      </c>
      <c r="C109" s="1">
        <v>1</v>
      </c>
      <c r="D109" s="1">
        <v>2</v>
      </c>
      <c r="E109" s="1">
        <v>21</v>
      </c>
      <c r="F109" s="1">
        <v>0</v>
      </c>
      <c r="G109" s="1">
        <v>0</v>
      </c>
      <c r="H109" s="1">
        <v>0</v>
      </c>
      <c r="I109" s="236">
        <v>3483.2115213769998</v>
      </c>
      <c r="J109" s="236">
        <v>36970</v>
      </c>
    </row>
    <row r="110" spans="1:10" x14ac:dyDescent="0.15">
      <c r="A110" s="1" t="s">
        <v>610</v>
      </c>
      <c r="B110" s="1" t="s">
        <v>502</v>
      </c>
      <c r="C110" s="1">
        <v>1</v>
      </c>
      <c r="D110" s="1">
        <v>2</v>
      </c>
      <c r="E110" s="1">
        <v>22</v>
      </c>
      <c r="F110" s="1">
        <v>0</v>
      </c>
      <c r="G110" s="1">
        <v>0</v>
      </c>
      <c r="H110" s="1">
        <v>0</v>
      </c>
      <c r="I110" s="236">
        <v>3526.7541785409999</v>
      </c>
      <c r="J110" s="236">
        <v>37380</v>
      </c>
    </row>
    <row r="111" spans="1:10" x14ac:dyDescent="0.15">
      <c r="A111" s="1" t="s">
        <v>611</v>
      </c>
      <c r="B111" s="1" t="s">
        <v>502</v>
      </c>
      <c r="C111" s="1">
        <v>1</v>
      </c>
      <c r="D111" s="1">
        <v>2</v>
      </c>
      <c r="E111" s="1">
        <v>23</v>
      </c>
      <c r="F111" s="1">
        <v>0</v>
      </c>
      <c r="G111" s="1">
        <v>0</v>
      </c>
      <c r="H111" s="1">
        <v>0</v>
      </c>
      <c r="I111" s="236">
        <v>3570.8424345829999</v>
      </c>
      <c r="J111" s="236">
        <v>37800</v>
      </c>
    </row>
    <row r="112" spans="1:10" x14ac:dyDescent="0.15">
      <c r="A112" s="1" t="s">
        <v>612</v>
      </c>
      <c r="B112" s="1" t="s">
        <v>502</v>
      </c>
      <c r="C112" s="1">
        <v>1</v>
      </c>
      <c r="D112" s="1">
        <v>2</v>
      </c>
      <c r="E112" s="1">
        <v>24</v>
      </c>
      <c r="F112" s="1">
        <v>0</v>
      </c>
      <c r="G112" s="1">
        <v>0</v>
      </c>
      <c r="H112" s="1">
        <v>0</v>
      </c>
      <c r="I112" s="236">
        <v>3615.4791924840001</v>
      </c>
      <c r="J112" s="236">
        <v>38220</v>
      </c>
    </row>
    <row r="113" spans="1:10" x14ac:dyDescent="0.15">
      <c r="A113" s="1" t="s">
        <v>613</v>
      </c>
      <c r="B113" s="1" t="s">
        <v>502</v>
      </c>
      <c r="C113" s="1">
        <v>1</v>
      </c>
      <c r="D113" s="1">
        <v>2</v>
      </c>
      <c r="E113" s="1">
        <v>25</v>
      </c>
      <c r="F113" s="1">
        <v>0</v>
      </c>
      <c r="G113" s="1">
        <v>0</v>
      </c>
      <c r="H113" s="1">
        <v>0</v>
      </c>
      <c r="I113" s="236">
        <v>3660.6678862439999</v>
      </c>
      <c r="J113" s="236">
        <v>38640</v>
      </c>
    </row>
    <row r="114" spans="1:10" x14ac:dyDescent="0.15">
      <c r="A114" s="1" t="s">
        <v>614</v>
      </c>
      <c r="B114" s="1" t="s">
        <v>502</v>
      </c>
      <c r="C114" s="1">
        <v>1</v>
      </c>
      <c r="D114" s="1">
        <v>2</v>
      </c>
      <c r="E114" s="1">
        <v>26</v>
      </c>
      <c r="F114" s="1">
        <v>0</v>
      </c>
      <c r="G114" s="1">
        <v>0</v>
      </c>
      <c r="H114" s="1">
        <v>0</v>
      </c>
      <c r="I114" s="236">
        <v>3706.4153178810002</v>
      </c>
      <c r="J114" s="236">
        <v>39070</v>
      </c>
    </row>
    <row r="115" spans="1:10" x14ac:dyDescent="0.15">
      <c r="A115" s="1" t="s">
        <v>615</v>
      </c>
      <c r="B115" s="1" t="s">
        <v>502</v>
      </c>
      <c r="C115" s="1">
        <v>1</v>
      </c>
      <c r="D115" s="1">
        <v>2</v>
      </c>
      <c r="E115" s="1">
        <v>27</v>
      </c>
      <c r="F115" s="1">
        <v>0</v>
      </c>
      <c r="G115" s="1">
        <v>0</v>
      </c>
      <c r="H115" s="1">
        <v>0</v>
      </c>
      <c r="I115" s="236">
        <v>3752.7347842429999</v>
      </c>
      <c r="J115" s="236">
        <v>39510</v>
      </c>
    </row>
    <row r="116" spans="1:10" x14ac:dyDescent="0.15">
      <c r="A116" s="1" t="s">
        <v>616</v>
      </c>
      <c r="B116" s="1" t="s">
        <v>502</v>
      </c>
      <c r="C116" s="1">
        <v>1</v>
      </c>
      <c r="D116" s="1">
        <v>2</v>
      </c>
      <c r="E116" s="1">
        <v>28</v>
      </c>
      <c r="F116" s="1">
        <v>0</v>
      </c>
      <c r="G116" s="1">
        <v>0</v>
      </c>
      <c r="H116" s="1">
        <v>0</v>
      </c>
      <c r="I116" s="236">
        <v>3799.63129011</v>
      </c>
      <c r="J116" s="236">
        <v>39940</v>
      </c>
    </row>
    <row r="117" spans="1:10" x14ac:dyDescent="0.15">
      <c r="A117" s="1" t="s">
        <v>617</v>
      </c>
      <c r="B117" s="1" t="s">
        <v>502</v>
      </c>
      <c r="C117" s="1">
        <v>1</v>
      </c>
      <c r="D117" s="1">
        <v>2</v>
      </c>
      <c r="E117" s="1">
        <v>29</v>
      </c>
      <c r="F117" s="1">
        <v>0</v>
      </c>
      <c r="G117" s="1">
        <v>0</v>
      </c>
      <c r="H117" s="1">
        <v>0</v>
      </c>
      <c r="I117" s="236">
        <v>3847.1194313800002</v>
      </c>
      <c r="J117" s="236">
        <v>40390</v>
      </c>
    </row>
    <row r="118" spans="1:10" x14ac:dyDescent="0.15">
      <c r="A118" s="1" t="s">
        <v>618</v>
      </c>
      <c r="B118" s="1" t="s">
        <v>502</v>
      </c>
      <c r="C118" s="1">
        <v>1</v>
      </c>
      <c r="D118" s="1">
        <v>2</v>
      </c>
      <c r="E118" s="1">
        <v>30</v>
      </c>
      <c r="F118" s="1">
        <v>0</v>
      </c>
      <c r="G118" s="1">
        <v>0</v>
      </c>
      <c r="H118" s="1">
        <v>0</v>
      </c>
      <c r="I118" s="236">
        <v>3895.1691007230002</v>
      </c>
      <c r="J118" s="236">
        <v>40700</v>
      </c>
    </row>
    <row r="119" spans="1:10" x14ac:dyDescent="0.15">
      <c r="A119" s="1" t="s">
        <v>619</v>
      </c>
      <c r="B119" s="1" t="s">
        <v>502</v>
      </c>
      <c r="C119" s="1">
        <v>1</v>
      </c>
      <c r="D119" s="1">
        <v>2</v>
      </c>
      <c r="E119" s="1">
        <v>31</v>
      </c>
      <c r="F119" s="1">
        <v>0</v>
      </c>
      <c r="G119" s="1">
        <v>0</v>
      </c>
      <c r="H119" s="1">
        <v>0</v>
      </c>
      <c r="I119" s="236">
        <v>3943.8682364480001</v>
      </c>
      <c r="J119" s="236">
        <v>41210</v>
      </c>
    </row>
    <row r="120" spans="1:10" x14ac:dyDescent="0.15">
      <c r="A120" s="1" t="s">
        <v>620</v>
      </c>
      <c r="B120" s="1" t="s">
        <v>502</v>
      </c>
      <c r="C120" s="1">
        <v>1</v>
      </c>
      <c r="D120" s="1">
        <v>2</v>
      </c>
      <c r="E120" s="1">
        <v>32</v>
      </c>
      <c r="F120" s="1">
        <v>0</v>
      </c>
      <c r="G120" s="1">
        <v>0</v>
      </c>
      <c r="H120" s="1">
        <v>0</v>
      </c>
      <c r="I120" s="236">
        <v>3993.1794313559999</v>
      </c>
      <c r="J120" s="236">
        <v>41720</v>
      </c>
    </row>
    <row r="121" spans="1:10" x14ac:dyDescent="0.15">
      <c r="A121" s="1" t="s">
        <v>621</v>
      </c>
      <c r="B121" s="1" t="s">
        <v>502</v>
      </c>
      <c r="C121" s="1">
        <v>1</v>
      </c>
      <c r="D121" s="1">
        <v>2</v>
      </c>
      <c r="E121" s="1">
        <v>33</v>
      </c>
      <c r="F121" s="1">
        <v>0</v>
      </c>
      <c r="G121" s="1">
        <v>0</v>
      </c>
      <c r="H121" s="1">
        <v>0</v>
      </c>
      <c r="I121" s="236">
        <v>4043.1105822700001</v>
      </c>
      <c r="J121" s="236">
        <v>42240</v>
      </c>
    </row>
    <row r="122" spans="1:10" x14ac:dyDescent="0.15">
      <c r="A122" s="1" t="s">
        <v>622</v>
      </c>
      <c r="B122" s="1" t="s">
        <v>502</v>
      </c>
      <c r="C122" s="1">
        <v>1</v>
      </c>
      <c r="D122" s="1">
        <v>2</v>
      </c>
      <c r="E122" s="1">
        <v>34</v>
      </c>
      <c r="F122" s="1">
        <v>0</v>
      </c>
      <c r="G122" s="1">
        <v>0</v>
      </c>
      <c r="H122" s="1">
        <v>0</v>
      </c>
      <c r="I122" s="236">
        <v>4093.6662314169998</v>
      </c>
      <c r="J122" s="236">
        <v>42770</v>
      </c>
    </row>
    <row r="123" spans="1:10" x14ac:dyDescent="0.15">
      <c r="A123" s="1" t="s">
        <v>623</v>
      </c>
      <c r="B123" s="1" t="s">
        <v>502</v>
      </c>
      <c r="C123" s="1">
        <v>1</v>
      </c>
      <c r="D123" s="1">
        <v>2</v>
      </c>
      <c r="E123" s="1">
        <v>35</v>
      </c>
      <c r="F123" s="1">
        <v>0</v>
      </c>
      <c r="G123" s="1">
        <v>0</v>
      </c>
      <c r="H123" s="1">
        <v>0</v>
      </c>
      <c r="I123" s="236">
        <v>4144.8550866360001</v>
      </c>
      <c r="J123" s="236">
        <v>43310</v>
      </c>
    </row>
    <row r="124" spans="1:10" x14ac:dyDescent="0.15">
      <c r="A124" s="1" t="s">
        <v>624</v>
      </c>
      <c r="B124" s="1" t="s">
        <v>502</v>
      </c>
      <c r="C124" s="1">
        <v>1</v>
      </c>
      <c r="D124" s="1">
        <v>2</v>
      </c>
      <c r="E124" s="1">
        <v>36</v>
      </c>
      <c r="F124" s="1">
        <v>0</v>
      </c>
      <c r="G124" s="1">
        <v>0</v>
      </c>
      <c r="H124" s="1">
        <v>0</v>
      </c>
      <c r="I124" s="236">
        <v>4196.6851670579999</v>
      </c>
      <c r="J124" s="236">
        <v>43850</v>
      </c>
    </row>
    <row r="125" spans="1:10" x14ac:dyDescent="0.15">
      <c r="A125" s="1" t="s">
        <v>625</v>
      </c>
      <c r="B125" s="1" t="s">
        <v>502</v>
      </c>
      <c r="C125" s="1">
        <v>1</v>
      </c>
      <c r="D125" s="1">
        <v>2</v>
      </c>
      <c r="E125" s="1">
        <v>37</v>
      </c>
      <c r="F125" s="1">
        <v>0</v>
      </c>
      <c r="G125" s="1">
        <v>0</v>
      </c>
      <c r="H125" s="1">
        <v>0</v>
      </c>
      <c r="I125" s="236">
        <v>4249.1658869860003</v>
      </c>
      <c r="J125" s="236">
        <v>44390</v>
      </c>
    </row>
    <row r="126" spans="1:10" x14ac:dyDescent="0.15">
      <c r="A126" s="1" t="s">
        <v>626</v>
      </c>
      <c r="B126" s="1" t="s">
        <v>502</v>
      </c>
      <c r="C126" s="1">
        <v>1</v>
      </c>
      <c r="D126" s="1">
        <v>2</v>
      </c>
      <c r="E126" s="1">
        <v>38</v>
      </c>
      <c r="F126" s="1">
        <v>0</v>
      </c>
      <c r="G126" s="1">
        <v>0</v>
      </c>
      <c r="H126" s="1">
        <v>0</v>
      </c>
      <c r="I126" s="236">
        <v>4302.3117997970003</v>
      </c>
      <c r="J126" s="236">
        <v>44950</v>
      </c>
    </row>
    <row r="127" spans="1:10" x14ac:dyDescent="0.15">
      <c r="A127" s="1" t="s">
        <v>627</v>
      </c>
      <c r="B127" s="1" t="s">
        <v>502</v>
      </c>
      <c r="C127" s="1">
        <v>1</v>
      </c>
      <c r="D127" s="1">
        <v>2</v>
      </c>
      <c r="E127" s="1">
        <v>39</v>
      </c>
      <c r="F127" s="1">
        <v>0</v>
      </c>
      <c r="G127" s="1">
        <v>0</v>
      </c>
      <c r="H127" s="1">
        <v>0</v>
      </c>
      <c r="I127" s="236">
        <v>4356.1209247590004</v>
      </c>
      <c r="J127" s="236">
        <v>45510</v>
      </c>
    </row>
    <row r="128" spans="1:10" x14ac:dyDescent="0.15">
      <c r="A128" s="1" t="s">
        <v>628</v>
      </c>
      <c r="B128" s="1" t="s">
        <v>502</v>
      </c>
      <c r="C128" s="1">
        <v>1</v>
      </c>
      <c r="D128" s="1">
        <v>2</v>
      </c>
      <c r="E128" s="1">
        <v>40</v>
      </c>
      <c r="F128" s="1">
        <v>0</v>
      </c>
      <c r="G128" s="1">
        <v>0</v>
      </c>
      <c r="H128" s="1">
        <v>0</v>
      </c>
      <c r="I128" s="236">
        <v>4410.6046423240005</v>
      </c>
      <c r="J128" s="236">
        <v>46080</v>
      </c>
    </row>
    <row r="129" spans="1:10" x14ac:dyDescent="0.15">
      <c r="A129" s="1" t="s">
        <v>629</v>
      </c>
      <c r="B129" s="1" t="s">
        <v>502</v>
      </c>
      <c r="C129" s="1">
        <v>1</v>
      </c>
      <c r="D129" s="1">
        <v>2</v>
      </c>
      <c r="E129" s="1">
        <v>41</v>
      </c>
      <c r="F129" s="1">
        <v>0</v>
      </c>
      <c r="G129" s="1">
        <v>0</v>
      </c>
      <c r="H129" s="1">
        <v>0</v>
      </c>
      <c r="I129" s="236">
        <v>4465.7687262810005</v>
      </c>
      <c r="J129" s="236">
        <v>46650</v>
      </c>
    </row>
    <row r="130" spans="1:10" x14ac:dyDescent="0.15">
      <c r="A130" s="1" t="s">
        <v>630</v>
      </c>
      <c r="B130" s="1" t="s">
        <v>502</v>
      </c>
      <c r="C130" s="1">
        <v>1</v>
      </c>
      <c r="D130" s="1">
        <v>2</v>
      </c>
      <c r="E130" s="1">
        <v>42</v>
      </c>
      <c r="F130" s="1">
        <v>0</v>
      </c>
      <c r="G130" s="1">
        <v>0</v>
      </c>
      <c r="H130" s="1">
        <v>0</v>
      </c>
      <c r="I130" s="236">
        <v>4521.634093486</v>
      </c>
      <c r="J130" s="236">
        <v>47240</v>
      </c>
    </row>
    <row r="131" spans="1:10" x14ac:dyDescent="0.15">
      <c r="A131" s="1" t="s">
        <v>631</v>
      </c>
      <c r="B131" s="1" t="s">
        <v>502</v>
      </c>
      <c r="C131" s="1">
        <v>1</v>
      </c>
      <c r="D131" s="1">
        <v>2</v>
      </c>
      <c r="E131" s="1">
        <v>43</v>
      </c>
      <c r="F131" s="1">
        <v>0</v>
      </c>
      <c r="G131" s="1">
        <v>0</v>
      </c>
      <c r="H131" s="1">
        <v>0</v>
      </c>
      <c r="I131" s="236">
        <v>4578.2046711009998</v>
      </c>
      <c r="J131" s="236">
        <v>47830</v>
      </c>
    </row>
    <row r="132" spans="1:10" x14ac:dyDescent="0.15">
      <c r="A132" s="1" t="s">
        <v>632</v>
      </c>
      <c r="B132" s="1" t="s">
        <v>502</v>
      </c>
      <c r="C132" s="1">
        <v>1</v>
      </c>
      <c r="D132" s="1">
        <v>2</v>
      </c>
      <c r="E132" s="1">
        <v>44</v>
      </c>
      <c r="F132" s="1">
        <v>0</v>
      </c>
      <c r="G132" s="1">
        <v>0</v>
      </c>
      <c r="H132" s="1">
        <v>0</v>
      </c>
      <c r="I132" s="236">
        <v>4635.4887469209998</v>
      </c>
      <c r="J132" s="236">
        <v>48420</v>
      </c>
    </row>
    <row r="133" spans="1:10" x14ac:dyDescent="0.15">
      <c r="A133" s="1" t="s">
        <v>633</v>
      </c>
      <c r="B133" s="1" t="s">
        <v>502</v>
      </c>
      <c r="C133" s="1">
        <v>1</v>
      </c>
      <c r="D133" s="1">
        <v>2</v>
      </c>
      <c r="E133" s="1">
        <v>45</v>
      </c>
      <c r="F133" s="1">
        <v>0</v>
      </c>
      <c r="G133" s="1">
        <v>0</v>
      </c>
      <c r="H133" s="1">
        <v>0</v>
      </c>
      <c r="I133" s="236">
        <v>4693.5066296209998</v>
      </c>
      <c r="J133" s="236">
        <v>49030</v>
      </c>
    </row>
    <row r="134" spans="1:10" x14ac:dyDescent="0.15">
      <c r="A134" s="1" t="s">
        <v>634</v>
      </c>
      <c r="B134" s="1" t="s">
        <v>502</v>
      </c>
      <c r="C134" s="1">
        <v>1</v>
      </c>
      <c r="D134" s="1">
        <v>2</v>
      </c>
      <c r="E134" s="1">
        <v>46</v>
      </c>
      <c r="F134" s="1">
        <v>0</v>
      </c>
      <c r="G134" s="1">
        <v>0</v>
      </c>
      <c r="H134" s="1">
        <v>0</v>
      </c>
      <c r="I134" s="236">
        <v>4752.2529484979996</v>
      </c>
      <c r="J134" s="236">
        <v>49640</v>
      </c>
    </row>
    <row r="135" spans="1:10" x14ac:dyDescent="0.15">
      <c r="A135" s="1" t="s">
        <v>635</v>
      </c>
      <c r="B135" s="1" t="s">
        <v>502</v>
      </c>
      <c r="C135" s="1">
        <v>1</v>
      </c>
      <c r="D135" s="1">
        <v>2</v>
      </c>
      <c r="E135" s="1">
        <v>47</v>
      </c>
      <c r="F135" s="1">
        <v>0</v>
      </c>
      <c r="G135" s="1">
        <v>0</v>
      </c>
      <c r="H135" s="1">
        <v>0</v>
      </c>
      <c r="I135" s="236">
        <v>4811.7444311429999</v>
      </c>
      <c r="J135" s="236">
        <v>50260</v>
      </c>
    </row>
    <row r="136" spans="1:10" x14ac:dyDescent="0.15">
      <c r="A136" s="1" t="s">
        <v>636</v>
      </c>
      <c r="B136" s="1" t="s">
        <v>502</v>
      </c>
      <c r="C136" s="1">
        <v>1</v>
      </c>
      <c r="D136" s="1">
        <v>2</v>
      </c>
      <c r="E136" s="1">
        <v>48</v>
      </c>
      <c r="F136" s="1">
        <v>0</v>
      </c>
      <c r="G136" s="1">
        <v>0</v>
      </c>
      <c r="H136" s="1">
        <v>0</v>
      </c>
      <c r="I136" s="236">
        <v>4871.9931865489998</v>
      </c>
      <c r="J136" s="236">
        <v>50890</v>
      </c>
    </row>
    <row r="137" spans="1:10" x14ac:dyDescent="0.15">
      <c r="A137" s="1" t="s">
        <v>637</v>
      </c>
      <c r="B137" s="1" t="s">
        <v>502</v>
      </c>
      <c r="C137" s="1">
        <v>1</v>
      </c>
      <c r="D137" s="1">
        <v>2</v>
      </c>
      <c r="E137" s="1">
        <v>49</v>
      </c>
      <c r="F137" s="1">
        <v>0</v>
      </c>
      <c r="G137" s="1">
        <v>0</v>
      </c>
      <c r="H137" s="1">
        <v>0</v>
      </c>
      <c r="I137" s="236">
        <v>4932.9990048310001</v>
      </c>
      <c r="J137" s="236">
        <v>51520</v>
      </c>
    </row>
    <row r="138" spans="1:10" x14ac:dyDescent="0.15">
      <c r="A138" s="1" t="s">
        <v>638</v>
      </c>
      <c r="B138" s="1" t="s">
        <v>502</v>
      </c>
      <c r="C138" s="1">
        <v>1</v>
      </c>
      <c r="D138" s="1">
        <v>2</v>
      </c>
      <c r="E138" s="1">
        <v>50</v>
      </c>
      <c r="F138" s="20">
        <v>0</v>
      </c>
      <c r="G138" s="20">
        <v>0</v>
      </c>
      <c r="H138" s="20">
        <v>0</v>
      </c>
      <c r="I138" s="236">
        <v>4994.7857464620001</v>
      </c>
      <c r="J138" s="236">
        <v>52170</v>
      </c>
    </row>
    <row r="139" spans="1:10" x14ac:dyDescent="0.15">
      <c r="A139" s="1" t="s">
        <v>639</v>
      </c>
      <c r="B139" s="1" t="s">
        <v>502</v>
      </c>
      <c r="C139" s="1">
        <v>1</v>
      </c>
      <c r="D139" s="1">
        <v>2</v>
      </c>
      <c r="E139" s="1">
        <v>51</v>
      </c>
      <c r="F139" s="1">
        <v>0</v>
      </c>
      <c r="G139" s="1">
        <v>0</v>
      </c>
      <c r="H139" s="1">
        <v>0</v>
      </c>
      <c r="I139" s="236">
        <v>5057.33786186</v>
      </c>
      <c r="J139" s="236">
        <v>52820</v>
      </c>
    </row>
    <row r="140" spans="1:10" x14ac:dyDescent="0.15">
      <c r="A140" s="1" t="s">
        <v>640</v>
      </c>
      <c r="B140" s="1" t="s">
        <v>502</v>
      </c>
      <c r="C140" s="1">
        <v>1</v>
      </c>
      <c r="D140" s="1">
        <v>2</v>
      </c>
      <c r="E140" s="1">
        <v>52</v>
      </c>
      <c r="F140" s="1">
        <v>0</v>
      </c>
      <c r="G140" s="1">
        <v>0</v>
      </c>
      <c r="H140" s="1">
        <v>0</v>
      </c>
      <c r="I140" s="236">
        <v>5120.6686382529997</v>
      </c>
      <c r="J140" s="236">
        <v>53480</v>
      </c>
    </row>
    <row r="141" spans="1:10" x14ac:dyDescent="0.15">
      <c r="A141" s="1" t="s">
        <v>641</v>
      </c>
      <c r="B141" s="1" t="s">
        <v>502</v>
      </c>
      <c r="C141" s="1">
        <v>1</v>
      </c>
      <c r="D141" s="1">
        <v>2</v>
      </c>
      <c r="E141" s="1">
        <v>53</v>
      </c>
      <c r="F141" s="1">
        <v>0</v>
      </c>
      <c r="G141" s="1">
        <v>0</v>
      </c>
      <c r="H141" s="1">
        <v>0</v>
      </c>
      <c r="I141" s="236">
        <v>5184.7830730469996</v>
      </c>
      <c r="J141" s="236">
        <v>54140</v>
      </c>
    </row>
    <row r="142" spans="1:10" x14ac:dyDescent="0.15">
      <c r="A142" s="1" t="s">
        <v>642</v>
      </c>
      <c r="B142" s="1" t="s">
        <v>502</v>
      </c>
      <c r="C142" s="1">
        <v>1</v>
      </c>
      <c r="D142" s="1">
        <v>2</v>
      </c>
      <c r="E142" s="1">
        <v>54</v>
      </c>
      <c r="F142" s="1">
        <v>0</v>
      </c>
      <c r="G142" s="1">
        <v>0</v>
      </c>
      <c r="H142" s="1">
        <v>0</v>
      </c>
      <c r="I142" s="236">
        <v>5249.7301988119998</v>
      </c>
      <c r="J142" s="236">
        <v>54820</v>
      </c>
    </row>
    <row r="143" spans="1:10" x14ac:dyDescent="0.15">
      <c r="A143" s="1" t="s">
        <v>643</v>
      </c>
      <c r="B143" s="1" t="s">
        <v>502</v>
      </c>
      <c r="C143" s="1">
        <v>1</v>
      </c>
      <c r="D143" s="1">
        <v>2</v>
      </c>
      <c r="E143" s="1">
        <v>55</v>
      </c>
      <c r="F143" s="1">
        <v>0</v>
      </c>
      <c r="G143" s="1">
        <v>0</v>
      </c>
      <c r="H143" s="1">
        <v>0</v>
      </c>
      <c r="I143" s="236">
        <v>5315.5125940939997</v>
      </c>
      <c r="J143" s="236">
        <v>55500</v>
      </c>
    </row>
    <row r="144" spans="1:10" x14ac:dyDescent="0.15">
      <c r="A144" s="1" t="s">
        <v>644</v>
      </c>
      <c r="B144" s="1" t="s">
        <v>502</v>
      </c>
      <c r="C144" s="1">
        <v>1</v>
      </c>
      <c r="D144" s="1">
        <v>2</v>
      </c>
      <c r="E144" s="1">
        <v>56</v>
      </c>
      <c r="F144" s="1">
        <v>0</v>
      </c>
      <c r="G144" s="1">
        <v>0</v>
      </c>
      <c r="H144" s="1">
        <v>0</v>
      </c>
      <c r="I144" s="236">
        <v>5382.1689101080001</v>
      </c>
      <c r="J144" s="236">
        <v>56190</v>
      </c>
    </row>
    <row r="145" spans="1:10" x14ac:dyDescent="0.15">
      <c r="A145" s="1" t="s">
        <v>645</v>
      </c>
      <c r="B145" s="1" t="s">
        <v>502</v>
      </c>
      <c r="C145" s="1">
        <v>1</v>
      </c>
      <c r="D145" s="1">
        <v>2</v>
      </c>
      <c r="E145" s="1">
        <v>57</v>
      </c>
      <c r="F145" s="1">
        <v>0</v>
      </c>
      <c r="G145" s="1">
        <v>0</v>
      </c>
      <c r="H145" s="1">
        <v>0</v>
      </c>
      <c r="I145" s="236">
        <v>5449.7122902040001</v>
      </c>
      <c r="J145" s="236">
        <v>56890</v>
      </c>
    </row>
    <row r="146" spans="1:10" x14ac:dyDescent="0.15">
      <c r="A146" s="1" t="s">
        <v>646</v>
      </c>
      <c r="B146" s="1" t="s">
        <v>502</v>
      </c>
      <c r="C146" s="1">
        <v>1</v>
      </c>
      <c r="D146" s="1">
        <v>2</v>
      </c>
      <c r="E146" s="1">
        <v>58</v>
      </c>
      <c r="F146" s="1">
        <v>0</v>
      </c>
      <c r="G146" s="1">
        <v>0</v>
      </c>
      <c r="H146" s="1">
        <v>0</v>
      </c>
      <c r="I146" s="236">
        <v>5518.1427161399997</v>
      </c>
      <c r="J146" s="236">
        <v>57600</v>
      </c>
    </row>
    <row r="147" spans="1:10" x14ac:dyDescent="0.15">
      <c r="A147" s="1" t="s">
        <v>647</v>
      </c>
      <c r="B147" s="1" t="s">
        <v>502</v>
      </c>
      <c r="C147" s="1">
        <v>1</v>
      </c>
      <c r="D147" s="1">
        <v>2</v>
      </c>
      <c r="E147" s="1">
        <v>59</v>
      </c>
      <c r="F147" s="1">
        <v>0</v>
      </c>
      <c r="G147" s="1">
        <v>0</v>
      </c>
      <c r="H147" s="1">
        <v>0</v>
      </c>
      <c r="I147" s="236">
        <v>5587.4560086760002</v>
      </c>
      <c r="J147" s="236">
        <v>58320</v>
      </c>
    </row>
    <row r="148" spans="1:10" x14ac:dyDescent="0.15">
      <c r="A148" s="1" t="s">
        <v>648</v>
      </c>
      <c r="B148" s="1" t="s">
        <v>502</v>
      </c>
      <c r="C148" s="1">
        <v>1</v>
      </c>
      <c r="D148" s="1">
        <v>2</v>
      </c>
      <c r="E148" s="1">
        <v>60</v>
      </c>
      <c r="F148" s="1">
        <v>0</v>
      </c>
      <c r="G148" s="1">
        <v>0</v>
      </c>
      <c r="H148" s="1">
        <v>0</v>
      </c>
      <c r="I148" s="236">
        <v>5657.6539025829998</v>
      </c>
      <c r="J148" s="236">
        <v>59050</v>
      </c>
    </row>
    <row r="149" spans="1:10" x14ac:dyDescent="0.15">
      <c r="A149" s="1" t="s">
        <v>649</v>
      </c>
      <c r="B149" s="1" t="s">
        <v>502</v>
      </c>
      <c r="C149" s="1">
        <v>1</v>
      </c>
      <c r="D149" s="1">
        <v>2</v>
      </c>
      <c r="E149" s="1">
        <v>61</v>
      </c>
      <c r="F149" s="20">
        <v>0</v>
      </c>
      <c r="G149" s="20">
        <v>0</v>
      </c>
      <c r="H149" s="20">
        <v>0</v>
      </c>
      <c r="I149" s="236">
        <v>5728.7179283679998</v>
      </c>
      <c r="J149" s="236">
        <v>59780</v>
      </c>
    </row>
    <row r="150" spans="1:10" x14ac:dyDescent="0.15">
      <c r="A150" s="1" t="s">
        <v>650</v>
      </c>
      <c r="B150" s="1" t="s">
        <v>502</v>
      </c>
      <c r="C150" s="1">
        <v>1</v>
      </c>
      <c r="D150" s="1">
        <v>2</v>
      </c>
      <c r="E150" s="1">
        <v>62</v>
      </c>
      <c r="F150" s="1">
        <v>0</v>
      </c>
      <c r="G150" s="1">
        <v>0</v>
      </c>
      <c r="H150" s="1">
        <v>0</v>
      </c>
      <c r="I150" s="236">
        <v>5800.7485761770004</v>
      </c>
      <c r="J150" s="236">
        <v>60530</v>
      </c>
    </row>
    <row r="151" spans="1:10" x14ac:dyDescent="0.15">
      <c r="A151" s="1" t="s">
        <v>651</v>
      </c>
      <c r="B151" s="1" t="s">
        <v>502</v>
      </c>
      <c r="C151" s="1">
        <v>1</v>
      </c>
      <c r="D151" s="1">
        <v>2</v>
      </c>
      <c r="E151" s="1">
        <v>63</v>
      </c>
      <c r="F151" s="1">
        <v>0</v>
      </c>
      <c r="G151" s="1">
        <v>0</v>
      </c>
      <c r="H151" s="1">
        <v>0</v>
      </c>
      <c r="I151" s="236">
        <v>5873.7308362430003</v>
      </c>
      <c r="J151" s="236">
        <v>61280</v>
      </c>
    </row>
    <row r="152" spans="1:10" x14ac:dyDescent="0.15">
      <c r="A152" s="1" t="s">
        <v>652</v>
      </c>
      <c r="B152" s="1" t="s">
        <v>502</v>
      </c>
      <c r="C152" s="1">
        <v>1</v>
      </c>
      <c r="D152" s="1">
        <v>2</v>
      </c>
      <c r="E152" s="1">
        <v>64</v>
      </c>
      <c r="F152" s="1">
        <v>0</v>
      </c>
      <c r="G152" s="1">
        <v>0</v>
      </c>
      <c r="H152" s="1">
        <v>0</v>
      </c>
      <c r="I152" s="236">
        <v>5947.7238267610001</v>
      </c>
      <c r="J152" s="236">
        <v>62040</v>
      </c>
    </row>
    <row r="153" spans="1:10" x14ac:dyDescent="0.15">
      <c r="A153" s="1" t="s">
        <v>653</v>
      </c>
      <c r="B153" s="1" t="s">
        <v>502</v>
      </c>
      <c r="C153" s="1">
        <v>1</v>
      </c>
      <c r="D153" s="1">
        <v>2</v>
      </c>
      <c r="E153" s="1">
        <v>65</v>
      </c>
      <c r="F153" s="1">
        <v>0</v>
      </c>
      <c r="G153" s="1">
        <v>0</v>
      </c>
      <c r="H153" s="1">
        <v>0</v>
      </c>
      <c r="I153" s="236">
        <v>6022.7574262300004</v>
      </c>
      <c r="J153" s="236">
        <v>62810</v>
      </c>
    </row>
    <row r="154" spans="1:10" x14ac:dyDescent="0.15">
      <c r="A154" s="1" t="s">
        <v>654</v>
      </c>
      <c r="B154" s="1" t="s">
        <v>502</v>
      </c>
      <c r="C154" s="1">
        <v>1</v>
      </c>
      <c r="D154" s="1">
        <v>2</v>
      </c>
      <c r="E154" s="1">
        <v>66</v>
      </c>
      <c r="F154" s="1">
        <v>0</v>
      </c>
      <c r="G154" s="1">
        <v>0</v>
      </c>
      <c r="H154" s="1">
        <v>0</v>
      </c>
      <c r="I154" s="236">
        <v>6098.8570219940002</v>
      </c>
      <c r="J154" s="236">
        <v>63590</v>
      </c>
    </row>
    <row r="155" spans="1:10" x14ac:dyDescent="0.15">
      <c r="A155" s="1" t="s">
        <v>655</v>
      </c>
      <c r="B155" s="1" t="s">
        <v>502</v>
      </c>
      <c r="C155" s="1">
        <v>1</v>
      </c>
      <c r="D155" s="1">
        <v>2</v>
      </c>
      <c r="E155" s="1">
        <v>67</v>
      </c>
      <c r="F155" s="1">
        <v>0</v>
      </c>
      <c r="G155" s="1">
        <v>0</v>
      </c>
      <c r="H155" s="1">
        <v>0</v>
      </c>
      <c r="I155" s="236">
        <v>6176.0437557280002</v>
      </c>
      <c r="J155" s="236">
        <v>64380</v>
      </c>
    </row>
    <row r="156" spans="1:10" x14ac:dyDescent="0.15">
      <c r="A156" s="1" t="s">
        <v>656</v>
      </c>
      <c r="B156" s="1" t="s">
        <v>502</v>
      </c>
      <c r="C156" s="1">
        <v>1</v>
      </c>
      <c r="D156" s="1">
        <v>2</v>
      </c>
      <c r="E156" s="1">
        <v>68</v>
      </c>
      <c r="F156" s="1">
        <v>0</v>
      </c>
      <c r="G156" s="1">
        <v>0</v>
      </c>
      <c r="H156" s="1">
        <v>0</v>
      </c>
      <c r="I156" s="236">
        <v>6254.2651075650001</v>
      </c>
      <c r="J156" s="236">
        <v>65170</v>
      </c>
    </row>
    <row r="157" spans="1:10" x14ac:dyDescent="0.15">
      <c r="A157" s="1" t="s">
        <v>657</v>
      </c>
      <c r="B157" s="1" t="s">
        <v>502</v>
      </c>
      <c r="C157" s="1">
        <v>1</v>
      </c>
      <c r="D157" s="1">
        <v>2</v>
      </c>
      <c r="E157" s="1">
        <v>69</v>
      </c>
      <c r="F157" s="1">
        <v>0</v>
      </c>
      <c r="G157" s="1">
        <v>0</v>
      </c>
      <c r="H157" s="1">
        <v>0</v>
      </c>
      <c r="I157" s="236">
        <v>6333.645966561</v>
      </c>
      <c r="J157" s="236">
        <v>65980</v>
      </c>
    </row>
    <row r="158" spans="1:10" x14ac:dyDescent="0.15">
      <c r="A158" s="1" t="s">
        <v>658</v>
      </c>
      <c r="B158" s="1" t="s">
        <v>502</v>
      </c>
      <c r="C158" s="1">
        <v>1</v>
      </c>
      <c r="D158" s="1">
        <v>2</v>
      </c>
      <c r="E158" s="1">
        <v>70</v>
      </c>
      <c r="F158" s="20">
        <v>0</v>
      </c>
      <c r="G158" s="20">
        <v>0</v>
      </c>
      <c r="H158" s="20">
        <v>0</v>
      </c>
      <c r="I158" s="236">
        <v>6425.6201553399997</v>
      </c>
      <c r="J158" s="236">
        <v>67950</v>
      </c>
    </row>
    <row r="159" spans="1:10" x14ac:dyDescent="0.15">
      <c r="A159" s="1" t="s">
        <v>659</v>
      </c>
      <c r="B159" s="1" t="s">
        <v>502</v>
      </c>
      <c r="C159" s="1">
        <v>1</v>
      </c>
      <c r="D159" s="1">
        <v>2</v>
      </c>
      <c r="E159" s="1">
        <v>71</v>
      </c>
      <c r="F159" s="1">
        <v>0</v>
      </c>
      <c r="G159" s="1">
        <v>0</v>
      </c>
      <c r="H159" s="1">
        <v>0</v>
      </c>
      <c r="I159" s="236">
        <v>6508.5076384940003</v>
      </c>
      <c r="J159" s="236">
        <v>68780</v>
      </c>
    </row>
    <row r="160" spans="1:10" x14ac:dyDescent="0.15">
      <c r="A160" s="1" t="s">
        <v>660</v>
      </c>
      <c r="B160" s="1" t="s">
        <v>502</v>
      </c>
      <c r="C160" s="1">
        <v>1</v>
      </c>
      <c r="D160" s="1">
        <v>2</v>
      </c>
      <c r="E160" s="1">
        <v>72</v>
      </c>
      <c r="F160" s="1">
        <v>0</v>
      </c>
      <c r="G160" s="1">
        <v>0</v>
      </c>
      <c r="H160" s="1">
        <v>0</v>
      </c>
      <c r="I160" s="236">
        <v>6592.8394239279996</v>
      </c>
      <c r="J160" s="236">
        <v>69630</v>
      </c>
    </row>
    <row r="161" spans="1:10" x14ac:dyDescent="0.15">
      <c r="A161" s="1" t="s">
        <v>661</v>
      </c>
      <c r="B161" s="1" t="s">
        <v>502</v>
      </c>
      <c r="C161" s="1">
        <v>1</v>
      </c>
      <c r="D161" s="1">
        <v>2</v>
      </c>
      <c r="E161" s="1">
        <v>73</v>
      </c>
      <c r="F161" s="1">
        <v>0</v>
      </c>
      <c r="G161" s="1">
        <v>0</v>
      </c>
      <c r="H161" s="1">
        <v>0</v>
      </c>
      <c r="I161" s="236">
        <v>6678.6066054129997</v>
      </c>
      <c r="J161" s="236">
        <v>70490</v>
      </c>
    </row>
    <row r="162" spans="1:10" x14ac:dyDescent="0.15">
      <c r="A162" s="1" t="s">
        <v>662</v>
      </c>
      <c r="B162" s="1" t="s">
        <v>502</v>
      </c>
      <c r="C162" s="1">
        <v>1</v>
      </c>
      <c r="D162" s="1">
        <v>2</v>
      </c>
      <c r="E162" s="1">
        <v>74</v>
      </c>
      <c r="F162" s="1">
        <v>0</v>
      </c>
      <c r="G162" s="1">
        <v>0</v>
      </c>
      <c r="H162" s="1">
        <v>0</v>
      </c>
      <c r="I162" s="236">
        <v>6765.6795505259997</v>
      </c>
      <c r="J162" s="236">
        <v>71350</v>
      </c>
    </row>
    <row r="163" spans="1:10" x14ac:dyDescent="0.15">
      <c r="A163" s="1" t="s">
        <v>663</v>
      </c>
      <c r="B163" s="1" t="s">
        <v>502</v>
      </c>
      <c r="C163" s="1">
        <v>1</v>
      </c>
      <c r="D163" s="1">
        <v>2</v>
      </c>
      <c r="E163" s="1">
        <v>75</v>
      </c>
      <c r="F163" s="20">
        <v>0</v>
      </c>
      <c r="G163" s="20">
        <v>0</v>
      </c>
      <c r="H163" s="20">
        <v>0</v>
      </c>
      <c r="I163" s="236">
        <v>6854.2497745170003</v>
      </c>
      <c r="J163" s="236">
        <v>72220</v>
      </c>
    </row>
    <row r="164" spans="1:10" x14ac:dyDescent="0.15">
      <c r="A164" s="1" t="s">
        <v>664</v>
      </c>
      <c r="B164" s="1" t="s">
        <v>502</v>
      </c>
      <c r="C164" s="1">
        <v>1</v>
      </c>
      <c r="D164" s="1">
        <v>2</v>
      </c>
      <c r="E164" s="1">
        <v>76</v>
      </c>
      <c r="F164" s="1">
        <v>0</v>
      </c>
      <c r="G164" s="1">
        <v>0</v>
      </c>
      <c r="H164" s="1">
        <v>0</v>
      </c>
      <c r="I164" s="236">
        <v>6944.5617644739996</v>
      </c>
      <c r="J164" s="236">
        <v>73110</v>
      </c>
    </row>
    <row r="165" spans="1:10" x14ac:dyDescent="0.15">
      <c r="A165" s="1" t="s">
        <v>665</v>
      </c>
      <c r="B165" s="1" t="s">
        <v>502</v>
      </c>
      <c r="C165" s="1">
        <v>1</v>
      </c>
      <c r="D165" s="1">
        <v>2</v>
      </c>
      <c r="E165" s="1">
        <v>77</v>
      </c>
      <c r="F165" s="1">
        <v>0</v>
      </c>
      <c r="G165" s="1">
        <v>0</v>
      </c>
      <c r="H165" s="1">
        <v>0</v>
      </c>
      <c r="I165" s="236">
        <v>7036.237675935</v>
      </c>
      <c r="J165" s="236">
        <v>74000</v>
      </c>
    </row>
    <row r="166" spans="1:10" x14ac:dyDescent="0.15">
      <c r="A166" s="1" t="s">
        <v>666</v>
      </c>
      <c r="B166" s="1" t="s">
        <v>502</v>
      </c>
      <c r="C166" s="1">
        <v>1</v>
      </c>
      <c r="D166" s="1">
        <v>2</v>
      </c>
      <c r="E166" s="1">
        <v>78</v>
      </c>
      <c r="F166" s="1">
        <v>0</v>
      </c>
      <c r="G166" s="1">
        <v>0</v>
      </c>
      <c r="H166" s="1">
        <v>0</v>
      </c>
      <c r="I166" s="236">
        <v>7129.270894411</v>
      </c>
      <c r="J166" s="236">
        <v>74890</v>
      </c>
    </row>
    <row r="167" spans="1:10" x14ac:dyDescent="0.15">
      <c r="A167" s="1" t="s">
        <v>667</v>
      </c>
      <c r="B167" s="1" t="s">
        <v>502</v>
      </c>
      <c r="C167" s="1">
        <v>1</v>
      </c>
      <c r="D167" s="1">
        <v>2</v>
      </c>
      <c r="E167" s="1">
        <v>79</v>
      </c>
      <c r="F167" s="1">
        <v>0</v>
      </c>
      <c r="G167" s="1">
        <v>0</v>
      </c>
      <c r="H167" s="1">
        <v>0</v>
      </c>
      <c r="I167" s="236">
        <v>7224.1894886649998</v>
      </c>
      <c r="J167" s="236">
        <v>75800</v>
      </c>
    </row>
    <row r="168" spans="1:10" x14ac:dyDescent="0.15">
      <c r="A168" s="1" t="s">
        <v>668</v>
      </c>
      <c r="B168" s="1" t="s">
        <v>502</v>
      </c>
      <c r="C168" s="1">
        <v>1</v>
      </c>
      <c r="D168" s="1">
        <v>2</v>
      </c>
      <c r="E168" s="1">
        <v>80</v>
      </c>
      <c r="F168" s="1">
        <v>0</v>
      </c>
      <c r="G168" s="1">
        <v>0</v>
      </c>
      <c r="H168" s="1">
        <v>0</v>
      </c>
      <c r="I168" s="236">
        <v>7355.9500893189997</v>
      </c>
      <c r="J168" s="236">
        <v>77790</v>
      </c>
    </row>
    <row r="169" spans="1:10" x14ac:dyDescent="0.15">
      <c r="A169" s="1" t="s">
        <v>669</v>
      </c>
      <c r="B169" s="1" t="s">
        <v>502</v>
      </c>
      <c r="C169" s="1">
        <v>1</v>
      </c>
      <c r="D169" s="1">
        <v>2</v>
      </c>
      <c r="E169" s="1">
        <v>81</v>
      </c>
      <c r="F169" s="1">
        <v>0</v>
      </c>
      <c r="G169" s="1">
        <v>0</v>
      </c>
      <c r="H169" s="1">
        <v>0</v>
      </c>
      <c r="I169" s="236">
        <v>7458.7076553440002</v>
      </c>
      <c r="J169" s="236">
        <v>78750</v>
      </c>
    </row>
    <row r="170" spans="1:10" x14ac:dyDescent="0.15">
      <c r="A170" s="1" t="s">
        <v>670</v>
      </c>
      <c r="B170" s="1" t="s">
        <v>502</v>
      </c>
      <c r="C170" s="1">
        <v>1</v>
      </c>
      <c r="D170" s="1">
        <v>2</v>
      </c>
      <c r="E170" s="1">
        <v>82</v>
      </c>
      <c r="F170" s="1">
        <v>0</v>
      </c>
      <c r="G170" s="1">
        <v>0</v>
      </c>
      <c r="H170" s="1">
        <v>0</v>
      </c>
      <c r="I170" s="236">
        <v>7562.9301794829998</v>
      </c>
      <c r="J170" s="236">
        <v>79700</v>
      </c>
    </row>
    <row r="171" spans="1:10" x14ac:dyDescent="0.15">
      <c r="A171" s="1" t="s">
        <v>671</v>
      </c>
      <c r="B171" s="1" t="s">
        <v>502</v>
      </c>
      <c r="C171" s="1">
        <v>1</v>
      </c>
      <c r="D171" s="1">
        <v>2</v>
      </c>
      <c r="E171" s="1">
        <v>83</v>
      </c>
      <c r="F171" s="1">
        <v>0</v>
      </c>
      <c r="G171" s="1">
        <v>0</v>
      </c>
      <c r="H171" s="1">
        <v>0</v>
      </c>
      <c r="I171" s="236">
        <v>7668.0903773379996</v>
      </c>
      <c r="J171" s="236">
        <v>80630</v>
      </c>
    </row>
    <row r="172" spans="1:10" x14ac:dyDescent="0.15">
      <c r="A172" s="1" t="s">
        <v>672</v>
      </c>
      <c r="B172" s="1" t="s">
        <v>502</v>
      </c>
      <c r="C172" s="1">
        <v>1</v>
      </c>
      <c r="D172" s="1">
        <v>2</v>
      </c>
      <c r="E172" s="1">
        <v>84</v>
      </c>
      <c r="F172" s="1">
        <v>0</v>
      </c>
      <c r="G172" s="1">
        <v>0</v>
      </c>
      <c r="H172" s="1">
        <v>0</v>
      </c>
      <c r="I172" s="236">
        <v>7777.4454944469999</v>
      </c>
      <c r="J172" s="236">
        <v>81610</v>
      </c>
    </row>
    <row r="173" spans="1:10" x14ac:dyDescent="0.15">
      <c r="A173" s="1" t="s">
        <v>673</v>
      </c>
      <c r="B173" s="1" t="s">
        <v>502</v>
      </c>
      <c r="C173" s="1">
        <v>1</v>
      </c>
      <c r="D173" s="1">
        <v>2</v>
      </c>
      <c r="E173" s="1">
        <v>85</v>
      </c>
      <c r="F173" s="1">
        <v>0</v>
      </c>
      <c r="G173" s="1">
        <v>0</v>
      </c>
      <c r="H173" s="1">
        <v>0</v>
      </c>
      <c r="I173" s="236">
        <v>7926.4536394710003</v>
      </c>
      <c r="J173" s="236">
        <v>83260</v>
      </c>
    </row>
    <row r="3389" ht="21" customHeight="1" x14ac:dyDescent="0.15"/>
  </sheetData>
  <phoneticPr fontId="5" type="noConversion"/>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V162"/>
  <sheetViews>
    <sheetView topLeftCell="I1" zoomScaleSheetLayoutView="75" workbookViewId="0">
      <selection activeCell="U18" sqref="U18:U127"/>
    </sheetView>
  </sheetViews>
  <sheetFormatPr baseColWidth="10" defaultColWidth="8.83203125" defaultRowHeight="15" x14ac:dyDescent="0.15"/>
  <cols>
    <col min="1" max="1" width="7" style="3" bestFit="1" customWidth="1"/>
    <col min="2" max="2" width="12.6640625" style="7" customWidth="1"/>
    <col min="3" max="3" width="6.6640625" style="3" customWidth="1"/>
    <col min="4" max="4" width="7.5" style="3" customWidth="1"/>
    <col min="5" max="5" width="12" style="3" customWidth="1"/>
    <col min="6" max="6" width="7.5" style="3" customWidth="1"/>
    <col min="7" max="7" width="17.5" style="3" customWidth="1"/>
    <col min="8" max="8" width="14.33203125" style="3" customWidth="1"/>
    <col min="9" max="9" width="14.1640625" style="12" customWidth="1"/>
    <col min="10" max="10" width="22.1640625" style="12" bestFit="1" customWidth="1"/>
    <col min="11" max="11" width="20.6640625" style="66" bestFit="1" customWidth="1"/>
    <col min="12" max="12" width="17.33203125" style="66" bestFit="1" customWidth="1"/>
    <col min="13" max="13" width="24.33203125" style="94" bestFit="1" customWidth="1"/>
    <col min="14" max="14" width="19.5" style="3" hidden="1" customWidth="1"/>
    <col min="15" max="15" width="20.33203125" style="5" hidden="1" customWidth="1"/>
    <col min="16" max="16" width="17.5" style="4" hidden="1" customWidth="1"/>
    <col min="17" max="17" width="20.33203125" style="5" hidden="1" customWidth="1"/>
    <col min="18" max="18" width="10.6640625" style="5" hidden="1" customWidth="1"/>
    <col min="19" max="19" width="9" style="5" hidden="1" customWidth="1"/>
    <col min="20" max="20" width="13" style="5" bestFit="1" customWidth="1"/>
    <col min="21" max="21" width="16.1640625" style="5" customWidth="1"/>
    <col min="22" max="16384" width="8.83203125" style="3"/>
  </cols>
  <sheetData>
    <row r="1" spans="1:22" s="87" customFormat="1" ht="90" x14ac:dyDescent="0.15">
      <c r="A1" s="84" t="str">
        <f>ISJ報表!$H$5</f>
        <v>女性</v>
      </c>
      <c r="B1" s="85" t="s">
        <v>35</v>
      </c>
      <c r="C1" s="86" t="s">
        <v>14</v>
      </c>
      <c r="D1" s="86" t="s">
        <v>15</v>
      </c>
      <c r="E1" s="86" t="s">
        <v>38</v>
      </c>
      <c r="F1" s="79" t="s">
        <v>16</v>
      </c>
      <c r="G1" s="79" t="s">
        <v>64</v>
      </c>
      <c r="I1" s="88" t="s">
        <v>249</v>
      </c>
      <c r="J1" s="189" t="s">
        <v>157</v>
      </c>
      <c r="K1" s="189" t="s">
        <v>158</v>
      </c>
      <c r="L1" s="109" t="s">
        <v>250</v>
      </c>
      <c r="M1" s="110" t="s">
        <v>251</v>
      </c>
      <c r="N1" s="92" t="s">
        <v>72</v>
      </c>
      <c r="O1" s="93" t="s">
        <v>79</v>
      </c>
      <c r="P1" s="108" t="s">
        <v>252</v>
      </c>
      <c r="Q1" s="108" t="s">
        <v>73</v>
      </c>
      <c r="R1" s="108"/>
      <c r="S1" s="91"/>
      <c r="T1" s="91"/>
      <c r="U1" s="91"/>
      <c r="V1" s="91"/>
    </row>
    <row r="2" spans="1:22" x14ac:dyDescent="0.15">
      <c r="A2" s="9">
        <f>ISJ報表!$H$6</f>
        <v>55</v>
      </c>
      <c r="B2" s="63">
        <f>ISJ報表!$X$12*10000</f>
        <v>1265056</v>
      </c>
      <c r="C2" s="64">
        <f>輸入區!$R$5</f>
        <v>2.8299999999999999E-2</v>
      </c>
      <c r="D2" s="64">
        <v>1.2500000000000001E-2</v>
      </c>
      <c r="E2" s="63" t="str">
        <f>ISJ報表!$B$8</f>
        <v>01ISJ1255</v>
      </c>
      <c r="F2" s="18">
        <f>C2-D2</f>
        <v>1.5799999999999998E-2</v>
      </c>
      <c r="G2" s="19">
        <f>((1+2.45%)^(1/12)-1)</f>
        <v>2.0190930200914003E-3</v>
      </c>
      <c r="H2" s="5"/>
      <c r="J2" s="237"/>
      <c r="K2" s="238"/>
      <c r="L2" s="111"/>
      <c r="M2" s="112"/>
      <c r="N2" s="106">
        <f>$M$2+$B$2</f>
        <v>1265056</v>
      </c>
      <c r="O2" s="105">
        <f>J34</f>
        <v>6556.9131008240001</v>
      </c>
      <c r="P2" s="5">
        <f>ROUND((($I33/$J33*10000+$B$2)/10000*J34)*$F$2,0)</f>
        <v>13106</v>
      </c>
      <c r="Q2" s="4">
        <f>P2/J34*10000</f>
        <v>19988.064198003452</v>
      </c>
      <c r="R2" s="4"/>
      <c r="V2" s="5"/>
    </row>
    <row r="3" spans="1:22" x14ac:dyDescent="0.15">
      <c r="A3" s="9"/>
      <c r="B3" s="63"/>
      <c r="C3" s="64"/>
      <c r="D3" s="65"/>
      <c r="E3" s="63"/>
      <c r="F3" s="18"/>
      <c r="G3" s="19"/>
      <c r="H3" s="5"/>
      <c r="J3" s="184" t="e">
        <f>VLOOKUP($H16,$H$18:$M$33,2,0)-$K$3</f>
        <v>#N/A</v>
      </c>
      <c r="K3" s="186" t="e">
        <f>VLOOKUP($H16,$H$18:$M$33,4,0)</f>
        <v>#N/A</v>
      </c>
      <c r="L3" s="187" t="e">
        <f>ROUND(VLOOKUP($H16,$H$18:$M$34,3,0),0)</f>
        <v>#N/A</v>
      </c>
      <c r="M3" s="164" t="e">
        <f>ROUNDDOWN($J$3/$L$3*10000,0)+ROUNDDOWN($K$3/$L$3*10000,0)</f>
        <v>#N/A</v>
      </c>
      <c r="N3" s="83">
        <f>$M$2+$B$2</f>
        <v>1265056</v>
      </c>
      <c r="O3" s="107">
        <f>VLOOKUP($H$17,$H$18:$M$34,3,0)</f>
        <v>6556.9131008240001</v>
      </c>
      <c r="P3" s="12">
        <f>ROUND($N$3/10000*$O$3*$F$2,0)</f>
        <v>13106</v>
      </c>
      <c r="Q3" s="4">
        <f>ROUND($P$3/$O$3*10000,0)</f>
        <v>19988</v>
      </c>
      <c r="V3" s="5"/>
    </row>
    <row r="4" spans="1:22" hidden="1" x14ac:dyDescent="0.15">
      <c r="A4" s="9"/>
      <c r="B4" s="63"/>
      <c r="C4" s="64"/>
      <c r="D4" s="65"/>
      <c r="E4" s="63"/>
      <c r="F4" s="18"/>
      <c r="G4" s="19"/>
      <c r="H4" s="5"/>
      <c r="O4" s="3"/>
      <c r="P4" s="5"/>
      <c r="Q4" s="4"/>
      <c r="V4" s="5"/>
    </row>
    <row r="5" spans="1:22" hidden="1" x14ac:dyDescent="0.15">
      <c r="A5" s="9"/>
      <c r="B5" s="63"/>
      <c r="C5" s="64"/>
      <c r="D5" s="65"/>
      <c r="E5" s="63"/>
      <c r="F5" s="18"/>
      <c r="G5" s="19"/>
      <c r="H5" s="5"/>
      <c r="M5" s="94">
        <v>0</v>
      </c>
      <c r="O5" s="3"/>
      <c r="P5" s="5"/>
      <c r="Q5" s="4"/>
      <c r="V5" s="5"/>
    </row>
    <row r="6" spans="1:22" hidden="1" x14ac:dyDescent="0.15">
      <c r="A6" s="9"/>
      <c r="B6" s="63"/>
      <c r="C6" s="64"/>
      <c r="D6" s="65"/>
      <c r="E6" s="63"/>
      <c r="F6" s="18"/>
      <c r="G6" s="19"/>
      <c r="H6" s="5"/>
      <c r="O6" s="3"/>
      <c r="P6" s="5"/>
      <c r="Q6" s="4"/>
      <c r="V6" s="5"/>
    </row>
    <row r="7" spans="1:22" hidden="1" x14ac:dyDescent="0.15">
      <c r="A7" s="9"/>
      <c r="B7" s="63"/>
      <c r="C7" s="64"/>
      <c r="D7" s="65"/>
      <c r="E7" s="63"/>
      <c r="F7" s="18"/>
      <c r="G7" s="19"/>
      <c r="H7" s="5"/>
      <c r="M7" s="94">
        <v>0</v>
      </c>
      <c r="O7" s="3"/>
      <c r="P7" s="5"/>
      <c r="Q7" s="4"/>
      <c r="V7" s="5"/>
    </row>
    <row r="8" spans="1:22" hidden="1" x14ac:dyDescent="0.15">
      <c r="A8" s="9"/>
      <c r="B8" s="63"/>
      <c r="C8" s="64"/>
      <c r="D8" s="65"/>
      <c r="E8" s="63"/>
      <c r="F8" s="18"/>
      <c r="G8" s="19"/>
      <c r="H8" s="5"/>
      <c r="O8" s="3"/>
      <c r="P8" s="5"/>
      <c r="Q8" s="4"/>
      <c r="V8" s="5"/>
    </row>
    <row r="9" spans="1:22" hidden="1" x14ac:dyDescent="0.15">
      <c r="A9" s="9"/>
      <c r="B9" s="63"/>
      <c r="C9" s="64"/>
      <c r="D9" s="65"/>
      <c r="E9" s="63"/>
      <c r="F9" s="18"/>
      <c r="G9" s="19"/>
      <c r="H9" s="5"/>
      <c r="O9" s="3"/>
      <c r="P9" s="5"/>
      <c r="Q9" s="4"/>
      <c r="V9" s="5"/>
    </row>
    <row r="10" spans="1:22" hidden="1" x14ac:dyDescent="0.15">
      <c r="A10" s="9"/>
      <c r="B10" s="63"/>
      <c r="C10" s="64"/>
      <c r="D10" s="65"/>
      <c r="E10" s="63"/>
      <c r="F10" s="18"/>
      <c r="G10" s="19"/>
      <c r="H10" s="5"/>
      <c r="O10" s="3"/>
      <c r="P10" s="5"/>
      <c r="Q10" s="4"/>
      <c r="V10" s="5"/>
    </row>
    <row r="11" spans="1:22" hidden="1" x14ac:dyDescent="0.15">
      <c r="A11" s="9"/>
      <c r="B11" s="63"/>
      <c r="C11" s="64"/>
      <c r="D11" s="65"/>
      <c r="E11" s="63"/>
      <c r="F11" s="18"/>
      <c r="G11" s="19"/>
      <c r="H11" s="5"/>
      <c r="O11" s="3"/>
      <c r="P11" s="5"/>
      <c r="Q11" s="4"/>
      <c r="V11" s="5"/>
    </row>
    <row r="12" spans="1:22" hidden="1" x14ac:dyDescent="0.15">
      <c r="A12" s="9"/>
      <c r="B12" s="63"/>
      <c r="C12" s="64"/>
      <c r="D12" s="65"/>
      <c r="E12" s="63"/>
      <c r="F12" s="18"/>
      <c r="G12" s="19"/>
      <c r="H12" s="5"/>
      <c r="O12" s="3"/>
      <c r="P12" s="5"/>
      <c r="Q12" s="4"/>
      <c r="V12" s="5"/>
    </row>
    <row r="13" spans="1:22" s="5" customFormat="1" x14ac:dyDescent="0.15">
      <c r="A13" s="5" t="s">
        <v>320</v>
      </c>
      <c r="C13" s="14"/>
      <c r="D13" s="14"/>
      <c r="E13" s="15"/>
      <c r="F13" s="15"/>
      <c r="I13" s="69"/>
      <c r="J13" s="70"/>
      <c r="K13" s="71"/>
      <c r="L13" s="70"/>
      <c r="M13" s="95"/>
      <c r="Q13" s="4"/>
    </row>
    <row r="14" spans="1:22" s="5" customFormat="1" x14ac:dyDescent="0.15">
      <c r="C14" s="14"/>
      <c r="D14" s="14"/>
      <c r="E14" s="15"/>
      <c r="F14" s="15"/>
      <c r="H14" s="43" t="s">
        <v>39</v>
      </c>
      <c r="K14" s="4"/>
      <c r="L14" s="4"/>
      <c r="M14" s="96"/>
      <c r="P14" s="4"/>
    </row>
    <row r="15" spans="1:22" s="5" customFormat="1" ht="32" x14ac:dyDescent="0.25">
      <c r="B15" s="16" t="s">
        <v>11</v>
      </c>
      <c r="C15" s="2"/>
      <c r="D15" s="2"/>
      <c r="E15" s="2"/>
      <c r="F15" s="2"/>
      <c r="G15" s="11" t="s">
        <v>12</v>
      </c>
      <c r="H15" s="44" t="s">
        <v>76</v>
      </c>
      <c r="I15" s="13" t="s">
        <v>54</v>
      </c>
      <c r="J15" s="13"/>
      <c r="K15" s="66"/>
      <c r="L15" s="66"/>
      <c r="M15" s="94"/>
      <c r="P15" s="4"/>
    </row>
    <row r="16" spans="1:22" s="76" customFormat="1" ht="45" x14ac:dyDescent="0.15">
      <c r="A16" s="76" t="s">
        <v>10</v>
      </c>
      <c r="G16" s="77" t="s">
        <v>13</v>
      </c>
      <c r="H16" s="78" t="str">
        <f>$A$13&amp;RIGHT("0"&amp;(16-A2),2)</f>
        <v>ISJ39</v>
      </c>
      <c r="I16" s="75" t="s">
        <v>253</v>
      </c>
      <c r="J16" s="75" t="s">
        <v>254</v>
      </c>
      <c r="K16" s="79" t="s">
        <v>255</v>
      </c>
      <c r="L16" s="239" t="s">
        <v>256</v>
      </c>
      <c r="M16" s="79" t="s">
        <v>257</v>
      </c>
      <c r="P16" s="80"/>
      <c r="T16" s="240" t="s">
        <v>258</v>
      </c>
      <c r="U16" s="76" t="s">
        <v>259</v>
      </c>
    </row>
    <row r="17" spans="1:21" s="101" customFormat="1" x14ac:dyDescent="0.15">
      <c r="A17" s="103">
        <v>0</v>
      </c>
      <c r="B17" s="90"/>
      <c r="G17" s="77" t="s">
        <v>260</v>
      </c>
      <c r="H17" s="102" t="str">
        <f>$A$13&amp;(16-A3+1)</f>
        <v>ISJ17</v>
      </c>
      <c r="I17" s="164" t="s">
        <v>261</v>
      </c>
      <c r="J17" s="103"/>
      <c r="K17" s="89"/>
      <c r="L17" s="89"/>
      <c r="M17" s="89">
        <v>0</v>
      </c>
      <c r="P17" s="77"/>
      <c r="T17" s="77"/>
    </row>
    <row r="18" spans="1:21" s="6" customFormat="1" x14ac:dyDescent="0.15">
      <c r="A18" s="63">
        <v>1</v>
      </c>
      <c r="B18" s="82">
        <f>A2</f>
        <v>55</v>
      </c>
      <c r="C18" s="3"/>
      <c r="D18" s="3"/>
      <c r="E18" s="3"/>
      <c r="F18" s="3"/>
      <c r="G18" s="10">
        <f>VLOOKUP($E$2,ISJ.CUR!$A$2:$DR$415,12+$A18,0)*$B$2/10000</f>
        <v>680719.92790260667</v>
      </c>
      <c r="H18" s="45" t="s">
        <v>674</v>
      </c>
      <c r="I18" s="68">
        <f>IF($B18&gt;=16,0,ROUND($G18*$F$2,0))</f>
        <v>0</v>
      </c>
      <c r="J18" s="104">
        <f>VLOOKUP($E$2,ISJ.CUR!$A$2:$DR$415,12+$A18,0)</f>
        <v>5380.9469928810004</v>
      </c>
      <c r="K18" s="67">
        <f>ROUND($F$2*($B$2/10000*J18+$M17/10000*J18),0)</f>
        <v>10755</v>
      </c>
      <c r="L18" s="67">
        <f>ROUNDDOWN($K18/ROUND($J18,0)*10000,0)</f>
        <v>19986</v>
      </c>
      <c r="M18" s="97">
        <f>IF($B18&lt;15,0,IF($B18=15,$M$3,$L18+$M17))</f>
        <v>19986</v>
      </c>
      <c r="O18" s="8"/>
      <c r="P18" s="99"/>
      <c r="Q18" s="8"/>
      <c r="R18" s="8"/>
      <c r="S18" s="8"/>
      <c r="T18" s="8">
        <f>IF($B18&lt;15,0,ROUND($M18/10000*$J18,0))</f>
        <v>10754</v>
      </c>
      <c r="U18" s="8">
        <f>ROUND(MAX(ROUND(ROUND($M18/10000*VLOOKUP($E$2,ISJ.PRA!$A$2:$L$415,10,0)/10,0)*1.03,0),$T18),0)</f>
        <v>11425</v>
      </c>
    </row>
    <row r="19" spans="1:21" s="6" customFormat="1" x14ac:dyDescent="0.15">
      <c r="A19" s="10">
        <f t="shared" ref="A19:B34" si="0">A18+1</f>
        <v>2</v>
      </c>
      <c r="B19" s="10">
        <f t="shared" si="0"/>
        <v>56</v>
      </c>
      <c r="C19" s="3"/>
      <c r="D19" s="3"/>
      <c r="E19" s="3"/>
      <c r="F19" s="3"/>
      <c r="G19" s="10">
        <f>VLOOKUP($E$2,ISJ.CUR!$A$2:$DR$415,12+$A19,0)*$B$2/10000</f>
        <v>689115.27210475889</v>
      </c>
      <c r="H19" s="45" t="s">
        <v>675</v>
      </c>
      <c r="I19" s="17">
        <f>IF($B19&gt;=16,0,ROUND($I18*(1+$C$2),0)+ROUND($G19*$F$2,0))</f>
        <v>0</v>
      </c>
      <c r="J19" s="104">
        <f>VLOOKUP($E$2,ISJ.CUR!$A$2:$DR$415,12+$A19,0)</f>
        <v>5447.3104123829999</v>
      </c>
      <c r="K19" s="67">
        <f t="shared" ref="K19:K82" si="1">ROUND($F$2*($B$2/10000*J19+$M18/10000*J19),0)</f>
        <v>11060</v>
      </c>
      <c r="L19" s="67">
        <f>ROUNDDOWN($K19/ROUND($J19,0)*10000,0)</f>
        <v>20304</v>
      </c>
      <c r="M19" s="97">
        <f t="shared" ref="M19:M82" si="2">IF($B19&lt;15,0,IF($B19=15,$M$3,$L19+$M18))</f>
        <v>40290</v>
      </c>
      <c r="N19" s="6">
        <f>I18*1.015+G19*0.015</f>
        <v>10336.729081571382</v>
      </c>
      <c r="O19" s="8"/>
      <c r="P19" s="99"/>
      <c r="Q19" s="8"/>
      <c r="R19" s="8"/>
      <c r="S19" s="8"/>
      <c r="T19" s="8">
        <f t="shared" ref="T19:T24" si="3">IF($B19&lt;15,0,ROUND($M19/10000*$J19,0))</f>
        <v>21947</v>
      </c>
      <c r="U19" s="8">
        <f>ROUND(MAX(ROUND(ROUND($M19/10000*VLOOKUP($E$2,ISJ.PRA!$A$2:$L$415,10,0)/10,0)*1.03,0),$T19),0)</f>
        <v>23032</v>
      </c>
    </row>
    <row r="20" spans="1:21" s="6" customFormat="1" x14ac:dyDescent="0.15">
      <c r="A20" s="10">
        <f t="shared" si="0"/>
        <v>3</v>
      </c>
      <c r="B20" s="10">
        <f t="shared" si="0"/>
        <v>57</v>
      </c>
      <c r="C20" s="3"/>
      <c r="D20" s="3"/>
      <c r="E20" s="3"/>
      <c r="F20" s="3"/>
      <c r="G20" s="10">
        <f>VLOOKUP($E$2,ISJ.CUR!$A$2:$DR$415,12+$A20,0)*$B$2/10000</f>
        <v>697631.90029326535</v>
      </c>
      <c r="H20" s="45" t="s">
        <v>676</v>
      </c>
      <c r="I20" s="17">
        <f t="shared" ref="I20:I83" si="4">IF($B20&gt;=16,0,ROUND($I19*(1+$C$2),0)+ROUND($G20*$F$2,0))</f>
        <v>0</v>
      </c>
      <c r="J20" s="104">
        <f>VLOOKUP($E$2,ISJ.CUR!$A$2:$DR$415,12+$A20,0)</f>
        <v>5514.632556134</v>
      </c>
      <c r="K20" s="67">
        <f t="shared" si="1"/>
        <v>11374</v>
      </c>
      <c r="L20" s="67">
        <f>ROUNDDOWN($K20/ROUND($J20,0)*10000,0)</f>
        <v>20623</v>
      </c>
      <c r="M20" s="97">
        <f t="shared" si="2"/>
        <v>60913</v>
      </c>
      <c r="O20" s="8"/>
      <c r="P20" s="99"/>
      <c r="Q20" s="8"/>
      <c r="R20" s="8"/>
      <c r="S20" s="8"/>
      <c r="T20" s="8">
        <f t="shared" si="3"/>
        <v>33591</v>
      </c>
      <c r="U20" s="8">
        <f>ROUND(MAX(ROUND(ROUND($M20/10000*VLOOKUP($E$2,ISJ.PRA!$A$2:$L$415,10,0)/10,0)*1.03,0),$T20),0)</f>
        <v>34821</v>
      </c>
    </row>
    <row r="21" spans="1:21" s="6" customFormat="1" x14ac:dyDescent="0.15">
      <c r="A21" s="10">
        <f t="shared" si="0"/>
        <v>4</v>
      </c>
      <c r="B21" s="10">
        <f t="shared" si="0"/>
        <v>58</v>
      </c>
      <c r="C21" s="3"/>
      <c r="D21" s="3"/>
      <c r="E21" s="3"/>
      <c r="F21" s="3"/>
      <c r="G21" s="10">
        <f>VLOOKUP($E$2,ISJ.CUR!$A$2:$DR$415,12+$A21,0)*$B$2/10000</f>
        <v>706275.22120316268</v>
      </c>
      <c r="H21" s="45" t="s">
        <v>677</v>
      </c>
      <c r="I21" s="17">
        <f t="shared" si="4"/>
        <v>0</v>
      </c>
      <c r="J21" s="104">
        <f>VLOOKUP($E$2,ISJ.CUR!$A$2:$DR$415,12+$A21,0)</f>
        <v>5582.9561790400003</v>
      </c>
      <c r="K21" s="67">
        <f t="shared" si="1"/>
        <v>11696</v>
      </c>
      <c r="L21" s="67">
        <f>ROUNDDOWN($K21/ROUND($J21,0)*10000,0)</f>
        <v>20949</v>
      </c>
      <c r="M21" s="97">
        <f t="shared" si="2"/>
        <v>81862</v>
      </c>
      <c r="O21" s="8"/>
      <c r="P21" s="99"/>
      <c r="Q21" s="8"/>
      <c r="R21" s="8"/>
      <c r="S21" s="8"/>
      <c r="T21" s="8">
        <f t="shared" si="3"/>
        <v>45703</v>
      </c>
      <c r="U21" s="8">
        <f>ROUND(MAX(ROUND(ROUND($M21/10000*VLOOKUP($E$2,ISJ.PRA!$A$2:$L$415,10,0)/10,0)*1.03,0),$T21),0)</f>
        <v>46796</v>
      </c>
    </row>
    <row r="22" spans="1:21" s="6" customFormat="1" x14ac:dyDescent="0.15">
      <c r="A22" s="10">
        <f t="shared" si="0"/>
        <v>5</v>
      </c>
      <c r="B22" s="10">
        <f t="shared" si="0"/>
        <v>59</v>
      </c>
      <c r="C22" s="3"/>
      <c r="D22" s="3"/>
      <c r="E22" s="3"/>
      <c r="F22" s="3"/>
      <c r="G22" s="10">
        <f>VLOOKUP($E$2,ISJ.CUR!$A$2:$DR$415,12+$A22,0)*$B$2/10000</f>
        <v>715052.89396078035</v>
      </c>
      <c r="H22" s="45" t="s">
        <v>678</v>
      </c>
      <c r="I22" s="17">
        <f t="shared" si="4"/>
        <v>0</v>
      </c>
      <c r="J22" s="104">
        <f>VLOOKUP($E$2,ISJ.CUR!$A$2:$DR$415,12+$A22,0)</f>
        <v>5652.3418248739999</v>
      </c>
      <c r="K22" s="67">
        <f t="shared" si="1"/>
        <v>12029</v>
      </c>
      <c r="L22" s="67">
        <f>ROUNDDOWN($K22/ROUND($J22,0)*10000,0)</f>
        <v>21282</v>
      </c>
      <c r="M22" s="97">
        <f t="shared" si="2"/>
        <v>103144</v>
      </c>
      <c r="O22" s="8"/>
      <c r="P22" s="99"/>
      <c r="Q22" s="8"/>
      <c r="R22" s="8"/>
      <c r="S22" s="8"/>
      <c r="T22" s="8">
        <f t="shared" si="3"/>
        <v>58301</v>
      </c>
      <c r="U22" s="8">
        <f>ROUND(MAX(ROUND(ROUND($M22/10000*VLOOKUP($E$2,ISJ.PRA!$A$2:$L$415,10,0)/10,0)*1.03,0),$T22),0)</f>
        <v>58962</v>
      </c>
    </row>
    <row r="23" spans="1:21" s="6" customFormat="1" x14ac:dyDescent="0.15">
      <c r="A23" s="10">
        <f t="shared" si="0"/>
        <v>6</v>
      </c>
      <c r="B23" s="10">
        <f t="shared" si="0"/>
        <v>60</v>
      </c>
      <c r="C23" s="3"/>
      <c r="D23" s="3"/>
      <c r="E23" s="3"/>
      <c r="F23" s="3"/>
      <c r="G23" s="10">
        <f>VLOOKUP($E$2,ISJ.CUR!$A$2:$DR$415,12+$A23,0)*$B$2/10000</f>
        <v>723970.82164658187</v>
      </c>
      <c r="H23" s="45" t="s">
        <v>679</v>
      </c>
      <c r="I23" s="17">
        <f t="shared" si="4"/>
        <v>0</v>
      </c>
      <c r="J23" s="104">
        <f>VLOOKUP($E$2,ISJ.CUR!$A$2:$DR$415,12+$A23,0)</f>
        <v>5722.8361562379996</v>
      </c>
      <c r="K23" s="67">
        <f t="shared" si="1"/>
        <v>12371</v>
      </c>
      <c r="L23" s="67">
        <f t="shared" ref="L23:L86" si="5">ROUNDDOWN($K23/ROUND($J23,0)*10000,0)</f>
        <v>21616</v>
      </c>
      <c r="M23" s="97">
        <f t="shared" si="2"/>
        <v>124760</v>
      </c>
      <c r="O23" s="8"/>
      <c r="P23" s="99"/>
      <c r="Q23" s="8"/>
      <c r="R23" s="8"/>
      <c r="S23" s="8"/>
      <c r="T23" s="8">
        <f t="shared" si="3"/>
        <v>71398</v>
      </c>
      <c r="U23" s="8">
        <f>ROUND(MAX(ROUND(ROUND($M23/10000*VLOOKUP($E$2,ISJ.PRA!$A$2:$L$415,10,0)/10,0)*1.03,0),$T23),0)</f>
        <v>71398</v>
      </c>
    </row>
    <row r="24" spans="1:21" s="8" customFormat="1" x14ac:dyDescent="0.15">
      <c r="A24" s="10">
        <f t="shared" si="0"/>
        <v>7</v>
      </c>
      <c r="B24" s="10">
        <f t="shared" si="0"/>
        <v>61</v>
      </c>
      <c r="C24" s="5"/>
      <c r="D24" s="3"/>
      <c r="E24" s="3"/>
      <c r="F24" s="3"/>
      <c r="G24" s="10">
        <f>VLOOKUP($E$2,ISJ.CUR!$A$2:$DR$415,12+$A24,0)*$B$2/10000</f>
        <v>732997.92831616197</v>
      </c>
      <c r="H24" s="45" t="s">
        <v>680</v>
      </c>
      <c r="I24" s="17">
        <f t="shared" si="4"/>
        <v>0</v>
      </c>
      <c r="J24" s="104">
        <f>VLOOKUP($E$2,ISJ.CUR!$A$2:$DR$415,12+$A24,0)</f>
        <v>5794.1935243669996</v>
      </c>
      <c r="K24" s="67">
        <f t="shared" si="1"/>
        <v>12724</v>
      </c>
      <c r="L24" s="67">
        <f t="shared" si="5"/>
        <v>21960</v>
      </c>
      <c r="M24" s="97">
        <f t="shared" si="2"/>
        <v>146720</v>
      </c>
      <c r="N24" s="6"/>
      <c r="P24" s="99"/>
      <c r="T24" s="8">
        <f t="shared" si="3"/>
        <v>85012</v>
      </c>
      <c r="U24" s="8">
        <f>ROUND(MAX(ROUND(ROUND($M24/10000*VLOOKUP($E$2,ISJ.PRA!$A$2:$L$415,10,0)/10,0)*1.03,0),$T24),0)</f>
        <v>85012</v>
      </c>
    </row>
    <row r="25" spans="1:21" s="6" customFormat="1" x14ac:dyDescent="0.15">
      <c r="A25" s="10">
        <f t="shared" si="0"/>
        <v>8</v>
      </c>
      <c r="B25" s="10">
        <f t="shared" si="0"/>
        <v>62</v>
      </c>
      <c r="C25" s="3"/>
      <c r="D25" s="3"/>
      <c r="E25" s="3"/>
      <c r="F25" s="3"/>
      <c r="G25" s="10">
        <f>VLOOKUP($E$2,ISJ.CUR!$A$2:$DR$415,12+$A25,0)*$B$2/10000</f>
        <v>742135.50387982256</v>
      </c>
      <c r="H25" s="45" t="s">
        <v>681</v>
      </c>
      <c r="I25" s="17">
        <f t="shared" si="4"/>
        <v>0</v>
      </c>
      <c r="J25" s="104">
        <f>VLOOKUP($E$2,ISJ.CUR!$A$2:$DR$415,12+$A25,0)</f>
        <v>5866.4241257289996</v>
      </c>
      <c r="K25" s="67">
        <f t="shared" si="1"/>
        <v>13086</v>
      </c>
      <c r="L25" s="67">
        <f t="shared" si="5"/>
        <v>22308</v>
      </c>
      <c r="M25" s="97">
        <f t="shared" si="2"/>
        <v>169028</v>
      </c>
      <c r="O25" s="8"/>
      <c r="P25" s="99"/>
      <c r="Q25" s="8"/>
      <c r="R25" s="8"/>
      <c r="S25" s="8"/>
      <c r="T25" s="8">
        <f>IF($B25&lt;15,0,ROUND($M25/10000*$J25,0))</f>
        <v>99159</v>
      </c>
      <c r="U25" s="8">
        <f>ROUND(MAX(ROUND(ROUND($M25/10000*VLOOKUP($E$2,ISJ.PRA!$A$2:$L$415,10,0)/10,0)*1.03,0),$T25),0)</f>
        <v>99159</v>
      </c>
    </row>
    <row r="26" spans="1:21" s="6" customFormat="1" x14ac:dyDescent="0.15">
      <c r="A26" s="10">
        <f t="shared" si="0"/>
        <v>9</v>
      </c>
      <c r="B26" s="10">
        <f t="shared" si="0"/>
        <v>63</v>
      </c>
      <c r="C26" s="3"/>
      <c r="D26" s="3"/>
      <c r="E26" s="3"/>
      <c r="F26" s="3"/>
      <c r="G26" s="10">
        <f>VLOOKUP($E$2,ISJ.CUR!$A$2:$DR$415,12+$A26,0)*$B$2/10000</f>
        <v>751384.57033468585</v>
      </c>
      <c r="H26" s="45" t="s">
        <v>682</v>
      </c>
      <c r="I26" s="17">
        <f t="shared" si="4"/>
        <v>0</v>
      </c>
      <c r="J26" s="104">
        <f>VLOOKUP($E$2,ISJ.CUR!$A$2:$DR$415,12+$A26,0)</f>
        <v>5939.5360389950001</v>
      </c>
      <c r="K26" s="67">
        <f t="shared" si="1"/>
        <v>13458</v>
      </c>
      <c r="L26" s="67">
        <f t="shared" si="5"/>
        <v>22656</v>
      </c>
      <c r="M26" s="97">
        <f t="shared" si="2"/>
        <v>191684</v>
      </c>
      <c r="O26" s="8"/>
      <c r="P26" s="99"/>
      <c r="Q26" s="8"/>
      <c r="R26" s="8"/>
      <c r="S26" s="8"/>
      <c r="T26" s="8">
        <f t="shared" ref="T26:T89" si="6">IF($B26&lt;15,0,ROUND($M26/10000*$J26,0))</f>
        <v>113851</v>
      </c>
      <c r="U26" s="8">
        <f>ROUND(MAX(ROUND(ROUND($M26/10000*VLOOKUP($E$2,ISJ.PRA!$A$2:$L$415,10,0)/10,0)*1.03,0),$T26),0)</f>
        <v>113851</v>
      </c>
    </row>
    <row r="27" spans="1:21" s="6" customFormat="1" x14ac:dyDescent="0.15">
      <c r="A27" s="10">
        <f t="shared" si="0"/>
        <v>10</v>
      </c>
      <c r="B27" s="10">
        <f t="shared" si="0"/>
        <v>64</v>
      </c>
      <c r="C27" s="3"/>
      <c r="D27" s="3"/>
      <c r="E27" s="3"/>
      <c r="F27" s="3"/>
      <c r="G27" s="10">
        <f>VLOOKUP($E$2,ISJ.CUR!$A$2:$DR$415,12+$A27,0)*$B$2/10000</f>
        <v>760746.08188010717</v>
      </c>
      <c r="H27" s="45" t="s">
        <v>683</v>
      </c>
      <c r="I27" s="17">
        <f t="shared" si="4"/>
        <v>0</v>
      </c>
      <c r="J27" s="104">
        <f>VLOOKUP($E$2,ISJ.CUR!$A$2:$DR$415,12+$A27,0)</f>
        <v>6013.536806909</v>
      </c>
      <c r="K27" s="67">
        <f t="shared" si="1"/>
        <v>13841</v>
      </c>
      <c r="L27" s="67">
        <f t="shared" si="5"/>
        <v>23014</v>
      </c>
      <c r="M27" s="97">
        <f t="shared" si="2"/>
        <v>214698</v>
      </c>
      <c r="O27" s="8"/>
      <c r="P27" s="99"/>
      <c r="Q27" s="8"/>
      <c r="R27" s="8"/>
      <c r="S27" s="8"/>
      <c r="T27" s="8">
        <f t="shared" si="6"/>
        <v>129109</v>
      </c>
      <c r="U27" s="8">
        <f>ROUND(MAX(ROUND(ROUND($M27/10000*VLOOKUP($E$2,ISJ.PRA!$A$2:$L$415,10,0)/10,0)*1.03,0),$T27),0)</f>
        <v>129109</v>
      </c>
    </row>
    <row r="28" spans="1:21" s="6" customFormat="1" x14ac:dyDescent="0.15">
      <c r="A28" s="10">
        <f t="shared" si="0"/>
        <v>11</v>
      </c>
      <c r="B28" s="10">
        <f t="shared" si="0"/>
        <v>65</v>
      </c>
      <c r="C28" s="3"/>
      <c r="D28" s="3"/>
      <c r="E28" s="3"/>
      <c r="F28" s="3"/>
      <c r="G28" s="10">
        <f>VLOOKUP($E$2,ISJ.CUR!$A$2:$DR$415,12+$A28,0)*$B$2/10000</f>
        <v>770220.88583756518</v>
      </c>
      <c r="H28" s="45" t="s">
        <v>684</v>
      </c>
      <c r="I28" s="17">
        <f t="shared" si="4"/>
        <v>0</v>
      </c>
      <c r="J28" s="104">
        <f>VLOOKUP($E$2,ISJ.CUR!$A$2:$DR$415,12+$A28,0)</f>
        <v>6088.433127368</v>
      </c>
      <c r="K28" s="67">
        <f t="shared" si="1"/>
        <v>14235</v>
      </c>
      <c r="L28" s="67">
        <f t="shared" si="5"/>
        <v>23382</v>
      </c>
      <c r="M28" s="97">
        <f t="shared" si="2"/>
        <v>238080</v>
      </c>
      <c r="O28" s="8"/>
      <c r="P28" s="99"/>
      <c r="Q28" s="8"/>
      <c r="R28" s="8"/>
      <c r="S28" s="8"/>
      <c r="T28" s="8">
        <f t="shared" si="6"/>
        <v>144953</v>
      </c>
      <c r="U28" s="8">
        <f>ROUND(MAX(ROUND(ROUND($M28/10000*VLOOKUP($E$2,ISJ.PRA!$A$2:$L$415,10,0)/10,0)*1.03,0),$T28),0)</f>
        <v>144953</v>
      </c>
    </row>
    <row r="29" spans="1:21" s="6" customFormat="1" x14ac:dyDescent="0.15">
      <c r="A29" s="10">
        <f t="shared" si="0"/>
        <v>12</v>
      </c>
      <c r="B29" s="10">
        <f t="shared" si="0"/>
        <v>66</v>
      </c>
      <c r="C29" s="3"/>
      <c r="D29" s="3"/>
      <c r="E29" s="3"/>
      <c r="F29" s="3"/>
      <c r="G29" s="10">
        <f>VLOOKUP($E$2,ISJ.CUR!$A$2:$DR$415,12+$A29,0)*$B$2/10000</f>
        <v>779809.74641739577</v>
      </c>
      <c r="H29" s="45" t="s">
        <v>685</v>
      </c>
      <c r="I29" s="17">
        <f t="shared" si="4"/>
        <v>0</v>
      </c>
      <c r="J29" s="104">
        <f>VLOOKUP($E$2,ISJ.CUR!$A$2:$DR$415,12+$A29,0)</f>
        <v>6164.2310412930001</v>
      </c>
      <c r="K29" s="67">
        <f t="shared" si="1"/>
        <v>14640</v>
      </c>
      <c r="L29" s="67">
        <f t="shared" si="5"/>
        <v>23750</v>
      </c>
      <c r="M29" s="97">
        <f t="shared" si="2"/>
        <v>261830</v>
      </c>
      <c r="O29" s="8"/>
      <c r="P29" s="99"/>
      <c r="Q29" s="8"/>
      <c r="R29" s="8"/>
      <c r="S29" s="8"/>
      <c r="T29" s="8">
        <f t="shared" si="6"/>
        <v>161398</v>
      </c>
      <c r="U29" s="8">
        <f>ROUND(MAX(ROUND(ROUND($M29/10000*VLOOKUP($E$2,ISJ.PRA!$A$2:$L$415,10,0)/10,0)*1.03,0),$T29),0)</f>
        <v>161398</v>
      </c>
    </row>
    <row r="30" spans="1:21" s="6" customFormat="1" x14ac:dyDescent="0.15">
      <c r="A30" s="10">
        <f t="shared" si="0"/>
        <v>13</v>
      </c>
      <c r="B30" s="10">
        <f t="shared" si="0"/>
        <v>67</v>
      </c>
      <c r="C30" s="10"/>
      <c r="D30" s="3"/>
      <c r="E30" s="10"/>
      <c r="F30" s="10"/>
      <c r="G30" s="10">
        <f>VLOOKUP($E$2,ISJ.CUR!$A$2:$DR$415,12+$A30,0)*$B$2/10000</f>
        <v>789513.32625934714</v>
      </c>
      <c r="H30" s="45" t="s">
        <v>686</v>
      </c>
      <c r="I30" s="17">
        <f t="shared" si="4"/>
        <v>0</v>
      </c>
      <c r="J30" s="104">
        <f>VLOOKUP($E$2,ISJ.CUR!$A$2:$DR$415,12+$A30,0)</f>
        <v>6240.9357867110002</v>
      </c>
      <c r="K30" s="67">
        <f t="shared" si="1"/>
        <v>15056</v>
      </c>
      <c r="L30" s="67">
        <f t="shared" si="5"/>
        <v>24124</v>
      </c>
      <c r="M30" s="97">
        <f t="shared" si="2"/>
        <v>285954</v>
      </c>
      <c r="O30" s="8"/>
      <c r="P30" s="99"/>
      <c r="Q30" s="8"/>
      <c r="R30" s="8"/>
      <c r="S30" s="8"/>
      <c r="T30" s="8">
        <f t="shared" si="6"/>
        <v>178462</v>
      </c>
      <c r="U30" s="8">
        <f>ROUND(MAX(ROUND(ROUND($M30/10000*VLOOKUP($E$2,ISJ.PRA!$A$2:$L$415,10,0)/10,0)*1.03,0),$T30),0)</f>
        <v>178462</v>
      </c>
    </row>
    <row r="31" spans="1:21" s="6" customFormat="1" x14ac:dyDescent="0.15">
      <c r="A31" s="10">
        <f t="shared" si="0"/>
        <v>14</v>
      </c>
      <c r="B31" s="10">
        <f t="shared" si="0"/>
        <v>68</v>
      </c>
      <c r="C31" s="10"/>
      <c r="D31" s="3"/>
      <c r="E31" s="10"/>
      <c r="F31" s="10"/>
      <c r="G31" s="10">
        <f>VLOOKUP($E$2,ISJ.CUR!$A$2:$DR$415,12+$A31,0)*$B$2/10000</f>
        <v>799332.2116275623</v>
      </c>
      <c r="H31" s="45" t="s">
        <v>687</v>
      </c>
      <c r="I31" s="17">
        <f t="shared" si="4"/>
        <v>0</v>
      </c>
      <c r="J31" s="104">
        <f>VLOOKUP($E$2,ISJ.CUR!$A$2:$DR$415,12+$A31,0)</f>
        <v>6318.5519979159999</v>
      </c>
      <c r="K31" s="67">
        <f t="shared" si="1"/>
        <v>15484</v>
      </c>
      <c r="L31" s="67">
        <f t="shared" si="5"/>
        <v>24503</v>
      </c>
      <c r="M31" s="97">
        <f t="shared" si="2"/>
        <v>310457</v>
      </c>
      <c r="O31" s="8"/>
      <c r="P31" s="99"/>
      <c r="Q31" s="8"/>
      <c r="R31" s="8"/>
      <c r="S31" s="8"/>
      <c r="T31" s="8">
        <f t="shared" si="6"/>
        <v>196164</v>
      </c>
      <c r="U31" s="8">
        <f>ROUND(MAX(ROUND(ROUND($M31/10000*VLOOKUP($E$2,ISJ.PRA!$A$2:$L$415,10,0)/10,0)*1.03,0),$T31),0)</f>
        <v>196164</v>
      </c>
    </row>
    <row r="32" spans="1:21" s="6" customFormat="1" x14ac:dyDescent="0.15">
      <c r="A32" s="10">
        <f t="shared" si="0"/>
        <v>15</v>
      </c>
      <c r="B32" s="10">
        <f t="shared" si="0"/>
        <v>69</v>
      </c>
      <c r="C32" s="3"/>
      <c r="D32" s="3"/>
      <c r="E32" s="3"/>
      <c r="F32" s="3"/>
      <c r="G32" s="10">
        <f>VLOOKUP($E$2,ISJ.CUR!$A$2:$DR$415,12+$A32,0)*$B$2/10000</f>
        <v>809266.95788504113</v>
      </c>
      <c r="H32" s="45" t="s">
        <v>688</v>
      </c>
      <c r="I32" s="17">
        <f t="shared" si="4"/>
        <v>0</v>
      </c>
      <c r="J32" s="104">
        <f>VLOOKUP($E$2,ISJ.CUR!$A$2:$DR$415,12+$A32,0)</f>
        <v>6397.0840649350002</v>
      </c>
      <c r="K32" s="67">
        <f t="shared" si="1"/>
        <v>15924</v>
      </c>
      <c r="L32" s="67">
        <f t="shared" si="5"/>
        <v>24892</v>
      </c>
      <c r="M32" s="97">
        <f t="shared" si="2"/>
        <v>335349</v>
      </c>
      <c r="N32" s="6" t="s">
        <v>262</v>
      </c>
      <c r="O32" s="8"/>
      <c r="P32" s="99"/>
      <c r="Q32" s="8"/>
      <c r="R32" s="8"/>
      <c r="S32" s="8"/>
      <c r="T32" s="8">
        <f t="shared" si="6"/>
        <v>214526</v>
      </c>
      <c r="U32" s="8">
        <f>ROUND(MAX(ROUND(ROUND($M32/10000*VLOOKUP($E$2,ISJ.PRA!$A$2:$L$415,10,0)/10,0)*1.03,0),$T32),0)</f>
        <v>214526</v>
      </c>
    </row>
    <row r="33" spans="1:21" s="6" customFormat="1" x14ac:dyDescent="0.15">
      <c r="A33" s="10">
        <f t="shared" si="0"/>
        <v>16</v>
      </c>
      <c r="B33" s="10">
        <f t="shared" si="0"/>
        <v>70</v>
      </c>
      <c r="C33" s="3"/>
      <c r="D33" s="3"/>
      <c r="E33" s="3"/>
      <c r="F33" s="3"/>
      <c r="G33" s="10">
        <f>VLOOKUP($E$2,ISJ.CUR!$A$2:$DR$415,12+$A33,0)*$B$2/10000</f>
        <v>819318.10179428523</v>
      </c>
      <c r="H33" s="45" t="s">
        <v>689</v>
      </c>
      <c r="I33" s="17">
        <f t="shared" si="4"/>
        <v>0</v>
      </c>
      <c r="J33" s="104">
        <f>VLOOKUP($E$2,ISJ.CUR!$A$2:$DR$415,12+$A33,0)</f>
        <v>6476.5362307619998</v>
      </c>
      <c r="K33" s="67">
        <f t="shared" si="1"/>
        <v>16377</v>
      </c>
      <c r="L33" s="67">
        <f t="shared" si="5"/>
        <v>25284</v>
      </c>
      <c r="M33" s="97">
        <f t="shared" si="2"/>
        <v>360633</v>
      </c>
      <c r="N33" s="73" t="s">
        <v>263</v>
      </c>
      <c r="O33" s="6">
        <f>$I33/$J33*10000</f>
        <v>0</v>
      </c>
      <c r="P33" s="100">
        <v>1000000</v>
      </c>
      <c r="Q33" s="6">
        <f>O33+P33</f>
        <v>1000000</v>
      </c>
      <c r="R33" s="74">
        <f>ROUND((($I33/$J33*10000+$B$2)/10000*J34)*$F$2,0)</f>
        <v>13106</v>
      </c>
      <c r="S33" s="8"/>
      <c r="T33" s="8">
        <f t="shared" si="6"/>
        <v>233565</v>
      </c>
      <c r="U33" s="8">
        <f>ROUND(MAX(ROUND(ROUND($M33/10000*VLOOKUP($E$2,ISJ.PRA!$A$2:$L$415,10,0)/10,0)*1.03,0),$T33),0)</f>
        <v>233565</v>
      </c>
    </row>
    <row r="34" spans="1:21" s="6" customFormat="1" x14ac:dyDescent="0.15">
      <c r="A34" s="3">
        <f t="shared" si="0"/>
        <v>17</v>
      </c>
      <c r="B34" s="3">
        <f t="shared" si="0"/>
        <v>71</v>
      </c>
      <c r="C34" s="3"/>
      <c r="D34" s="3"/>
      <c r="E34" s="3"/>
      <c r="F34" s="3"/>
      <c r="G34" s="10">
        <f>VLOOKUP($E$2,ISJ.CUR!$A$2:$DR$415,12+$A34,0)*$B$2/10000</f>
        <v>829486.22596760059</v>
      </c>
      <c r="H34" s="45" t="s">
        <v>690</v>
      </c>
      <c r="I34" s="17">
        <f t="shared" si="4"/>
        <v>0</v>
      </c>
      <c r="J34" s="104">
        <f>VLOOKUP($E$2,ISJ.CUR!$A$2:$DR$415,12+$A34,0)</f>
        <v>6556.9131008240001</v>
      </c>
      <c r="K34" s="67">
        <f t="shared" si="1"/>
        <v>16842</v>
      </c>
      <c r="L34" s="67">
        <f t="shared" si="5"/>
        <v>25685</v>
      </c>
      <c r="M34" s="97">
        <f t="shared" si="2"/>
        <v>386318</v>
      </c>
      <c r="N34" s="6" t="s">
        <v>264</v>
      </c>
      <c r="O34" s="6">
        <f>$Q33/10000*$J34</f>
        <v>655691.31008239998</v>
      </c>
      <c r="P34" s="100" t="s">
        <v>256</v>
      </c>
      <c r="Q34" s="72">
        <f>R33/J34*10000</f>
        <v>19988.064198003452</v>
      </c>
      <c r="R34" s="74">
        <f>Q34+O33</f>
        <v>19988.064198003452</v>
      </c>
      <c r="S34" s="8"/>
      <c r="T34" s="8">
        <f t="shared" si="6"/>
        <v>253305</v>
      </c>
      <c r="U34" s="8">
        <f>ROUND(MAX(ROUND(ROUND($M34/10000*VLOOKUP($E$2,ISJ.PRA!$A$2:$L$415,10,0)/10,0)*1.03,0),$T34),0)</f>
        <v>253305</v>
      </c>
    </row>
    <row r="35" spans="1:21" s="6" customFormat="1" x14ac:dyDescent="0.15">
      <c r="A35" s="3">
        <f t="shared" ref="A35:B50" si="7">A34+1</f>
        <v>18</v>
      </c>
      <c r="B35" s="3">
        <f t="shared" si="7"/>
        <v>72</v>
      </c>
      <c r="C35" s="3"/>
      <c r="D35" s="3"/>
      <c r="E35" s="3"/>
      <c r="F35" s="3"/>
      <c r="G35" s="10">
        <f>VLOOKUP($E$2,ISJ.CUR!$A$2:$DR$415,12+$A35,0)*$B$2/10000</f>
        <v>839772.22120568156</v>
      </c>
      <c r="H35" s="10"/>
      <c r="I35" s="17">
        <f t="shared" si="4"/>
        <v>0</v>
      </c>
      <c r="J35" s="104">
        <f>VLOOKUP($E$2,ISJ.CUR!$A$2:$DR$415,12+$A35,0)</f>
        <v>6638.2217167119998</v>
      </c>
      <c r="K35" s="67">
        <f t="shared" si="1"/>
        <v>17320</v>
      </c>
      <c r="L35" s="67">
        <f t="shared" si="5"/>
        <v>26092</v>
      </c>
      <c r="M35" s="97">
        <f t="shared" si="2"/>
        <v>412410</v>
      </c>
      <c r="O35" s="8"/>
      <c r="P35" s="99"/>
      <c r="Q35" s="8"/>
      <c r="R35" s="8"/>
      <c r="S35" s="8"/>
      <c r="T35" s="8">
        <f t="shared" si="6"/>
        <v>273767</v>
      </c>
      <c r="U35" s="8">
        <f>ROUND(MAX(ROUND(ROUND($M35/10000*VLOOKUP($E$2,ISJ.PRA!$A$2:$L$415,10,0)/10,0)*1.03,0),$T35),0)</f>
        <v>273767</v>
      </c>
    </row>
    <row r="36" spans="1:21" s="6" customFormat="1" x14ac:dyDescent="0.15">
      <c r="A36" s="3">
        <f t="shared" si="7"/>
        <v>19</v>
      </c>
      <c r="B36" s="3">
        <f t="shared" si="7"/>
        <v>73</v>
      </c>
      <c r="C36" s="3"/>
      <c r="D36" s="3"/>
      <c r="E36" s="3"/>
      <c r="F36" s="3"/>
      <c r="G36" s="10">
        <f>VLOOKUP($E$2,ISJ.CUR!$A$2:$DR$415,12+$A36,0)*$B$2/10000</f>
        <v>850176.27638404549</v>
      </c>
      <c r="H36" s="10"/>
      <c r="I36" s="17">
        <f t="shared" si="4"/>
        <v>0</v>
      </c>
      <c r="J36" s="104">
        <f>VLOOKUP($E$2,ISJ.CUR!$A$2:$DR$415,12+$A36,0)</f>
        <v>6720.4635714469996</v>
      </c>
      <c r="K36" s="67">
        <f t="shared" si="1"/>
        <v>17812</v>
      </c>
      <c r="L36" s="67">
        <f t="shared" si="5"/>
        <v>26505</v>
      </c>
      <c r="M36" s="97">
        <f t="shared" si="2"/>
        <v>438915</v>
      </c>
      <c r="O36" s="8"/>
      <c r="P36" s="99"/>
      <c r="Q36" s="8"/>
      <c r="R36" s="8"/>
      <c r="S36" s="8"/>
      <c r="T36" s="8">
        <f t="shared" si="6"/>
        <v>294971</v>
      </c>
      <c r="U36" s="8">
        <f>ROUND(MAX(ROUND(ROUND($M36/10000*VLOOKUP($E$2,ISJ.PRA!$A$2:$L$415,10,0)/10,0)*1.03,0),$T36),0)</f>
        <v>294971</v>
      </c>
    </row>
    <row r="37" spans="1:21" x14ac:dyDescent="0.15">
      <c r="A37" s="3">
        <f t="shared" si="7"/>
        <v>20</v>
      </c>
      <c r="B37" s="3">
        <f t="shared" si="7"/>
        <v>74</v>
      </c>
      <c r="G37" s="10">
        <f>VLOOKUP($E$2,ISJ.CUR!$A$2:$DR$415,12+$A37,0)*$B$2/10000</f>
        <v>860698.49130384601</v>
      </c>
      <c r="H37" s="10"/>
      <c r="I37" s="17">
        <f t="shared" si="4"/>
        <v>0</v>
      </c>
      <c r="J37" s="104">
        <f>VLOOKUP($E$2,ISJ.CUR!$A$2:$DR$415,12+$A37,0)</f>
        <v>6803.6394539359999</v>
      </c>
      <c r="K37" s="67">
        <f t="shared" si="1"/>
        <v>18317</v>
      </c>
      <c r="L37" s="67">
        <f t="shared" si="5"/>
        <v>26920</v>
      </c>
      <c r="M37" s="97">
        <f t="shared" si="2"/>
        <v>465835</v>
      </c>
      <c r="N37" s="6"/>
      <c r="T37" s="8">
        <f t="shared" si="6"/>
        <v>316937</v>
      </c>
      <c r="U37" s="8">
        <f>ROUND(MAX(ROUND(ROUND($M37/10000*VLOOKUP($E$2,ISJ.PRA!$A$2:$L$415,10,0)/10,0)*1.03,0),$T37),0)</f>
        <v>316937</v>
      </c>
    </row>
    <row r="38" spans="1:21" x14ac:dyDescent="0.15">
      <c r="A38" s="3">
        <f t="shared" si="7"/>
        <v>21</v>
      </c>
      <c r="B38" s="3">
        <f t="shared" si="7"/>
        <v>75</v>
      </c>
      <c r="C38" s="9"/>
      <c r="E38" s="9"/>
      <c r="G38" s="10">
        <f>VLOOKUP($E$2,ISJ.CUR!$A$2:$DR$415,12+$A38,0)*$B$2/10000</f>
        <v>871338.66223654291</v>
      </c>
      <c r="H38" s="10"/>
      <c r="I38" s="17">
        <f t="shared" si="4"/>
        <v>0</v>
      </c>
      <c r="J38" s="104">
        <f>VLOOKUP($E$2,ISJ.CUR!$A$2:$DR$415,12+$A38,0)</f>
        <v>6887.7477537479999</v>
      </c>
      <c r="K38" s="67">
        <f t="shared" si="1"/>
        <v>18837</v>
      </c>
      <c r="L38" s="67">
        <f t="shared" si="5"/>
        <v>27347</v>
      </c>
      <c r="M38" s="97">
        <f t="shared" si="2"/>
        <v>493182</v>
      </c>
      <c r="T38" s="8">
        <f t="shared" si="6"/>
        <v>339691</v>
      </c>
      <c r="U38" s="8">
        <f>ROUND(MAX(ROUND(ROUND($M38/10000*VLOOKUP($E$2,ISJ.PRA!$A$2:$L$415,10,0)/10,0)*1.03,0),$T38),0)</f>
        <v>339691</v>
      </c>
    </row>
    <row r="39" spans="1:21" x14ac:dyDescent="0.15">
      <c r="A39" s="3">
        <f t="shared" si="7"/>
        <v>22</v>
      </c>
      <c r="B39" s="3">
        <f t="shared" si="7"/>
        <v>76</v>
      </c>
      <c r="G39" s="10">
        <f>VLOOKUP($E$2,ISJ.CUR!$A$2:$DR$415,12+$A39,0)*$B$2/10000</f>
        <v>882096.40295016614</v>
      </c>
      <c r="H39" s="10"/>
      <c r="I39" s="17">
        <f t="shared" si="4"/>
        <v>0</v>
      </c>
      <c r="J39" s="104">
        <f>VLOOKUP($E$2,ISJ.CUR!$A$2:$DR$415,12+$A39,0)</f>
        <v>6972.7854178010002</v>
      </c>
      <c r="K39" s="67">
        <f t="shared" si="1"/>
        <v>19371</v>
      </c>
      <c r="L39" s="67">
        <f t="shared" si="5"/>
        <v>27780</v>
      </c>
      <c r="M39" s="97">
        <f t="shared" si="2"/>
        <v>520962</v>
      </c>
      <c r="T39" s="8">
        <f t="shared" si="6"/>
        <v>363256</v>
      </c>
      <c r="U39" s="8">
        <f>ROUND(MAX(ROUND(ROUND($M39/10000*VLOOKUP($E$2,ISJ.PRA!$A$2:$L$415,10,0)/10,0)*1.03,0),$T39),0)</f>
        <v>363256</v>
      </c>
    </row>
    <row r="40" spans="1:21" x14ac:dyDescent="0.15">
      <c r="A40" s="3">
        <f t="shared" si="7"/>
        <v>23</v>
      </c>
      <c r="B40" s="3">
        <f t="shared" si="7"/>
        <v>77</v>
      </c>
      <c r="G40" s="10">
        <f>VLOOKUP($E$2,ISJ.CUR!$A$2:$DR$415,12+$A40,0)*$B$2/10000</f>
        <v>892971.37556230009</v>
      </c>
      <c r="H40" s="10"/>
      <c r="I40" s="17">
        <f t="shared" si="4"/>
        <v>0</v>
      </c>
      <c r="J40" s="104">
        <f>VLOOKUP($E$2,ISJ.CUR!$A$2:$DR$415,12+$A40,0)</f>
        <v>7058.7497752059999</v>
      </c>
      <c r="K40" s="67">
        <f t="shared" si="1"/>
        <v>19919</v>
      </c>
      <c r="L40" s="67">
        <f t="shared" si="5"/>
        <v>28217</v>
      </c>
      <c r="M40" s="97">
        <f t="shared" si="2"/>
        <v>549179</v>
      </c>
      <c r="T40" s="8">
        <f t="shared" si="6"/>
        <v>387652</v>
      </c>
      <c r="U40" s="8">
        <f>ROUND(MAX(ROUND(ROUND($M40/10000*VLOOKUP($E$2,ISJ.PRA!$A$2:$L$415,10,0)/10,0)*1.03,0),$T40),0)</f>
        <v>387652</v>
      </c>
    </row>
    <row r="41" spans="1:21" x14ac:dyDescent="0.15">
      <c r="A41" s="3">
        <f t="shared" si="7"/>
        <v>24</v>
      </c>
      <c r="B41" s="3">
        <f t="shared" si="7"/>
        <v>78</v>
      </c>
      <c r="G41" s="10">
        <f>VLOOKUP($E$2,ISJ.CUR!$A$2:$DR$415,12+$A41,0)*$B$2/10000</f>
        <v>903962.84454117564</v>
      </c>
      <c r="H41" s="10"/>
      <c r="I41" s="17">
        <f t="shared" si="4"/>
        <v>0</v>
      </c>
      <c r="J41" s="104">
        <f>VLOOKUP($E$2,ISJ.CUR!$A$2:$DR$415,12+$A41,0)</f>
        <v>7145.6350117399998</v>
      </c>
      <c r="K41" s="67">
        <f t="shared" si="1"/>
        <v>20483</v>
      </c>
      <c r="L41" s="67">
        <f t="shared" si="5"/>
        <v>28663</v>
      </c>
      <c r="M41" s="97">
        <f t="shared" si="2"/>
        <v>577842</v>
      </c>
      <c r="T41" s="8">
        <f t="shared" si="6"/>
        <v>412905</v>
      </c>
      <c r="U41" s="8">
        <f>ROUND(MAX(ROUND(ROUND($M41/10000*VLOOKUP($E$2,ISJ.PRA!$A$2:$L$415,10,0)/10,0)*1.03,0),$T41),0)</f>
        <v>412905</v>
      </c>
    </row>
    <row r="42" spans="1:21" x14ac:dyDescent="0.15">
      <c r="A42" s="3">
        <f t="shared" si="7"/>
        <v>25</v>
      </c>
      <c r="B42" s="3">
        <f t="shared" si="7"/>
        <v>79</v>
      </c>
      <c r="G42" s="10">
        <f>VLOOKUP($E$2,ISJ.CUR!$A$2:$DR$415,12+$A42,0)*$B$2/10000</f>
        <v>915070.1108898411</v>
      </c>
      <c r="H42" s="10"/>
      <c r="I42" s="17">
        <f t="shared" si="4"/>
        <v>0</v>
      </c>
      <c r="J42" s="104">
        <f>VLOOKUP($E$2,ISJ.CUR!$A$2:$DR$415,12+$A42,0)</f>
        <v>7233.4356019799998</v>
      </c>
      <c r="K42" s="67">
        <f t="shared" si="1"/>
        <v>21062</v>
      </c>
      <c r="L42" s="67">
        <f t="shared" si="5"/>
        <v>29119</v>
      </c>
      <c r="M42" s="97">
        <f t="shared" si="2"/>
        <v>606961</v>
      </c>
      <c r="T42" s="8">
        <f t="shared" si="6"/>
        <v>439041</v>
      </c>
      <c r="U42" s="8">
        <f>ROUND(MAX(ROUND(ROUND($M42/10000*VLOOKUP($E$2,ISJ.PRA!$A$2:$L$415,10,0)/10,0)*1.03,0),$T42),0)</f>
        <v>439041</v>
      </c>
    </row>
    <row r="43" spans="1:21" x14ac:dyDescent="0.15">
      <c r="A43" s="3">
        <f t="shared" si="7"/>
        <v>26</v>
      </c>
      <c r="B43" s="3">
        <f t="shared" si="7"/>
        <v>80</v>
      </c>
      <c r="G43" s="10">
        <f>VLOOKUP($E$2,ISJ.CUR!$A$2:$DR$415,12+$A43,0)*$B$2/10000</f>
        <v>926292.2625990645</v>
      </c>
      <c r="H43" s="10"/>
      <c r="I43" s="17">
        <f t="shared" si="4"/>
        <v>0</v>
      </c>
      <c r="J43" s="104">
        <f>VLOOKUP($E$2,ISJ.CUR!$A$2:$DR$415,12+$A43,0)</f>
        <v>7322.1443366860003</v>
      </c>
      <c r="K43" s="67">
        <f t="shared" si="1"/>
        <v>21657</v>
      </c>
      <c r="L43" s="67">
        <f t="shared" si="5"/>
        <v>29577</v>
      </c>
      <c r="M43" s="97">
        <f t="shared" si="2"/>
        <v>636538</v>
      </c>
      <c r="T43" s="8">
        <f t="shared" si="6"/>
        <v>466082</v>
      </c>
      <c r="U43" s="8">
        <f>ROUND(MAX(ROUND(ROUND($M43/10000*VLOOKUP($E$2,ISJ.PRA!$A$2:$L$415,10,0)/10,0)*1.03,0),$T43),0)</f>
        <v>466082</v>
      </c>
    </row>
    <row r="44" spans="1:21" x14ac:dyDescent="0.15">
      <c r="A44" s="3">
        <f t="shared" si="7"/>
        <v>27</v>
      </c>
      <c r="B44" s="3">
        <f t="shared" si="7"/>
        <v>81</v>
      </c>
      <c r="G44" s="10">
        <f>VLOOKUP($E$2,ISJ.CUR!$A$2:$DR$415,12+$A44,0)*$B$2/10000</f>
        <v>937627.95397349563</v>
      </c>
      <c r="H44" s="10"/>
      <c r="I44" s="17">
        <f t="shared" si="4"/>
        <v>0</v>
      </c>
      <c r="J44" s="104">
        <f>VLOOKUP($E$2,ISJ.CUR!$A$2:$DR$415,12+$A44,0)</f>
        <v>7411.7505784209998</v>
      </c>
      <c r="K44" s="67">
        <f t="shared" si="1"/>
        <v>22269</v>
      </c>
      <c r="L44" s="67">
        <f t="shared" si="5"/>
        <v>30044</v>
      </c>
      <c r="M44" s="97">
        <f t="shared" si="2"/>
        <v>666582</v>
      </c>
      <c r="T44" s="8">
        <f t="shared" si="6"/>
        <v>494054</v>
      </c>
      <c r="U44" s="8">
        <f>ROUND(MAX(ROUND(ROUND($M44/10000*VLOOKUP($E$2,ISJ.PRA!$A$2:$L$415,10,0)/10,0)*1.03,0),$T44),0)</f>
        <v>494054</v>
      </c>
    </row>
    <row r="45" spans="1:21" x14ac:dyDescent="0.15">
      <c r="A45" s="3">
        <f t="shared" si="7"/>
        <v>28</v>
      </c>
      <c r="B45" s="3">
        <f t="shared" si="7"/>
        <v>82</v>
      </c>
      <c r="G45" s="10">
        <f>VLOOKUP($E$2,ISJ.CUR!$A$2:$DR$415,12+$A45,0)*$B$2/10000</f>
        <v>949075.63753844297</v>
      </c>
      <c r="H45" s="10"/>
      <c r="I45" s="17">
        <f t="shared" si="4"/>
        <v>0</v>
      </c>
      <c r="J45" s="104">
        <f>VLOOKUP($E$2,ISJ.CUR!$A$2:$DR$415,12+$A45,0)</f>
        <v>7502.2420947250002</v>
      </c>
      <c r="K45" s="67">
        <f t="shared" si="1"/>
        <v>22897</v>
      </c>
      <c r="L45" s="67">
        <f t="shared" si="5"/>
        <v>30521</v>
      </c>
      <c r="M45" s="97">
        <f t="shared" si="2"/>
        <v>697103</v>
      </c>
      <c r="T45" s="8">
        <f t="shared" si="6"/>
        <v>522984</v>
      </c>
      <c r="U45" s="8">
        <f>ROUND(MAX(ROUND(ROUND($M45/10000*VLOOKUP($E$2,ISJ.PRA!$A$2:$L$415,10,0)/10,0)*1.03,0),$T45),0)</f>
        <v>522984</v>
      </c>
    </row>
    <row r="46" spans="1:21" x14ac:dyDescent="0.15">
      <c r="A46" s="3">
        <f t="shared" si="7"/>
        <v>29</v>
      </c>
      <c r="B46" s="3">
        <f t="shared" si="7"/>
        <v>83</v>
      </c>
      <c r="G46" s="10">
        <f>VLOOKUP($E$2,ISJ.CUR!$A$2:$DR$415,12+$A46,0)*$B$2/10000</f>
        <v>960633.13006696629</v>
      </c>
      <c r="H46" s="10"/>
      <c r="I46" s="17">
        <f t="shared" si="4"/>
        <v>0</v>
      </c>
      <c r="J46" s="104">
        <f>VLOOKUP($E$2,ISJ.CUR!$A$2:$DR$415,12+$A46,0)</f>
        <v>7593.6016276509999</v>
      </c>
      <c r="K46" s="67">
        <f t="shared" si="1"/>
        <v>23542</v>
      </c>
      <c r="L46" s="67">
        <f t="shared" si="5"/>
        <v>31000</v>
      </c>
      <c r="M46" s="97">
        <f t="shared" si="2"/>
        <v>728103</v>
      </c>
      <c r="T46" s="8">
        <f t="shared" si="6"/>
        <v>552892</v>
      </c>
      <c r="U46" s="8">
        <f>ROUND(MAX(ROUND(ROUND($M46/10000*VLOOKUP($E$2,ISJ.PRA!$A$2:$L$415,10,0)/10,0)*1.03,0),$T46),0)</f>
        <v>552892</v>
      </c>
    </row>
    <row r="47" spans="1:21" x14ac:dyDescent="0.15">
      <c r="A47" s="3">
        <f t="shared" si="7"/>
        <v>30</v>
      </c>
      <c r="B47" s="3">
        <f t="shared" si="7"/>
        <v>84</v>
      </c>
      <c r="G47" s="10">
        <f>VLOOKUP($E$2,ISJ.CUR!$A$2:$DR$415,12+$A47,0)*$B$2/10000</f>
        <v>972298.09043833578</v>
      </c>
      <c r="H47" s="10"/>
      <c r="I47" s="17">
        <f t="shared" si="4"/>
        <v>0</v>
      </c>
      <c r="J47" s="104">
        <f>VLOOKUP($E$2,ISJ.CUR!$A$2:$DR$415,12+$A47,0)</f>
        <v>7685.8106711350001</v>
      </c>
      <c r="K47" s="67">
        <f t="shared" si="1"/>
        <v>24204</v>
      </c>
      <c r="L47" s="67">
        <f t="shared" si="5"/>
        <v>31491</v>
      </c>
      <c r="M47" s="97">
        <f t="shared" si="2"/>
        <v>759594</v>
      </c>
      <c r="T47" s="8">
        <f t="shared" si="6"/>
        <v>583810</v>
      </c>
      <c r="U47" s="8">
        <f>ROUND(MAX(ROUND(ROUND($M47/10000*VLOOKUP($E$2,ISJ.PRA!$A$2:$L$415,10,0)/10,0)*1.03,0),$T47),0)</f>
        <v>583810</v>
      </c>
    </row>
    <row r="48" spans="1:21" x14ac:dyDescent="0.15">
      <c r="A48" s="3">
        <f t="shared" si="7"/>
        <v>31</v>
      </c>
      <c r="B48" s="3">
        <f t="shared" si="7"/>
        <v>85</v>
      </c>
      <c r="G48" s="10">
        <f>VLOOKUP($E$2,ISJ.CUR!$A$2:$DR$415,12+$A48,0)*$B$2/10000</f>
        <v>984067.65123487508</v>
      </c>
      <c r="H48" s="10"/>
      <c r="I48" s="17">
        <f t="shared" si="4"/>
        <v>0</v>
      </c>
      <c r="J48" s="104">
        <f>VLOOKUP($E$2,ISJ.CUR!$A$2:$DR$415,12+$A48,0)</f>
        <v>7778.8465588469999</v>
      </c>
      <c r="K48" s="67">
        <f t="shared" si="1"/>
        <v>24884</v>
      </c>
      <c r="L48" s="67">
        <f t="shared" si="5"/>
        <v>31988</v>
      </c>
      <c r="M48" s="97">
        <f t="shared" si="2"/>
        <v>791582</v>
      </c>
      <c r="T48" s="8">
        <f t="shared" si="6"/>
        <v>615759</v>
      </c>
      <c r="U48" s="8">
        <f>ROUND(MAX(ROUND(ROUND($M48/10000*VLOOKUP($E$2,ISJ.PRA!$A$2:$L$415,10,0)/10,0)*1.03,0),$T48),0)</f>
        <v>615759</v>
      </c>
    </row>
    <row r="49" spans="1:21" x14ac:dyDescent="0.15">
      <c r="A49" s="3">
        <f t="shared" si="7"/>
        <v>32</v>
      </c>
      <c r="B49" s="3">
        <f t="shared" si="7"/>
        <v>86</v>
      </c>
      <c r="G49" s="10">
        <f>VLOOKUP($E$2,ISJ.CUR!$A$2:$DR$415,12+$A49,0)*$B$2/10000</f>
        <v>995937.32630411722</v>
      </c>
      <c r="H49" s="10"/>
      <c r="I49" s="17">
        <f t="shared" si="4"/>
        <v>0</v>
      </c>
      <c r="J49" s="104">
        <f>VLOOKUP($E$2,ISJ.CUR!$A$2:$DR$415,12+$A49,0)</f>
        <v>7872.6738287010003</v>
      </c>
      <c r="K49" s="67">
        <f t="shared" si="1"/>
        <v>25582</v>
      </c>
      <c r="L49" s="67">
        <f t="shared" si="5"/>
        <v>32493</v>
      </c>
      <c r="M49" s="97">
        <f t="shared" si="2"/>
        <v>824075</v>
      </c>
      <c r="T49" s="8">
        <f t="shared" si="6"/>
        <v>648767</v>
      </c>
      <c r="U49" s="8">
        <f>ROUND(MAX(ROUND(ROUND($M49/10000*VLOOKUP($E$2,ISJ.PRA!$A$2:$L$415,10,0)/10,0)*1.03,0),$T49),0)</f>
        <v>648767</v>
      </c>
    </row>
    <row r="50" spans="1:21" x14ac:dyDescent="0.15">
      <c r="A50" s="3">
        <f t="shared" si="7"/>
        <v>33</v>
      </c>
      <c r="B50" s="3">
        <f t="shared" si="7"/>
        <v>87</v>
      </c>
      <c r="G50" s="10">
        <f>VLOOKUP($E$2,ISJ.CUR!$A$2:$DR$415,12+$A50,0)*$B$2/10000</f>
        <v>1007903.4962201481</v>
      </c>
      <c r="H50" s="10"/>
      <c r="I50" s="17">
        <f t="shared" si="4"/>
        <v>0</v>
      </c>
      <c r="J50" s="104">
        <f>VLOOKUP($E$2,ISJ.CUR!$A$2:$DR$415,12+$A50,0)</f>
        <v>7967.2638699010004</v>
      </c>
      <c r="K50" s="67">
        <f t="shared" si="1"/>
        <v>26299</v>
      </c>
      <c r="L50" s="67">
        <f t="shared" si="5"/>
        <v>33009</v>
      </c>
      <c r="M50" s="97">
        <f t="shared" si="2"/>
        <v>857084</v>
      </c>
      <c r="T50" s="8">
        <f t="shared" si="6"/>
        <v>682861</v>
      </c>
      <c r="U50" s="8">
        <f>ROUND(MAX(ROUND(ROUND($M50/10000*VLOOKUP($E$2,ISJ.PRA!$A$2:$L$415,10,0)/10,0)*1.03,0),$T50),0)</f>
        <v>682861</v>
      </c>
    </row>
    <row r="51" spans="1:21" x14ac:dyDescent="0.15">
      <c r="A51" s="3">
        <f t="shared" ref="A51:B66" si="8">A50+1</f>
        <v>34</v>
      </c>
      <c r="B51" s="3">
        <f t="shared" si="8"/>
        <v>88</v>
      </c>
      <c r="G51" s="10">
        <f>VLOOKUP($E$2,ISJ.CUR!$A$2:$DR$415,12+$A51,0)*$B$2/10000</f>
        <v>1019960.199662994</v>
      </c>
      <c r="H51" s="10"/>
      <c r="I51" s="17">
        <f t="shared" si="4"/>
        <v>0</v>
      </c>
      <c r="J51" s="104">
        <f>VLOOKUP($E$2,ISJ.CUR!$A$2:$DR$415,12+$A51,0)</f>
        <v>8062.569559474</v>
      </c>
      <c r="K51" s="67">
        <f t="shared" si="1"/>
        <v>27034</v>
      </c>
      <c r="L51" s="67">
        <f t="shared" si="5"/>
        <v>33528</v>
      </c>
      <c r="M51" s="97">
        <f t="shared" si="2"/>
        <v>890612</v>
      </c>
      <c r="T51" s="8">
        <f t="shared" si="6"/>
        <v>718062</v>
      </c>
      <c r="U51" s="8">
        <f>ROUND(MAX(ROUND(ROUND($M51/10000*VLOOKUP($E$2,ISJ.PRA!$A$2:$L$415,10,0)/10,0)*1.03,0),$T51),0)</f>
        <v>718062</v>
      </c>
    </row>
    <row r="52" spans="1:21" x14ac:dyDescent="0.15">
      <c r="A52" s="3">
        <f t="shared" si="8"/>
        <v>35</v>
      </c>
      <c r="B52" s="3">
        <f t="shared" si="8"/>
        <v>89</v>
      </c>
      <c r="G52" s="10">
        <f>VLOOKUP($E$2,ISJ.CUR!$A$2:$DR$415,12+$A52,0)*$B$2/10000</f>
        <v>1032101.8770140104</v>
      </c>
      <c r="H52" s="10"/>
      <c r="I52" s="17">
        <f t="shared" si="4"/>
        <v>0</v>
      </c>
      <c r="J52" s="104">
        <f>VLOOKUP($E$2,ISJ.CUR!$A$2:$DR$415,12+$A52,0)</f>
        <v>8158.5469498109996</v>
      </c>
      <c r="K52" s="67">
        <f t="shared" si="1"/>
        <v>27788</v>
      </c>
      <c r="L52" s="67">
        <f t="shared" si="5"/>
        <v>34058</v>
      </c>
      <c r="M52" s="97">
        <f t="shared" si="2"/>
        <v>924670</v>
      </c>
      <c r="T52" s="8">
        <f t="shared" si="6"/>
        <v>754396</v>
      </c>
      <c r="U52" s="8">
        <f>ROUND(MAX(ROUND(ROUND($M52/10000*VLOOKUP($E$2,ISJ.PRA!$A$2:$L$415,10,0)/10,0)*1.03,0),$T52),0)</f>
        <v>754396</v>
      </c>
    </row>
    <row r="53" spans="1:21" x14ac:dyDescent="0.15">
      <c r="A53" s="3">
        <f t="shared" si="8"/>
        <v>36</v>
      </c>
      <c r="B53" s="3">
        <f t="shared" si="8"/>
        <v>90</v>
      </c>
      <c r="G53" s="10">
        <f>VLOOKUP($E$2,ISJ.CUR!$A$2:$DR$415,12+$A53,0)*$B$2/10000</f>
        <v>1044319.555705891</v>
      </c>
      <c r="H53" s="10"/>
      <c r="I53" s="17">
        <f t="shared" si="4"/>
        <v>0</v>
      </c>
      <c r="J53" s="104">
        <f>VLOOKUP($E$2,ISJ.CUR!$A$2:$DR$415,12+$A53,0)</f>
        <v>8255.1251146659997</v>
      </c>
      <c r="K53" s="67">
        <f t="shared" si="1"/>
        <v>28561</v>
      </c>
      <c r="L53" s="67">
        <f t="shared" si="5"/>
        <v>34598</v>
      </c>
      <c r="M53" s="97">
        <f t="shared" si="2"/>
        <v>959268</v>
      </c>
      <c r="T53" s="8">
        <f t="shared" si="6"/>
        <v>791888</v>
      </c>
      <c r="U53" s="8">
        <f>ROUND(MAX(ROUND(ROUND($M53/10000*VLOOKUP($E$2,ISJ.PRA!$A$2:$L$415,10,0)/10,0)*1.03,0),$T53),0)</f>
        <v>791888</v>
      </c>
    </row>
    <row r="54" spans="1:21" x14ac:dyDescent="0.15">
      <c r="A54" s="3">
        <f t="shared" si="8"/>
        <v>37</v>
      </c>
      <c r="B54" s="3">
        <f t="shared" si="8"/>
        <v>91</v>
      </c>
      <c r="G54" s="10">
        <f>VLOOKUP($E$2,ISJ.CUR!$A$2:$DR$415,12+$A54,0)*$B$2/10000</f>
        <v>1056598.489150235</v>
      </c>
      <c r="H54" s="10"/>
      <c r="I54" s="17">
        <f t="shared" si="4"/>
        <v>0</v>
      </c>
      <c r="J54" s="104">
        <f>VLOOKUP($E$2,ISJ.CUR!$A$2:$DR$415,12+$A54,0)</f>
        <v>8352.1874853779991</v>
      </c>
      <c r="K54" s="67">
        <f t="shared" si="1"/>
        <v>29353</v>
      </c>
      <c r="L54" s="67">
        <f t="shared" si="5"/>
        <v>35144</v>
      </c>
      <c r="M54" s="97">
        <f t="shared" si="2"/>
        <v>994412</v>
      </c>
      <c r="T54" s="8">
        <f t="shared" si="6"/>
        <v>830552</v>
      </c>
      <c r="U54" s="8">
        <f>ROUND(MAX(ROUND(ROUND($M54/10000*VLOOKUP($E$2,ISJ.PRA!$A$2:$L$415,10,0)/10,0)*1.03,0),$T54),0)</f>
        <v>830552</v>
      </c>
    </row>
    <row r="55" spans="1:21" x14ac:dyDescent="0.15">
      <c r="A55" s="3">
        <f t="shared" si="8"/>
        <v>38</v>
      </c>
      <c r="B55" s="3">
        <f t="shared" si="8"/>
        <v>92</v>
      </c>
      <c r="G55" s="10">
        <f>VLOOKUP($E$2,ISJ.CUR!$A$2:$DR$415,12+$A55,0)*$B$2/10000</f>
        <v>1068917.942607969</v>
      </c>
      <c r="H55" s="10"/>
      <c r="I55" s="17">
        <f t="shared" si="4"/>
        <v>0</v>
      </c>
      <c r="J55" s="104">
        <f>VLOOKUP($E$2,ISJ.CUR!$A$2:$DR$415,12+$A55,0)</f>
        <v>8449.5701582220008</v>
      </c>
      <c r="K55" s="67">
        <f t="shared" si="1"/>
        <v>30165</v>
      </c>
      <c r="L55" s="67">
        <f t="shared" si="5"/>
        <v>35698</v>
      </c>
      <c r="M55" s="97">
        <f t="shared" si="2"/>
        <v>1030110</v>
      </c>
      <c r="T55" s="8">
        <f t="shared" si="6"/>
        <v>870399</v>
      </c>
      <c r="U55" s="8">
        <f>ROUND(MAX(ROUND(ROUND($M55/10000*VLOOKUP($E$2,ISJ.PRA!$A$2:$L$415,10,0)/10,0)*1.03,0),$T55),0)</f>
        <v>870399</v>
      </c>
    </row>
    <row r="56" spans="1:21" x14ac:dyDescent="0.15">
      <c r="A56" s="3">
        <f t="shared" si="8"/>
        <v>39</v>
      </c>
      <c r="B56" s="3">
        <f t="shared" si="8"/>
        <v>93</v>
      </c>
      <c r="G56" s="10">
        <f>VLOOKUP($E$2,ISJ.CUR!$A$2:$DR$415,12+$A56,0)*$B$2/10000</f>
        <v>1081278.6625848433</v>
      </c>
      <c r="H56" s="10"/>
      <c r="I56" s="17">
        <f t="shared" si="4"/>
        <v>0</v>
      </c>
      <c r="J56" s="104">
        <f>VLOOKUP($E$2,ISJ.CUR!$A$2:$DR$415,12+$A56,0)</f>
        <v>8547.2790341679993</v>
      </c>
      <c r="K56" s="67">
        <f t="shared" si="1"/>
        <v>30996</v>
      </c>
      <c r="L56" s="67">
        <f t="shared" si="5"/>
        <v>36265</v>
      </c>
      <c r="M56" s="97">
        <f t="shared" si="2"/>
        <v>1066375</v>
      </c>
      <c r="T56" s="8">
        <f t="shared" si="6"/>
        <v>911460</v>
      </c>
      <c r="U56" s="8">
        <f>ROUND(MAX(ROUND(ROUND($M56/10000*VLOOKUP($E$2,ISJ.PRA!$A$2:$L$415,10,0)/10,0)*1.03,0),$T56),0)</f>
        <v>911460</v>
      </c>
    </row>
    <row r="57" spans="1:21" x14ac:dyDescent="0.15">
      <c r="A57" s="3">
        <f t="shared" si="8"/>
        <v>40</v>
      </c>
      <c r="B57" s="3">
        <f t="shared" si="8"/>
        <v>94</v>
      </c>
      <c r="G57" s="10">
        <f>VLOOKUP($E$2,ISJ.CUR!$A$2:$DR$415,12+$A57,0)*$B$2/10000</f>
        <v>1093666.9825288302</v>
      </c>
      <c r="H57" s="10"/>
      <c r="I57" s="17">
        <f t="shared" si="4"/>
        <v>0</v>
      </c>
      <c r="J57" s="104">
        <f>VLOOKUP($E$2,ISJ.CUR!$A$2:$DR$415,12+$A57,0)</f>
        <v>8645.2060820139995</v>
      </c>
      <c r="K57" s="67">
        <f t="shared" si="1"/>
        <v>31846</v>
      </c>
      <c r="L57" s="67">
        <f t="shared" si="5"/>
        <v>36837</v>
      </c>
      <c r="M57" s="97">
        <f t="shared" si="2"/>
        <v>1103212</v>
      </c>
      <c r="T57" s="8">
        <f t="shared" si="6"/>
        <v>953750</v>
      </c>
      <c r="U57" s="8">
        <f>ROUND(MAX(ROUND(ROUND($M57/10000*VLOOKUP($E$2,ISJ.PRA!$A$2:$L$415,10,0)/10,0)*1.03,0),$T57),0)</f>
        <v>953750</v>
      </c>
    </row>
    <row r="58" spans="1:21" x14ac:dyDescent="0.15">
      <c r="A58" s="3">
        <f t="shared" si="8"/>
        <v>41</v>
      </c>
      <c r="B58" s="3">
        <f t="shared" si="8"/>
        <v>95</v>
      </c>
      <c r="G58" s="10">
        <f>VLOOKUP($E$2,ISJ.CUR!$A$2:$DR$415,12+$A58,0)*$B$2/10000</f>
        <v>1106067.2959255381</v>
      </c>
      <c r="H58" s="10"/>
      <c r="I58" s="17">
        <f t="shared" si="4"/>
        <v>0</v>
      </c>
      <c r="J58" s="104">
        <f>VLOOKUP($E$2,ISJ.CUR!$A$2:$DR$415,12+$A58,0)</f>
        <v>8743.2279355659994</v>
      </c>
      <c r="K58" s="67">
        <f t="shared" si="1"/>
        <v>32716</v>
      </c>
      <c r="L58" s="67">
        <f t="shared" si="5"/>
        <v>37419</v>
      </c>
      <c r="M58" s="97">
        <f t="shared" si="2"/>
        <v>1140631</v>
      </c>
      <c r="T58" s="8">
        <f t="shared" si="6"/>
        <v>997280</v>
      </c>
      <c r="U58" s="8">
        <f>ROUND(MAX(ROUND(ROUND($M58/10000*VLOOKUP($E$2,ISJ.PRA!$A$2:$L$415,10,0)/10,0)*1.03,0),$T58),0)</f>
        <v>997280</v>
      </c>
    </row>
    <row r="59" spans="1:21" x14ac:dyDescent="0.15">
      <c r="A59" s="3">
        <f t="shared" si="8"/>
        <v>42</v>
      </c>
      <c r="B59" s="3">
        <f t="shared" si="8"/>
        <v>96</v>
      </c>
      <c r="G59" s="10">
        <f>VLOOKUP($E$2,ISJ.CUR!$A$2:$DR$415,12+$A59,0)*$B$2/10000</f>
        <v>1118461.8412476731</v>
      </c>
      <c r="H59" s="10"/>
      <c r="I59" s="17">
        <f t="shared" si="4"/>
        <v>0</v>
      </c>
      <c r="J59" s="104">
        <f>VLOOKUP($E$2,ISJ.CUR!$A$2:$DR$415,12+$A59,0)</f>
        <v>8841.2041937089998</v>
      </c>
      <c r="K59" s="67">
        <f t="shared" si="1"/>
        <v>33605</v>
      </c>
      <c r="L59" s="67">
        <f t="shared" si="5"/>
        <v>38010</v>
      </c>
      <c r="M59" s="97">
        <f t="shared" si="2"/>
        <v>1178641</v>
      </c>
      <c r="T59" s="8">
        <f t="shared" si="6"/>
        <v>1042061</v>
      </c>
      <c r="U59" s="8">
        <f>ROUND(MAX(ROUND(ROUND($M59/10000*VLOOKUP($E$2,ISJ.PRA!$A$2:$L$415,10,0)/10,0)*1.03,0),$T59),0)</f>
        <v>1042061</v>
      </c>
    </row>
    <row r="60" spans="1:21" x14ac:dyDescent="0.15">
      <c r="A60" s="3">
        <f t="shared" si="8"/>
        <v>43</v>
      </c>
      <c r="B60" s="3">
        <f t="shared" si="8"/>
        <v>97</v>
      </c>
      <c r="G60" s="10">
        <f>VLOOKUP($E$2,ISJ.CUR!$A$2:$DR$415,12+$A60,0)*$B$2/10000</f>
        <v>1130830.4423993255</v>
      </c>
      <c r="H60" s="10"/>
      <c r="I60" s="17">
        <f t="shared" si="4"/>
        <v>0</v>
      </c>
      <c r="J60" s="104">
        <f>VLOOKUP($E$2,ISJ.CUR!$A$2:$DR$415,12+$A60,0)</f>
        <v>8938.9753686740005</v>
      </c>
      <c r="K60" s="67">
        <f t="shared" si="1"/>
        <v>34514</v>
      </c>
      <c r="L60" s="67">
        <f t="shared" si="5"/>
        <v>38610</v>
      </c>
      <c r="M60" s="97">
        <f t="shared" si="2"/>
        <v>1217251</v>
      </c>
      <c r="T60" s="8">
        <f t="shared" si="6"/>
        <v>1088098</v>
      </c>
      <c r="U60" s="8">
        <f>ROUND(MAX(ROUND(ROUND($M60/10000*VLOOKUP($E$2,ISJ.PRA!$A$2:$L$415,10,0)/10,0)*1.03,0),$T60),0)</f>
        <v>1088098</v>
      </c>
    </row>
    <row r="61" spans="1:21" x14ac:dyDescent="0.15">
      <c r="A61" s="3">
        <f t="shared" si="8"/>
        <v>44</v>
      </c>
      <c r="B61" s="3">
        <f t="shared" si="8"/>
        <v>98</v>
      </c>
      <c r="G61" s="10">
        <f>VLOOKUP($E$2,ISJ.CUR!$A$2:$DR$415,12+$A61,0)*$B$2/10000</f>
        <v>1143150.2093298398</v>
      </c>
      <c r="H61" s="10"/>
      <c r="I61" s="17">
        <f t="shared" si="4"/>
        <v>0</v>
      </c>
      <c r="J61" s="104">
        <f>VLOOKUP($E$2,ISJ.CUR!$A$2:$DR$415,12+$A61,0)</f>
        <v>9036.3605194539996</v>
      </c>
      <c r="K61" s="67">
        <f t="shared" si="1"/>
        <v>35441</v>
      </c>
      <c r="L61" s="67">
        <f t="shared" si="5"/>
        <v>39222</v>
      </c>
      <c r="M61" s="97">
        <f t="shared" si="2"/>
        <v>1256473</v>
      </c>
      <c r="T61" s="8">
        <f t="shared" si="6"/>
        <v>1135394</v>
      </c>
      <c r="U61" s="8">
        <f>ROUND(MAX(ROUND(ROUND($M61/10000*VLOOKUP($E$2,ISJ.PRA!$A$2:$L$415,10,0)/10,0)*1.03,0),$T61),0)</f>
        <v>1135394</v>
      </c>
    </row>
    <row r="62" spans="1:21" x14ac:dyDescent="0.15">
      <c r="A62" s="3">
        <f t="shared" si="8"/>
        <v>45</v>
      </c>
      <c r="B62" s="3">
        <f t="shared" si="8"/>
        <v>99</v>
      </c>
      <c r="G62" s="10">
        <f>VLOOKUP($E$2,ISJ.CUR!$A$2:$DR$415,12+$A62,0)*$B$2/10000</f>
        <v>1155395.2302837695</v>
      </c>
      <c r="H62" s="10"/>
      <c r="I62" s="17">
        <f t="shared" si="4"/>
        <v>0</v>
      </c>
      <c r="J62" s="104">
        <f>VLOOKUP($E$2,ISJ.CUR!$A$2:$DR$415,12+$A62,0)</f>
        <v>9133.1548191050006</v>
      </c>
      <c r="K62" s="67">
        <f t="shared" si="1"/>
        <v>36387</v>
      </c>
      <c r="L62" s="67">
        <f t="shared" si="5"/>
        <v>39841</v>
      </c>
      <c r="M62" s="97">
        <f t="shared" si="2"/>
        <v>1296314</v>
      </c>
      <c r="T62" s="8">
        <f t="shared" si="6"/>
        <v>1183944</v>
      </c>
      <c r="U62" s="8">
        <f>ROUND(MAX(ROUND(ROUND($M62/10000*VLOOKUP($E$2,ISJ.PRA!$A$2:$L$415,10,0)/10,0)*1.03,0),$T62),0)</f>
        <v>1183944</v>
      </c>
    </row>
    <row r="63" spans="1:21" x14ac:dyDescent="0.15">
      <c r="A63" s="3">
        <f t="shared" si="8"/>
        <v>46</v>
      </c>
      <c r="B63" s="3">
        <f t="shared" si="8"/>
        <v>100</v>
      </c>
      <c r="G63" s="10">
        <f>VLOOKUP($E$2,ISJ.CUR!$A$2:$DR$415,12+$A63,0)*$B$2/10000</f>
        <v>1167536.2119266</v>
      </c>
      <c r="H63" s="10"/>
      <c r="I63" s="17">
        <f t="shared" si="4"/>
        <v>0</v>
      </c>
      <c r="J63" s="104">
        <f>VLOOKUP($E$2,ISJ.CUR!$A$2:$DR$415,12+$A63,0)</f>
        <v>9229.1267100160003</v>
      </c>
      <c r="K63" s="67">
        <f t="shared" si="1"/>
        <v>37350</v>
      </c>
      <c r="L63" s="67">
        <f t="shared" si="5"/>
        <v>40470</v>
      </c>
      <c r="M63" s="97">
        <f t="shared" si="2"/>
        <v>1336784</v>
      </c>
      <c r="T63" s="8">
        <f t="shared" si="6"/>
        <v>1233735</v>
      </c>
      <c r="U63" s="8">
        <f>ROUND(MAX(ROUND(ROUND($M63/10000*VLOOKUP($E$2,ISJ.PRA!$A$2:$L$415,10,0)/10,0)*1.03,0),$T63),0)</f>
        <v>1233735</v>
      </c>
    </row>
    <row r="64" spans="1:21" x14ac:dyDescent="0.15">
      <c r="A64" s="3">
        <f t="shared" si="8"/>
        <v>47</v>
      </c>
      <c r="B64" s="3">
        <f t="shared" si="8"/>
        <v>101</v>
      </c>
      <c r="G64" s="10">
        <f>VLOOKUP($E$2,ISJ.CUR!$A$2:$DR$415,12+$A64,0)*$B$2/10000</f>
        <v>1179540.1062131939</v>
      </c>
      <c r="H64" s="10"/>
      <c r="I64" s="17">
        <f t="shared" si="4"/>
        <v>0</v>
      </c>
      <c r="J64" s="104">
        <f>VLOOKUP($E$2,ISJ.CUR!$A$2:$DR$415,12+$A64,0)</f>
        <v>9324.0149543829993</v>
      </c>
      <c r="K64" s="67">
        <f t="shared" si="1"/>
        <v>38330</v>
      </c>
      <c r="L64" s="67">
        <f t="shared" si="5"/>
        <v>41108</v>
      </c>
      <c r="M64" s="97">
        <f t="shared" si="2"/>
        <v>1377892</v>
      </c>
      <c r="T64" s="8">
        <f t="shared" si="6"/>
        <v>1284749</v>
      </c>
      <c r="U64" s="8">
        <f>ROUND(MAX(ROUND(ROUND($M64/10000*VLOOKUP($E$2,ISJ.PRA!$A$2:$L$415,10,0)/10,0)*1.03,0),$T64),0)</f>
        <v>1284749</v>
      </c>
    </row>
    <row r="65" spans="1:21" x14ac:dyDescent="0.15">
      <c r="A65" s="3">
        <f t="shared" si="8"/>
        <v>48</v>
      </c>
      <c r="B65" s="3">
        <f t="shared" si="8"/>
        <v>102</v>
      </c>
      <c r="G65" s="10">
        <f>VLOOKUP($E$2,ISJ.CUR!$A$2:$DR$415,12+$A65,0)*$B$2/10000</f>
        <v>1191369.6734981702</v>
      </c>
      <c r="H65" s="10"/>
      <c r="I65" s="17">
        <f t="shared" si="4"/>
        <v>0</v>
      </c>
      <c r="J65" s="104">
        <f>VLOOKUP($E$2,ISJ.CUR!$A$2:$DR$415,12+$A65,0)</f>
        <v>9417.5251806889992</v>
      </c>
      <c r="K65" s="67">
        <f t="shared" si="1"/>
        <v>39326</v>
      </c>
      <c r="L65" s="67">
        <f t="shared" si="5"/>
        <v>41756</v>
      </c>
      <c r="M65" s="97">
        <f t="shared" si="2"/>
        <v>1419648</v>
      </c>
      <c r="T65" s="8">
        <f t="shared" si="6"/>
        <v>1336957</v>
      </c>
      <c r="U65" s="8">
        <f>ROUND(MAX(ROUND(ROUND($M65/10000*VLOOKUP($E$2,ISJ.PRA!$A$2:$L$415,10,0)/10,0)*1.03,0),$T65),0)</f>
        <v>1336957</v>
      </c>
    </row>
    <row r="66" spans="1:21" x14ac:dyDescent="0.15">
      <c r="A66" s="3">
        <f t="shared" si="8"/>
        <v>49</v>
      </c>
      <c r="B66" s="3">
        <f t="shared" si="8"/>
        <v>103</v>
      </c>
      <c r="G66" s="10">
        <f>VLOOKUP($E$2,ISJ.CUR!$A$2:$DR$415,12+$A66,0)*$B$2/10000</f>
        <v>1202983.0290768347</v>
      </c>
      <c r="H66" s="10"/>
      <c r="I66" s="17">
        <f t="shared" si="4"/>
        <v>0</v>
      </c>
      <c r="J66" s="104">
        <f>VLOOKUP($E$2,ISJ.CUR!$A$2:$DR$415,12+$A66,0)</f>
        <v>9509.3262992060008</v>
      </c>
      <c r="K66" s="67">
        <f t="shared" si="1"/>
        <v>40337</v>
      </c>
      <c r="L66" s="67">
        <f t="shared" si="5"/>
        <v>42419</v>
      </c>
      <c r="M66" s="97">
        <f t="shared" si="2"/>
        <v>1462067</v>
      </c>
      <c r="T66" s="8">
        <f t="shared" si="6"/>
        <v>1390327</v>
      </c>
      <c r="U66" s="8">
        <f>ROUND(MAX(ROUND(ROUND($M66/10000*VLOOKUP($E$2,ISJ.PRA!$A$2:$L$415,10,0)/10,0)*1.03,0),$T66),0)</f>
        <v>1390327</v>
      </c>
    </row>
    <row r="67" spans="1:21" x14ac:dyDescent="0.15">
      <c r="A67" s="3">
        <f t="shared" ref="A67:B82" si="9">A66+1</f>
        <v>50</v>
      </c>
      <c r="B67" s="3">
        <f t="shared" si="9"/>
        <v>104</v>
      </c>
      <c r="G67" s="10">
        <f>VLOOKUP($E$2,ISJ.CUR!$A$2:$DR$415,12+$A67,0)*$B$2/10000</f>
        <v>1214333.130086435</v>
      </c>
      <c r="H67" s="10"/>
      <c r="I67" s="17">
        <f t="shared" si="4"/>
        <v>0</v>
      </c>
      <c r="J67" s="104">
        <f>VLOOKUP($E$2,ISJ.CUR!$A$2:$DR$415,12+$A67,0)</f>
        <v>9599.0464460580006</v>
      </c>
      <c r="K67" s="67">
        <f t="shared" si="1"/>
        <v>41361</v>
      </c>
      <c r="L67" s="67">
        <f t="shared" si="5"/>
        <v>43088</v>
      </c>
      <c r="M67" s="97">
        <f t="shared" si="2"/>
        <v>1505155</v>
      </c>
      <c r="T67" s="8">
        <f t="shared" si="6"/>
        <v>1444805</v>
      </c>
      <c r="U67" s="8">
        <f>ROUND(MAX(ROUND(ROUND($M67/10000*VLOOKUP($E$2,ISJ.PRA!$A$2:$L$415,10,0)/10,0)*1.03,0),$T67),0)</f>
        <v>1444805</v>
      </c>
    </row>
    <row r="68" spans="1:21" x14ac:dyDescent="0.15">
      <c r="A68" s="3">
        <f t="shared" si="9"/>
        <v>51</v>
      </c>
      <c r="B68" s="3">
        <f t="shared" si="9"/>
        <v>105</v>
      </c>
      <c r="G68" s="10">
        <f>VLOOKUP($E$2,ISJ.CUR!$A$2:$DR$415,12+$A68,0)*$B$2/10000</f>
        <v>1225367.2466969413</v>
      </c>
      <c r="H68" s="10"/>
      <c r="I68" s="17">
        <f t="shared" si="4"/>
        <v>0</v>
      </c>
      <c r="J68" s="104">
        <f>VLOOKUP($E$2,ISJ.CUR!$A$2:$DR$415,12+$A68,0)</f>
        <v>9686.2688030959998</v>
      </c>
      <c r="K68" s="67">
        <f t="shared" si="1"/>
        <v>42396</v>
      </c>
      <c r="L68" s="67">
        <f t="shared" si="5"/>
        <v>43770</v>
      </c>
      <c r="M68" s="97">
        <f t="shared" si="2"/>
        <v>1548925</v>
      </c>
      <c r="T68" s="8">
        <f t="shared" si="6"/>
        <v>1500330</v>
      </c>
      <c r="U68" s="8">
        <f>ROUND(MAX(ROUND(ROUND($M68/10000*VLOOKUP($E$2,ISJ.PRA!$A$2:$L$415,10,0)/10,0)*1.03,0),$T68),0)</f>
        <v>1500330</v>
      </c>
    </row>
    <row r="69" spans="1:21" x14ac:dyDescent="0.15">
      <c r="A69" s="3">
        <f t="shared" si="9"/>
        <v>52</v>
      </c>
      <c r="B69" s="3">
        <f t="shared" si="9"/>
        <v>106</v>
      </c>
      <c r="G69" s="10">
        <f>VLOOKUP($E$2,ISJ.CUR!$A$2:$DR$415,12+$A69,0)*$B$2/10000</f>
        <v>1236026.3626779222</v>
      </c>
      <c r="H69" s="10"/>
      <c r="I69" s="17">
        <f t="shared" si="4"/>
        <v>0</v>
      </c>
      <c r="J69" s="104">
        <f>VLOOKUP($E$2,ISJ.CUR!$A$2:$DR$415,12+$A69,0)</f>
        <v>9770.5268595060006</v>
      </c>
      <c r="K69" s="67">
        <f t="shared" si="1"/>
        <v>43441</v>
      </c>
      <c r="L69" s="67">
        <f t="shared" si="5"/>
        <v>44459</v>
      </c>
      <c r="M69" s="97">
        <f t="shared" si="2"/>
        <v>1593384</v>
      </c>
      <c r="T69" s="8">
        <f t="shared" si="6"/>
        <v>1556820</v>
      </c>
      <c r="U69" s="8">
        <f>ROUND(MAX(ROUND(ROUND($M69/10000*VLOOKUP($E$2,ISJ.PRA!$A$2:$L$415,10,0)/10,0)*1.03,0),$T69),0)</f>
        <v>1556820</v>
      </c>
    </row>
    <row r="70" spans="1:21" x14ac:dyDescent="0.15">
      <c r="A70" s="3">
        <f t="shared" si="9"/>
        <v>53</v>
      </c>
      <c r="B70" s="3">
        <f t="shared" si="9"/>
        <v>107</v>
      </c>
      <c r="G70" s="10">
        <f>VLOOKUP($E$2,ISJ.CUR!$A$2:$DR$415,12+$A70,0)*$B$2/10000</f>
        <v>1246244.5598441805</v>
      </c>
      <c r="H70" s="10"/>
      <c r="I70" s="17">
        <f t="shared" si="4"/>
        <v>0</v>
      </c>
      <c r="J70" s="104">
        <f>VLOOKUP($E$2,ISJ.CUR!$A$2:$DR$415,12+$A70,0)</f>
        <v>9851.2995459819995</v>
      </c>
      <c r="K70" s="67">
        <f t="shared" si="1"/>
        <v>44492</v>
      </c>
      <c r="L70" s="67">
        <f t="shared" si="5"/>
        <v>45164</v>
      </c>
      <c r="M70" s="97">
        <f t="shared" si="2"/>
        <v>1638548</v>
      </c>
      <c r="T70" s="8">
        <f t="shared" si="6"/>
        <v>1614183</v>
      </c>
      <c r="U70" s="8">
        <f>ROUND(MAX(ROUND(ROUND($M70/10000*VLOOKUP($E$2,ISJ.PRA!$A$2:$L$415,10,0)/10,0)*1.03,0),$T70),0)</f>
        <v>1614183</v>
      </c>
    </row>
    <row r="71" spans="1:21" x14ac:dyDescent="0.15">
      <c r="A71" s="3">
        <f t="shared" si="9"/>
        <v>54</v>
      </c>
      <c r="B71" s="3">
        <f t="shared" si="9"/>
        <v>108</v>
      </c>
      <c r="G71" s="10">
        <f>VLOOKUP($E$2,ISJ.CUR!$A$2:$DR$415,12+$A71,0)*$B$2/10000</f>
        <v>1255948.3487287923</v>
      </c>
      <c r="H71" s="10"/>
      <c r="I71" s="17">
        <f t="shared" si="4"/>
        <v>0</v>
      </c>
      <c r="J71" s="104">
        <f>VLOOKUP($E$2,ISJ.CUR!$A$2:$DR$415,12+$A71,0)</f>
        <v>9928.0059438379994</v>
      </c>
      <c r="K71" s="67">
        <f t="shared" si="1"/>
        <v>45547</v>
      </c>
      <c r="L71" s="67">
        <f t="shared" si="5"/>
        <v>45877</v>
      </c>
      <c r="M71" s="97">
        <f t="shared" si="2"/>
        <v>1684425</v>
      </c>
      <c r="T71" s="8">
        <f t="shared" si="6"/>
        <v>1672298</v>
      </c>
      <c r="U71" s="8">
        <f>ROUND(MAX(ROUND(ROUND($M71/10000*VLOOKUP($E$2,ISJ.PRA!$A$2:$L$415,10,0)/10,0)*1.03,0),$T71),0)</f>
        <v>1672298</v>
      </c>
    </row>
    <row r="72" spans="1:21" x14ac:dyDescent="0.15">
      <c r="A72" s="3">
        <f t="shared" si="9"/>
        <v>55</v>
      </c>
      <c r="B72" s="3">
        <f t="shared" si="9"/>
        <v>109</v>
      </c>
      <c r="G72" s="10">
        <f>VLOOKUP($E$2,ISJ.CUR!$A$2:$DR$415,12+$A72,0)*$B$2/10000</f>
        <v>1265056</v>
      </c>
      <c r="H72" s="10"/>
      <c r="I72" s="17">
        <f t="shared" si="4"/>
        <v>0</v>
      </c>
      <c r="J72" s="104">
        <f>VLOOKUP($E$2,ISJ.CUR!$A$2:$DR$415,12+$A72,0)</f>
        <v>10000</v>
      </c>
      <c r="K72" s="67">
        <f t="shared" si="1"/>
        <v>46602</v>
      </c>
      <c r="L72" s="67">
        <f t="shared" si="5"/>
        <v>46602</v>
      </c>
      <c r="M72" s="97">
        <f t="shared" si="2"/>
        <v>1731027</v>
      </c>
      <c r="T72" s="8">
        <f t="shared" si="6"/>
        <v>1731027</v>
      </c>
      <c r="U72" s="8">
        <f>ROUND(MAX(ROUND(ROUND($M72/10000*VLOOKUP($E$2,ISJ.PRA!$A$2:$L$415,10,0)/10,0)*1.03,0),$T72),0)</f>
        <v>1731027</v>
      </c>
    </row>
    <row r="73" spans="1:21" x14ac:dyDescent="0.15">
      <c r="A73" s="3">
        <f t="shared" si="9"/>
        <v>56</v>
      </c>
      <c r="B73" s="3">
        <f t="shared" si="9"/>
        <v>110</v>
      </c>
      <c r="G73" s="10">
        <f>VLOOKUP($E$2,ISJ.CUR!$A$2:$DR$415,12+$A73,0)*$B$2/10000</f>
        <v>0</v>
      </c>
      <c r="H73" s="10"/>
      <c r="I73" s="17">
        <f t="shared" si="4"/>
        <v>0</v>
      </c>
      <c r="J73" s="104">
        <f>VLOOKUP($E$2,ISJ.CUR!$A$2:$DR$415,12+$A73,0)</f>
        <v>0</v>
      </c>
      <c r="K73" s="67">
        <f t="shared" si="1"/>
        <v>0</v>
      </c>
      <c r="L73" s="67" t="e">
        <f t="shared" si="5"/>
        <v>#DIV/0!</v>
      </c>
      <c r="M73" s="97" t="e">
        <f t="shared" si="2"/>
        <v>#DIV/0!</v>
      </c>
      <c r="T73" s="8" t="e">
        <f t="shared" si="6"/>
        <v>#DIV/0!</v>
      </c>
      <c r="U73" s="8" t="e">
        <f>ROUND(MAX(ROUND(ROUND($M73/10000*VLOOKUP($E$2,ISJ.PRA!$A$2:$L$415,10,0)/10,0)*1.03,0),$T73),0)</f>
        <v>#DIV/0!</v>
      </c>
    </row>
    <row r="74" spans="1:21" x14ac:dyDescent="0.15">
      <c r="A74" s="3">
        <f t="shared" si="9"/>
        <v>57</v>
      </c>
      <c r="B74" s="3">
        <f t="shared" si="9"/>
        <v>111</v>
      </c>
      <c r="G74" s="10">
        <f>VLOOKUP($E$2,ISJ.CUR!$A$2:$DR$415,12+$A74,0)*$B$2/10000</f>
        <v>0</v>
      </c>
      <c r="H74" s="10"/>
      <c r="I74" s="17">
        <f t="shared" si="4"/>
        <v>0</v>
      </c>
      <c r="J74" s="104">
        <f>VLOOKUP($E$2,ISJ.CUR!$A$2:$DR$415,12+$A74,0)</f>
        <v>0</v>
      </c>
      <c r="K74" s="67" t="e">
        <f t="shared" si="1"/>
        <v>#DIV/0!</v>
      </c>
      <c r="L74" s="67" t="e">
        <f t="shared" si="5"/>
        <v>#DIV/0!</v>
      </c>
      <c r="M74" s="97" t="e">
        <f t="shared" si="2"/>
        <v>#DIV/0!</v>
      </c>
      <c r="T74" s="8" t="e">
        <f t="shared" si="6"/>
        <v>#DIV/0!</v>
      </c>
      <c r="U74" s="8" t="e">
        <f>ROUND(MAX(ROUND(ROUND($M74/10000*VLOOKUP($E$2,ISJ.PRA!$A$2:$L$415,10,0)/10,0)*1.03,0),$T74),0)</f>
        <v>#DIV/0!</v>
      </c>
    </row>
    <row r="75" spans="1:21" x14ac:dyDescent="0.15">
      <c r="A75" s="3">
        <f t="shared" si="9"/>
        <v>58</v>
      </c>
      <c r="B75" s="3">
        <f t="shared" si="9"/>
        <v>112</v>
      </c>
      <c r="G75" s="10">
        <f>VLOOKUP($E$2,ISJ.CUR!$A$2:$DR$415,12+$A75,0)*$B$2/10000</f>
        <v>0</v>
      </c>
      <c r="H75" s="10"/>
      <c r="I75" s="17">
        <f t="shared" si="4"/>
        <v>0</v>
      </c>
      <c r="J75" s="104">
        <f>VLOOKUP($E$2,ISJ.CUR!$A$2:$DR$415,12+$A75,0)</f>
        <v>0</v>
      </c>
      <c r="K75" s="67" t="e">
        <f t="shared" si="1"/>
        <v>#DIV/0!</v>
      </c>
      <c r="L75" s="67" t="e">
        <f t="shared" si="5"/>
        <v>#DIV/0!</v>
      </c>
      <c r="M75" s="97" t="e">
        <f t="shared" si="2"/>
        <v>#DIV/0!</v>
      </c>
      <c r="T75" s="8" t="e">
        <f t="shared" si="6"/>
        <v>#DIV/0!</v>
      </c>
      <c r="U75" s="8" t="e">
        <f>ROUND(MAX(ROUND(ROUND($M75/10000*VLOOKUP($E$2,ISJ.PRA!$A$2:$L$415,10,0)/10,0)*1.03,0),$T75),0)</f>
        <v>#DIV/0!</v>
      </c>
    </row>
    <row r="76" spans="1:21" x14ac:dyDescent="0.15">
      <c r="A76" s="3">
        <f t="shared" si="9"/>
        <v>59</v>
      </c>
      <c r="B76" s="3">
        <f t="shared" si="9"/>
        <v>113</v>
      </c>
      <c r="G76" s="10">
        <f>VLOOKUP($E$2,ISJ.CUR!$A$2:$DR$415,12+$A76,0)*$B$2/10000</f>
        <v>0</v>
      </c>
      <c r="H76" s="10"/>
      <c r="I76" s="17">
        <f t="shared" si="4"/>
        <v>0</v>
      </c>
      <c r="J76" s="104">
        <f>VLOOKUP($E$2,ISJ.CUR!$A$2:$DR$415,12+$A76,0)</f>
        <v>0</v>
      </c>
      <c r="K76" s="67" t="e">
        <f t="shared" si="1"/>
        <v>#DIV/0!</v>
      </c>
      <c r="L76" s="67" t="e">
        <f t="shared" si="5"/>
        <v>#DIV/0!</v>
      </c>
      <c r="M76" s="97" t="e">
        <f t="shared" si="2"/>
        <v>#DIV/0!</v>
      </c>
      <c r="T76" s="8" t="e">
        <f t="shared" si="6"/>
        <v>#DIV/0!</v>
      </c>
      <c r="U76" s="8" t="e">
        <f>ROUND(MAX(ROUND(ROUND($M76/10000*VLOOKUP($E$2,ISJ.PRA!$A$2:$L$415,10,0)/10,0)*1.03,0),$T76),0)</f>
        <v>#DIV/0!</v>
      </c>
    </row>
    <row r="77" spans="1:21" x14ac:dyDescent="0.15">
      <c r="A77" s="3">
        <f t="shared" si="9"/>
        <v>60</v>
      </c>
      <c r="B77" s="3">
        <f t="shared" si="9"/>
        <v>114</v>
      </c>
      <c r="G77" s="10">
        <f>VLOOKUP($E$2,ISJ.CUR!$A$2:$DR$415,12+$A77,0)*$B$2/10000</f>
        <v>0</v>
      </c>
      <c r="H77" s="10"/>
      <c r="I77" s="17">
        <f t="shared" si="4"/>
        <v>0</v>
      </c>
      <c r="J77" s="104">
        <f>VLOOKUP($E$2,ISJ.CUR!$A$2:$DR$415,12+$A77,0)</f>
        <v>0</v>
      </c>
      <c r="K77" s="67" t="e">
        <f t="shared" si="1"/>
        <v>#DIV/0!</v>
      </c>
      <c r="L77" s="67" t="e">
        <f t="shared" si="5"/>
        <v>#DIV/0!</v>
      </c>
      <c r="M77" s="97" t="e">
        <f t="shared" si="2"/>
        <v>#DIV/0!</v>
      </c>
      <c r="T77" s="8" t="e">
        <f t="shared" si="6"/>
        <v>#DIV/0!</v>
      </c>
      <c r="U77" s="8" t="e">
        <f>ROUND(MAX(ROUND(ROUND($M77/10000*VLOOKUP($E$2,ISJ.PRA!$A$2:$L$415,10,0)/10,0)*1.03,0),$T77),0)</f>
        <v>#DIV/0!</v>
      </c>
    </row>
    <row r="78" spans="1:21" x14ac:dyDescent="0.15">
      <c r="A78" s="3">
        <f t="shared" si="9"/>
        <v>61</v>
      </c>
      <c r="B78" s="3">
        <f t="shared" si="9"/>
        <v>115</v>
      </c>
      <c r="G78" s="10">
        <f>VLOOKUP($E$2,ISJ.CUR!$A$2:$DR$415,12+$A78,0)*$B$2/10000</f>
        <v>0</v>
      </c>
      <c r="H78" s="10"/>
      <c r="I78" s="17">
        <f t="shared" si="4"/>
        <v>0</v>
      </c>
      <c r="J78" s="104">
        <f>VLOOKUP($E$2,ISJ.CUR!$A$2:$DR$415,12+$A78,0)</f>
        <v>0</v>
      </c>
      <c r="K78" s="67" t="e">
        <f t="shared" si="1"/>
        <v>#DIV/0!</v>
      </c>
      <c r="L78" s="67" t="e">
        <f t="shared" si="5"/>
        <v>#DIV/0!</v>
      </c>
      <c r="M78" s="97" t="e">
        <f t="shared" si="2"/>
        <v>#DIV/0!</v>
      </c>
      <c r="T78" s="8" t="e">
        <f t="shared" si="6"/>
        <v>#DIV/0!</v>
      </c>
      <c r="U78" s="8" t="e">
        <f>ROUND(MAX(ROUND(ROUND($M78/10000*VLOOKUP($E$2,ISJ.PRA!$A$2:$L$415,10,0)/10,0)*1.03,0),$T78),0)</f>
        <v>#DIV/0!</v>
      </c>
    </row>
    <row r="79" spans="1:21" x14ac:dyDescent="0.15">
      <c r="A79" s="3">
        <f t="shared" si="9"/>
        <v>62</v>
      </c>
      <c r="B79" s="3">
        <f t="shared" si="9"/>
        <v>116</v>
      </c>
      <c r="G79" s="10">
        <f>VLOOKUP($E$2,ISJ.CUR!$A$2:$DR$415,12+$A79,0)*$B$2/10000</f>
        <v>0</v>
      </c>
      <c r="H79" s="10"/>
      <c r="I79" s="17">
        <f t="shared" si="4"/>
        <v>0</v>
      </c>
      <c r="J79" s="104">
        <f>VLOOKUP($E$2,ISJ.CUR!$A$2:$DR$415,12+$A79,0)</f>
        <v>0</v>
      </c>
      <c r="K79" s="67" t="e">
        <f t="shared" si="1"/>
        <v>#DIV/0!</v>
      </c>
      <c r="L79" s="67" t="e">
        <f t="shared" si="5"/>
        <v>#DIV/0!</v>
      </c>
      <c r="M79" s="97" t="e">
        <f t="shared" si="2"/>
        <v>#DIV/0!</v>
      </c>
      <c r="T79" s="8" t="e">
        <f t="shared" si="6"/>
        <v>#DIV/0!</v>
      </c>
      <c r="U79" s="8" t="e">
        <f>ROUND(MAX(ROUND(ROUND($M79/10000*VLOOKUP($E$2,ISJ.PRA!$A$2:$L$415,10,0)/10,0)*1.03,0),$T79),0)</f>
        <v>#DIV/0!</v>
      </c>
    </row>
    <row r="80" spans="1:21" x14ac:dyDescent="0.15">
      <c r="A80" s="3">
        <f t="shared" si="9"/>
        <v>63</v>
      </c>
      <c r="B80" s="3">
        <f t="shared" si="9"/>
        <v>117</v>
      </c>
      <c r="G80" s="10">
        <f>VLOOKUP($E$2,ISJ.CUR!$A$2:$DR$415,12+$A80,0)*$B$2/10000</f>
        <v>0</v>
      </c>
      <c r="H80" s="10"/>
      <c r="I80" s="17">
        <f t="shared" si="4"/>
        <v>0</v>
      </c>
      <c r="J80" s="104">
        <f>VLOOKUP($E$2,ISJ.CUR!$A$2:$DR$415,12+$A80,0)</f>
        <v>0</v>
      </c>
      <c r="K80" s="67" t="e">
        <f t="shared" si="1"/>
        <v>#DIV/0!</v>
      </c>
      <c r="L80" s="67" t="e">
        <f t="shared" si="5"/>
        <v>#DIV/0!</v>
      </c>
      <c r="M80" s="97" t="e">
        <f t="shared" si="2"/>
        <v>#DIV/0!</v>
      </c>
      <c r="T80" s="8" t="e">
        <f t="shared" si="6"/>
        <v>#DIV/0!</v>
      </c>
      <c r="U80" s="8" t="e">
        <f>ROUND(MAX(ROUND(ROUND($M80/10000*VLOOKUP($E$2,ISJ.PRA!$A$2:$L$415,10,0)/10,0)*1.03,0),$T80),0)</f>
        <v>#DIV/0!</v>
      </c>
    </row>
    <row r="81" spans="1:21" x14ac:dyDescent="0.15">
      <c r="A81" s="3">
        <f t="shared" si="9"/>
        <v>64</v>
      </c>
      <c r="B81" s="3">
        <f t="shared" si="9"/>
        <v>118</v>
      </c>
      <c r="G81" s="10">
        <f>VLOOKUP($E$2,ISJ.CUR!$A$2:$DR$415,12+$A81,0)*$B$2/10000</f>
        <v>0</v>
      </c>
      <c r="H81" s="10"/>
      <c r="I81" s="17">
        <f t="shared" si="4"/>
        <v>0</v>
      </c>
      <c r="J81" s="104">
        <f>VLOOKUP($E$2,ISJ.CUR!$A$2:$DR$415,12+$A81,0)</f>
        <v>0</v>
      </c>
      <c r="K81" s="67" t="e">
        <f t="shared" si="1"/>
        <v>#DIV/0!</v>
      </c>
      <c r="L81" s="67" t="e">
        <f t="shared" si="5"/>
        <v>#DIV/0!</v>
      </c>
      <c r="M81" s="97" t="e">
        <f t="shared" si="2"/>
        <v>#DIV/0!</v>
      </c>
      <c r="T81" s="8" t="e">
        <f t="shared" si="6"/>
        <v>#DIV/0!</v>
      </c>
      <c r="U81" s="8" t="e">
        <f>ROUND(MAX(ROUND(ROUND($M81/10000*VLOOKUP($E$2,ISJ.PRA!$A$2:$L$415,10,0)/10,0)*1.03,0),$T81),0)</f>
        <v>#DIV/0!</v>
      </c>
    </row>
    <row r="82" spans="1:21" x14ac:dyDescent="0.15">
      <c r="A82" s="3">
        <f t="shared" si="9"/>
        <v>65</v>
      </c>
      <c r="B82" s="3">
        <f t="shared" si="9"/>
        <v>119</v>
      </c>
      <c r="G82" s="10">
        <f>VLOOKUP($E$2,ISJ.CUR!$A$2:$DR$415,12+$A82,0)*$B$2/10000</f>
        <v>0</v>
      </c>
      <c r="H82" s="10"/>
      <c r="I82" s="17">
        <f t="shared" si="4"/>
        <v>0</v>
      </c>
      <c r="J82" s="104">
        <f>VLOOKUP($E$2,ISJ.CUR!$A$2:$DR$415,12+$A82,0)</f>
        <v>0</v>
      </c>
      <c r="K82" s="67" t="e">
        <f t="shared" si="1"/>
        <v>#DIV/0!</v>
      </c>
      <c r="L82" s="67" t="e">
        <f t="shared" si="5"/>
        <v>#DIV/0!</v>
      </c>
      <c r="M82" s="97" t="e">
        <f t="shared" si="2"/>
        <v>#DIV/0!</v>
      </c>
      <c r="T82" s="8" t="e">
        <f t="shared" si="6"/>
        <v>#DIV/0!</v>
      </c>
      <c r="U82" s="8" t="e">
        <f>ROUND(MAX(ROUND(ROUND($M82/10000*VLOOKUP($E$2,ISJ.PRA!$A$2:$L$415,10,0)/10,0)*1.03,0),$T82),0)</f>
        <v>#DIV/0!</v>
      </c>
    </row>
    <row r="83" spans="1:21" x14ac:dyDescent="0.15">
      <c r="A83" s="3">
        <f t="shared" ref="A83:B98" si="10">A82+1</f>
        <v>66</v>
      </c>
      <c r="B83" s="3">
        <f t="shared" si="10"/>
        <v>120</v>
      </c>
      <c r="G83" s="10">
        <f>VLOOKUP($E$2,ISJ.CUR!$A$2:$DR$415,12+$A83,0)*$B$2/10000</f>
        <v>0</v>
      </c>
      <c r="H83" s="10"/>
      <c r="I83" s="17">
        <f t="shared" si="4"/>
        <v>0</v>
      </c>
      <c r="J83" s="104">
        <f>VLOOKUP($E$2,ISJ.CUR!$A$2:$DR$415,12+$A83,0)</f>
        <v>0</v>
      </c>
      <c r="K83" s="67" t="e">
        <f t="shared" ref="K83:K127" si="11">ROUND($F$2*($B$2/10000*J83+$M82/10000*J83),0)</f>
        <v>#DIV/0!</v>
      </c>
      <c r="L83" s="67" t="e">
        <f t="shared" si="5"/>
        <v>#DIV/0!</v>
      </c>
      <c r="M83" s="97" t="e">
        <f t="shared" ref="M83:M127" si="12">IF($B83&lt;15,0,IF($B83=15,$M$3,$L83+$M82))</f>
        <v>#DIV/0!</v>
      </c>
      <c r="T83" s="8" t="e">
        <f t="shared" si="6"/>
        <v>#DIV/0!</v>
      </c>
      <c r="U83" s="8" t="e">
        <f>ROUND(MAX(ROUND(ROUND($M83/10000*VLOOKUP($E$2,ISJ.PRA!$A$2:$L$415,10,0)/10,0)*1.03,0),$T83),0)</f>
        <v>#DIV/0!</v>
      </c>
    </row>
    <row r="84" spans="1:21" x14ac:dyDescent="0.15">
      <c r="A84" s="3">
        <f t="shared" si="10"/>
        <v>67</v>
      </c>
      <c r="B84" s="3">
        <f t="shared" si="10"/>
        <v>121</v>
      </c>
      <c r="G84" s="10">
        <f>VLOOKUP($E$2,ISJ.CUR!$A$2:$DR$415,12+$A84,0)*$B$2/10000</f>
        <v>0</v>
      </c>
      <c r="H84" s="10"/>
      <c r="I84" s="17">
        <f t="shared" ref="I84:I127" si="13">IF($B84&gt;=16,0,ROUND($I83*(1+$C$2),0)+ROUND($G84*$F$2,0))</f>
        <v>0</v>
      </c>
      <c r="J84" s="104">
        <f>VLOOKUP($E$2,ISJ.CUR!$A$2:$DR$415,12+$A84,0)</f>
        <v>0</v>
      </c>
      <c r="K84" s="67" t="e">
        <f t="shared" si="11"/>
        <v>#DIV/0!</v>
      </c>
      <c r="L84" s="67" t="e">
        <f t="shared" si="5"/>
        <v>#DIV/0!</v>
      </c>
      <c r="M84" s="97" t="e">
        <f t="shared" si="12"/>
        <v>#DIV/0!</v>
      </c>
      <c r="T84" s="8" t="e">
        <f t="shared" si="6"/>
        <v>#DIV/0!</v>
      </c>
      <c r="U84" s="8" t="e">
        <f>ROUND(MAX(ROUND(ROUND($M84/10000*VLOOKUP($E$2,ISJ.PRA!$A$2:$L$415,10,0)/10,0)*1.03,0),$T84),0)</f>
        <v>#DIV/0!</v>
      </c>
    </row>
    <row r="85" spans="1:21" x14ac:dyDescent="0.15">
      <c r="A85" s="3">
        <f t="shared" si="10"/>
        <v>68</v>
      </c>
      <c r="B85" s="3">
        <f t="shared" si="10"/>
        <v>122</v>
      </c>
      <c r="G85" s="10">
        <f>VLOOKUP($E$2,ISJ.CUR!$A$2:$DR$415,12+$A85,0)*$B$2/10000</f>
        <v>0</v>
      </c>
      <c r="H85" s="10"/>
      <c r="I85" s="17">
        <f t="shared" si="13"/>
        <v>0</v>
      </c>
      <c r="J85" s="104">
        <f>VLOOKUP($E$2,ISJ.CUR!$A$2:$DR$415,12+$A85,0)</f>
        <v>0</v>
      </c>
      <c r="K85" s="67" t="e">
        <f t="shared" si="11"/>
        <v>#DIV/0!</v>
      </c>
      <c r="L85" s="67" t="e">
        <f t="shared" si="5"/>
        <v>#DIV/0!</v>
      </c>
      <c r="M85" s="97" t="e">
        <f t="shared" si="12"/>
        <v>#DIV/0!</v>
      </c>
      <c r="T85" s="8" t="e">
        <f t="shared" si="6"/>
        <v>#DIV/0!</v>
      </c>
      <c r="U85" s="8" t="e">
        <f>ROUND(MAX(ROUND(ROUND($M85/10000*VLOOKUP($E$2,ISJ.PRA!$A$2:$L$415,10,0)/10,0)*1.03,0),$T85),0)</f>
        <v>#DIV/0!</v>
      </c>
    </row>
    <row r="86" spans="1:21" x14ac:dyDescent="0.15">
      <c r="A86" s="3">
        <f t="shared" si="10"/>
        <v>69</v>
      </c>
      <c r="B86" s="3">
        <f t="shared" si="10"/>
        <v>123</v>
      </c>
      <c r="G86" s="10">
        <f>VLOOKUP($E$2,ISJ.CUR!$A$2:$DR$415,12+$A86,0)*$B$2/10000</f>
        <v>0</v>
      </c>
      <c r="H86" s="10"/>
      <c r="I86" s="17">
        <f t="shared" si="13"/>
        <v>0</v>
      </c>
      <c r="J86" s="104">
        <f>VLOOKUP($E$2,ISJ.CUR!$A$2:$DR$415,12+$A86,0)</f>
        <v>0</v>
      </c>
      <c r="K86" s="67" t="e">
        <f t="shared" si="11"/>
        <v>#DIV/0!</v>
      </c>
      <c r="L86" s="67" t="e">
        <f t="shared" si="5"/>
        <v>#DIV/0!</v>
      </c>
      <c r="M86" s="97" t="e">
        <f t="shared" si="12"/>
        <v>#DIV/0!</v>
      </c>
      <c r="T86" s="8" t="e">
        <f t="shared" si="6"/>
        <v>#DIV/0!</v>
      </c>
      <c r="U86" s="8" t="e">
        <f>ROUND(MAX(ROUND(ROUND($M86/10000*VLOOKUP($E$2,ISJ.PRA!$A$2:$L$415,10,0)/10,0)*1.03,0),$T86),0)</f>
        <v>#DIV/0!</v>
      </c>
    </row>
    <row r="87" spans="1:21" x14ac:dyDescent="0.15">
      <c r="A87" s="3">
        <f t="shared" si="10"/>
        <v>70</v>
      </c>
      <c r="B87" s="3">
        <f t="shared" si="10"/>
        <v>124</v>
      </c>
      <c r="G87" s="10">
        <f>VLOOKUP($E$2,ISJ.CUR!$A$2:$DR$415,12+$A87,0)*$B$2/10000</f>
        <v>0</v>
      </c>
      <c r="H87" s="10"/>
      <c r="I87" s="17">
        <f t="shared" si="13"/>
        <v>0</v>
      </c>
      <c r="J87" s="104">
        <f>VLOOKUP($E$2,ISJ.CUR!$A$2:$DR$415,12+$A87,0)</f>
        <v>0</v>
      </c>
      <c r="K87" s="67" t="e">
        <f t="shared" si="11"/>
        <v>#DIV/0!</v>
      </c>
      <c r="L87" s="67" t="e">
        <f t="shared" ref="L87:L127" si="14">ROUNDDOWN($K87/ROUND($J87,0)*10000,0)</f>
        <v>#DIV/0!</v>
      </c>
      <c r="M87" s="97" t="e">
        <f t="shared" si="12"/>
        <v>#DIV/0!</v>
      </c>
      <c r="T87" s="8" t="e">
        <f t="shared" si="6"/>
        <v>#DIV/0!</v>
      </c>
      <c r="U87" s="8" t="e">
        <f>ROUND(MAX(ROUND(ROUND($M87/10000*VLOOKUP($E$2,ISJ.PRA!$A$2:$L$415,10,0)/10,0)*1.03,0),$T87),0)</f>
        <v>#DIV/0!</v>
      </c>
    </row>
    <row r="88" spans="1:21" x14ac:dyDescent="0.15">
      <c r="A88" s="3">
        <f t="shared" si="10"/>
        <v>71</v>
      </c>
      <c r="B88" s="3">
        <f t="shared" si="10"/>
        <v>125</v>
      </c>
      <c r="G88" s="10">
        <f>VLOOKUP($E$2,ISJ.CUR!$A$2:$DR$415,12+$A88,0)*$B$2/10000</f>
        <v>0</v>
      </c>
      <c r="H88" s="10"/>
      <c r="I88" s="17">
        <f t="shared" si="13"/>
        <v>0</v>
      </c>
      <c r="J88" s="104">
        <f>VLOOKUP($E$2,ISJ.CUR!$A$2:$DR$415,12+$A88,0)</f>
        <v>0</v>
      </c>
      <c r="K88" s="67" t="e">
        <f t="shared" si="11"/>
        <v>#DIV/0!</v>
      </c>
      <c r="L88" s="67" t="e">
        <f t="shared" si="14"/>
        <v>#DIV/0!</v>
      </c>
      <c r="M88" s="97" t="e">
        <f t="shared" si="12"/>
        <v>#DIV/0!</v>
      </c>
      <c r="T88" s="8" t="e">
        <f t="shared" si="6"/>
        <v>#DIV/0!</v>
      </c>
      <c r="U88" s="8" t="e">
        <f>ROUND(MAX(ROUND(ROUND($M88/10000*VLOOKUP($E$2,ISJ.PRA!$A$2:$L$415,10,0)/10,0)*1.03,0),$T88),0)</f>
        <v>#DIV/0!</v>
      </c>
    </row>
    <row r="89" spans="1:21" x14ac:dyDescent="0.15">
      <c r="A89" s="3">
        <f t="shared" si="10"/>
        <v>72</v>
      </c>
      <c r="B89" s="3">
        <f t="shared" si="10"/>
        <v>126</v>
      </c>
      <c r="G89" s="10">
        <f>VLOOKUP($E$2,ISJ.CUR!$A$2:$DR$415,12+$A89,0)*$B$2/10000</f>
        <v>0</v>
      </c>
      <c r="H89" s="10"/>
      <c r="I89" s="17">
        <f t="shared" si="13"/>
        <v>0</v>
      </c>
      <c r="J89" s="104">
        <f>VLOOKUP($E$2,ISJ.CUR!$A$2:$DR$415,12+$A89,0)</f>
        <v>0</v>
      </c>
      <c r="K89" s="67" t="e">
        <f t="shared" si="11"/>
        <v>#DIV/0!</v>
      </c>
      <c r="L89" s="67" t="e">
        <f t="shared" si="14"/>
        <v>#DIV/0!</v>
      </c>
      <c r="M89" s="97" t="e">
        <f t="shared" si="12"/>
        <v>#DIV/0!</v>
      </c>
      <c r="T89" s="8" t="e">
        <f t="shared" si="6"/>
        <v>#DIV/0!</v>
      </c>
      <c r="U89" s="8" t="e">
        <f>ROUND(MAX(ROUND(ROUND($M89/10000*VLOOKUP($E$2,ISJ.PRA!$A$2:$L$415,10,0)/10,0)*1.03,0),$T89),0)</f>
        <v>#DIV/0!</v>
      </c>
    </row>
    <row r="90" spans="1:21" x14ac:dyDescent="0.15">
      <c r="A90" s="3">
        <f t="shared" si="10"/>
        <v>73</v>
      </c>
      <c r="B90" s="3">
        <f t="shared" si="10"/>
        <v>127</v>
      </c>
      <c r="G90" s="10">
        <f>VLOOKUP($E$2,ISJ.CUR!$A$2:$DR$415,12+$A90,0)*$B$2/10000</f>
        <v>0</v>
      </c>
      <c r="H90" s="10"/>
      <c r="I90" s="17">
        <f t="shared" si="13"/>
        <v>0</v>
      </c>
      <c r="J90" s="104">
        <f>VLOOKUP($E$2,ISJ.CUR!$A$2:$DR$415,12+$A90,0)</f>
        <v>0</v>
      </c>
      <c r="K90" s="67" t="e">
        <f t="shared" si="11"/>
        <v>#DIV/0!</v>
      </c>
      <c r="L90" s="67" t="e">
        <f t="shared" si="14"/>
        <v>#DIV/0!</v>
      </c>
      <c r="M90" s="97" t="e">
        <f t="shared" si="12"/>
        <v>#DIV/0!</v>
      </c>
      <c r="T90" s="8" t="e">
        <f t="shared" ref="T90:T127" si="15">IF($B90&lt;15,0,ROUND($M90/10000*$J90,0))</f>
        <v>#DIV/0!</v>
      </c>
      <c r="U90" s="8" t="e">
        <f>ROUND(MAX(ROUND(ROUND($M90/10000*VLOOKUP($E$2,ISJ.PRA!$A$2:$L$415,10,0)/10,0)*1.03,0),$T90),0)</f>
        <v>#DIV/0!</v>
      </c>
    </row>
    <row r="91" spans="1:21" x14ac:dyDescent="0.15">
      <c r="A91" s="3">
        <f t="shared" si="10"/>
        <v>74</v>
      </c>
      <c r="B91" s="3">
        <f t="shared" si="10"/>
        <v>128</v>
      </c>
      <c r="G91" s="10">
        <f>VLOOKUP($E$2,ISJ.CUR!$A$2:$DR$415,12+$A91,0)*$B$2/10000</f>
        <v>0</v>
      </c>
      <c r="H91" s="10"/>
      <c r="I91" s="17">
        <f t="shared" si="13"/>
        <v>0</v>
      </c>
      <c r="J91" s="104">
        <f>VLOOKUP($E$2,ISJ.CUR!$A$2:$DR$415,12+$A91,0)</f>
        <v>0</v>
      </c>
      <c r="K91" s="67" t="e">
        <f t="shared" si="11"/>
        <v>#DIV/0!</v>
      </c>
      <c r="L91" s="67" t="e">
        <f t="shared" si="14"/>
        <v>#DIV/0!</v>
      </c>
      <c r="M91" s="97" t="e">
        <f t="shared" si="12"/>
        <v>#DIV/0!</v>
      </c>
      <c r="T91" s="8" t="e">
        <f t="shared" si="15"/>
        <v>#DIV/0!</v>
      </c>
      <c r="U91" s="8" t="e">
        <f>ROUND(MAX(ROUND(ROUND($M91/10000*VLOOKUP($E$2,ISJ.PRA!$A$2:$L$415,10,0)/10,0)*1.03,0),$T91),0)</f>
        <v>#DIV/0!</v>
      </c>
    </row>
    <row r="92" spans="1:21" x14ac:dyDescent="0.15">
      <c r="A92" s="3">
        <f t="shared" si="10"/>
        <v>75</v>
      </c>
      <c r="B92" s="3">
        <f t="shared" si="10"/>
        <v>129</v>
      </c>
      <c r="G92" s="10">
        <f>VLOOKUP($E$2,ISJ.CUR!$A$2:$DR$415,12+$A92,0)*$B$2/10000</f>
        <v>0</v>
      </c>
      <c r="H92" s="10"/>
      <c r="I92" s="17">
        <f t="shared" si="13"/>
        <v>0</v>
      </c>
      <c r="J92" s="104">
        <f>VLOOKUP($E$2,ISJ.CUR!$A$2:$DR$415,12+$A92,0)</f>
        <v>0</v>
      </c>
      <c r="K92" s="67" t="e">
        <f t="shared" si="11"/>
        <v>#DIV/0!</v>
      </c>
      <c r="L92" s="67" t="e">
        <f t="shared" si="14"/>
        <v>#DIV/0!</v>
      </c>
      <c r="M92" s="97" t="e">
        <f t="shared" si="12"/>
        <v>#DIV/0!</v>
      </c>
      <c r="T92" s="8" t="e">
        <f t="shared" si="15"/>
        <v>#DIV/0!</v>
      </c>
      <c r="U92" s="8" t="e">
        <f>ROUND(MAX(ROUND(ROUND($M92/10000*VLOOKUP($E$2,ISJ.PRA!$A$2:$L$415,10,0)/10,0)*1.03,0),$T92),0)</f>
        <v>#DIV/0!</v>
      </c>
    </row>
    <row r="93" spans="1:21" x14ac:dyDescent="0.15">
      <c r="A93" s="3">
        <f t="shared" si="10"/>
        <v>76</v>
      </c>
      <c r="B93" s="3">
        <f t="shared" si="10"/>
        <v>130</v>
      </c>
      <c r="G93" s="10">
        <f>VLOOKUP($E$2,ISJ.CUR!$A$2:$DR$415,12+$A93,0)*$B$2/10000</f>
        <v>0</v>
      </c>
      <c r="H93" s="10"/>
      <c r="I93" s="17">
        <f t="shared" si="13"/>
        <v>0</v>
      </c>
      <c r="J93" s="104">
        <f>VLOOKUP($E$2,ISJ.CUR!$A$2:$DR$415,12+$A93,0)</f>
        <v>0</v>
      </c>
      <c r="K93" s="67" t="e">
        <f t="shared" si="11"/>
        <v>#DIV/0!</v>
      </c>
      <c r="L93" s="67" t="e">
        <f t="shared" si="14"/>
        <v>#DIV/0!</v>
      </c>
      <c r="M93" s="97" t="e">
        <f t="shared" si="12"/>
        <v>#DIV/0!</v>
      </c>
      <c r="T93" s="8" t="e">
        <f t="shared" si="15"/>
        <v>#DIV/0!</v>
      </c>
      <c r="U93" s="8" t="e">
        <f>ROUND(MAX(ROUND(ROUND($M93/10000*VLOOKUP($E$2,ISJ.PRA!$A$2:$L$415,10,0)/10,0)*1.03,0),$T93),0)</f>
        <v>#DIV/0!</v>
      </c>
    </row>
    <row r="94" spans="1:21" x14ac:dyDescent="0.15">
      <c r="A94" s="3">
        <f t="shared" si="10"/>
        <v>77</v>
      </c>
      <c r="B94" s="3">
        <f t="shared" si="10"/>
        <v>131</v>
      </c>
      <c r="G94" s="10">
        <f>VLOOKUP($E$2,ISJ.CUR!$A$2:$DR$415,12+$A94,0)*$B$2/10000</f>
        <v>0</v>
      </c>
      <c r="H94" s="10"/>
      <c r="I94" s="17">
        <f t="shared" si="13"/>
        <v>0</v>
      </c>
      <c r="J94" s="104">
        <f>VLOOKUP($E$2,ISJ.CUR!$A$2:$DR$415,12+$A94,0)</f>
        <v>0</v>
      </c>
      <c r="K94" s="67" t="e">
        <f t="shared" si="11"/>
        <v>#DIV/0!</v>
      </c>
      <c r="L94" s="67" t="e">
        <f t="shared" si="14"/>
        <v>#DIV/0!</v>
      </c>
      <c r="M94" s="97" t="e">
        <f t="shared" si="12"/>
        <v>#DIV/0!</v>
      </c>
      <c r="T94" s="8" t="e">
        <f t="shared" si="15"/>
        <v>#DIV/0!</v>
      </c>
      <c r="U94" s="8" t="e">
        <f>ROUND(MAX(ROUND(ROUND($M94/10000*VLOOKUP($E$2,ISJ.PRA!$A$2:$L$415,10,0)/10,0)*1.03,0),$T94),0)</f>
        <v>#DIV/0!</v>
      </c>
    </row>
    <row r="95" spans="1:21" x14ac:dyDescent="0.15">
      <c r="A95" s="3">
        <f t="shared" si="10"/>
        <v>78</v>
      </c>
      <c r="B95" s="3">
        <f t="shared" si="10"/>
        <v>132</v>
      </c>
      <c r="G95" s="10">
        <f>VLOOKUP($E$2,ISJ.CUR!$A$2:$DR$415,12+$A95,0)*$B$2/10000</f>
        <v>0</v>
      </c>
      <c r="H95" s="10"/>
      <c r="I95" s="17">
        <f t="shared" si="13"/>
        <v>0</v>
      </c>
      <c r="J95" s="104">
        <f>VLOOKUP($E$2,ISJ.CUR!$A$2:$DR$415,12+$A95,0)</f>
        <v>0</v>
      </c>
      <c r="K95" s="67" t="e">
        <f t="shared" si="11"/>
        <v>#DIV/0!</v>
      </c>
      <c r="L95" s="67" t="e">
        <f t="shared" si="14"/>
        <v>#DIV/0!</v>
      </c>
      <c r="M95" s="97" t="e">
        <f t="shared" si="12"/>
        <v>#DIV/0!</v>
      </c>
      <c r="T95" s="8" t="e">
        <f t="shared" si="15"/>
        <v>#DIV/0!</v>
      </c>
      <c r="U95" s="8" t="e">
        <f>ROUND(MAX(ROUND(ROUND($M95/10000*VLOOKUP($E$2,ISJ.PRA!$A$2:$L$415,10,0)/10,0)*1.03,0),$T95),0)</f>
        <v>#DIV/0!</v>
      </c>
    </row>
    <row r="96" spans="1:21" x14ac:dyDescent="0.15">
      <c r="A96" s="3">
        <f t="shared" si="10"/>
        <v>79</v>
      </c>
      <c r="B96" s="3">
        <f t="shared" si="10"/>
        <v>133</v>
      </c>
      <c r="G96" s="10">
        <f>VLOOKUP($E$2,ISJ.CUR!$A$2:$DR$415,12+$A96,0)*$B$2/10000</f>
        <v>0</v>
      </c>
      <c r="H96" s="10"/>
      <c r="I96" s="17">
        <f t="shared" si="13"/>
        <v>0</v>
      </c>
      <c r="J96" s="104">
        <f>VLOOKUP($E$2,ISJ.CUR!$A$2:$DR$415,12+$A96,0)</f>
        <v>0</v>
      </c>
      <c r="K96" s="67" t="e">
        <f t="shared" si="11"/>
        <v>#DIV/0!</v>
      </c>
      <c r="L96" s="67" t="e">
        <f t="shared" si="14"/>
        <v>#DIV/0!</v>
      </c>
      <c r="M96" s="97" t="e">
        <f t="shared" si="12"/>
        <v>#DIV/0!</v>
      </c>
      <c r="T96" s="8" t="e">
        <f t="shared" si="15"/>
        <v>#DIV/0!</v>
      </c>
      <c r="U96" s="8" t="e">
        <f>ROUND(MAX(ROUND(ROUND($M96/10000*VLOOKUP($E$2,ISJ.PRA!$A$2:$L$415,10,0)/10,0)*1.03,0),$T96),0)</f>
        <v>#DIV/0!</v>
      </c>
    </row>
    <row r="97" spans="1:21" x14ac:dyDescent="0.15">
      <c r="A97" s="3">
        <f t="shared" si="10"/>
        <v>80</v>
      </c>
      <c r="B97" s="3">
        <f t="shared" si="10"/>
        <v>134</v>
      </c>
      <c r="G97" s="10">
        <f>VLOOKUP($E$2,ISJ.CUR!$A$2:$DR$415,12+$A97,0)*$B$2/10000</f>
        <v>0</v>
      </c>
      <c r="H97" s="10"/>
      <c r="I97" s="17">
        <f t="shared" si="13"/>
        <v>0</v>
      </c>
      <c r="J97" s="104">
        <f>VLOOKUP($E$2,ISJ.CUR!$A$2:$DR$415,12+$A97,0)</f>
        <v>0</v>
      </c>
      <c r="K97" s="67" t="e">
        <f t="shared" si="11"/>
        <v>#DIV/0!</v>
      </c>
      <c r="L97" s="67" t="e">
        <f t="shared" si="14"/>
        <v>#DIV/0!</v>
      </c>
      <c r="M97" s="97" t="e">
        <f t="shared" si="12"/>
        <v>#DIV/0!</v>
      </c>
      <c r="T97" s="8" t="e">
        <f t="shared" si="15"/>
        <v>#DIV/0!</v>
      </c>
      <c r="U97" s="8" t="e">
        <f>ROUND(MAX(ROUND(ROUND($M97/10000*VLOOKUP($E$2,ISJ.PRA!$A$2:$L$415,10,0)/10,0)*1.03,0),$T97),0)</f>
        <v>#DIV/0!</v>
      </c>
    </row>
    <row r="98" spans="1:21" x14ac:dyDescent="0.15">
      <c r="A98" s="3">
        <f t="shared" si="10"/>
        <v>81</v>
      </c>
      <c r="B98" s="3">
        <f t="shared" si="10"/>
        <v>135</v>
      </c>
      <c r="G98" s="10">
        <f>VLOOKUP($E$2,ISJ.CUR!$A$2:$DR$415,12+$A98,0)*$B$2/10000</f>
        <v>0</v>
      </c>
      <c r="H98" s="10"/>
      <c r="I98" s="17">
        <f t="shared" si="13"/>
        <v>0</v>
      </c>
      <c r="J98" s="104">
        <f>VLOOKUP($E$2,ISJ.CUR!$A$2:$DR$415,12+$A98,0)</f>
        <v>0</v>
      </c>
      <c r="K98" s="67" t="e">
        <f t="shared" si="11"/>
        <v>#DIV/0!</v>
      </c>
      <c r="L98" s="67" t="e">
        <f t="shared" si="14"/>
        <v>#DIV/0!</v>
      </c>
      <c r="M98" s="97" t="e">
        <f t="shared" si="12"/>
        <v>#DIV/0!</v>
      </c>
      <c r="T98" s="8" t="e">
        <f t="shared" si="15"/>
        <v>#DIV/0!</v>
      </c>
      <c r="U98" s="8" t="e">
        <f>ROUND(MAX(ROUND(ROUND($M98/10000*VLOOKUP($E$2,ISJ.PRA!$A$2:$L$415,10,0)/10,0)*1.03,0),$T98),0)</f>
        <v>#DIV/0!</v>
      </c>
    </row>
    <row r="99" spans="1:21" x14ac:dyDescent="0.15">
      <c r="A99" s="3">
        <f t="shared" ref="A99:B114" si="16">A98+1</f>
        <v>82</v>
      </c>
      <c r="B99" s="3">
        <f t="shared" si="16"/>
        <v>136</v>
      </c>
      <c r="G99" s="10">
        <f>VLOOKUP($E$2,ISJ.CUR!$A$2:$DR$415,12+$A99,0)*$B$2/10000</f>
        <v>0</v>
      </c>
      <c r="H99" s="10"/>
      <c r="I99" s="17">
        <f t="shared" si="13"/>
        <v>0</v>
      </c>
      <c r="J99" s="104">
        <f>VLOOKUP($E$2,ISJ.CUR!$A$2:$DR$415,12+$A99,0)</f>
        <v>0</v>
      </c>
      <c r="K99" s="67" t="e">
        <f t="shared" si="11"/>
        <v>#DIV/0!</v>
      </c>
      <c r="L99" s="67" t="e">
        <f t="shared" si="14"/>
        <v>#DIV/0!</v>
      </c>
      <c r="M99" s="97" t="e">
        <f t="shared" si="12"/>
        <v>#DIV/0!</v>
      </c>
      <c r="T99" s="8" t="e">
        <f t="shared" si="15"/>
        <v>#DIV/0!</v>
      </c>
      <c r="U99" s="8" t="e">
        <f>ROUND(MAX(ROUND(ROUND($M99/10000*VLOOKUP($E$2,ISJ.PRA!$A$2:$L$415,10,0)/10,0)*1.03,0),$T99),0)</f>
        <v>#DIV/0!</v>
      </c>
    </row>
    <row r="100" spans="1:21" x14ac:dyDescent="0.15">
      <c r="A100" s="3">
        <f t="shared" si="16"/>
        <v>83</v>
      </c>
      <c r="B100" s="3">
        <f t="shared" si="16"/>
        <v>137</v>
      </c>
      <c r="G100" s="10">
        <f>VLOOKUP($E$2,ISJ.CUR!$A$2:$DR$415,12+$A100,0)*$B$2/10000</f>
        <v>0</v>
      </c>
      <c r="H100" s="10"/>
      <c r="I100" s="17">
        <f t="shared" si="13"/>
        <v>0</v>
      </c>
      <c r="J100" s="104">
        <f>VLOOKUP($E$2,ISJ.CUR!$A$2:$DR$415,12+$A100,0)</f>
        <v>0</v>
      </c>
      <c r="K100" s="67" t="e">
        <f t="shared" si="11"/>
        <v>#DIV/0!</v>
      </c>
      <c r="L100" s="67" t="e">
        <f t="shared" si="14"/>
        <v>#DIV/0!</v>
      </c>
      <c r="M100" s="97" t="e">
        <f t="shared" si="12"/>
        <v>#DIV/0!</v>
      </c>
      <c r="T100" s="8" t="e">
        <f t="shared" si="15"/>
        <v>#DIV/0!</v>
      </c>
      <c r="U100" s="8" t="e">
        <f>ROUND(MAX(ROUND(ROUND($M100/10000*VLOOKUP($E$2,ISJ.PRA!$A$2:$L$415,10,0)/10,0)*1.03,0),$T100),0)</f>
        <v>#DIV/0!</v>
      </c>
    </row>
    <row r="101" spans="1:21" x14ac:dyDescent="0.15">
      <c r="A101" s="3">
        <f t="shared" si="16"/>
        <v>84</v>
      </c>
      <c r="B101" s="3">
        <f t="shared" si="16"/>
        <v>138</v>
      </c>
      <c r="G101" s="10">
        <f>VLOOKUP($E$2,ISJ.CUR!$A$2:$DR$415,12+$A101,0)*$B$2/10000</f>
        <v>0</v>
      </c>
      <c r="H101" s="10"/>
      <c r="I101" s="17">
        <f t="shared" si="13"/>
        <v>0</v>
      </c>
      <c r="J101" s="104">
        <f>VLOOKUP($E$2,ISJ.CUR!$A$2:$DR$415,12+$A101,0)</f>
        <v>0</v>
      </c>
      <c r="K101" s="67" t="e">
        <f t="shared" si="11"/>
        <v>#DIV/0!</v>
      </c>
      <c r="L101" s="67" t="e">
        <f t="shared" si="14"/>
        <v>#DIV/0!</v>
      </c>
      <c r="M101" s="97" t="e">
        <f t="shared" si="12"/>
        <v>#DIV/0!</v>
      </c>
      <c r="T101" s="8" t="e">
        <f t="shared" si="15"/>
        <v>#DIV/0!</v>
      </c>
      <c r="U101" s="8" t="e">
        <f>ROUND(MAX(ROUND(ROUND($M101/10000*VLOOKUP($E$2,ISJ.PRA!$A$2:$L$415,10,0)/10,0)*1.03,0),$T101),0)</f>
        <v>#DIV/0!</v>
      </c>
    </row>
    <row r="102" spans="1:21" x14ac:dyDescent="0.15">
      <c r="A102" s="3">
        <f t="shared" si="16"/>
        <v>85</v>
      </c>
      <c r="B102" s="3">
        <f t="shared" si="16"/>
        <v>139</v>
      </c>
      <c r="G102" s="10">
        <f>VLOOKUP($E$2,ISJ.CUR!$A$2:$DR$415,12+$A102,0)*$B$2/10000</f>
        <v>0</v>
      </c>
      <c r="H102" s="10"/>
      <c r="I102" s="17">
        <f t="shared" si="13"/>
        <v>0</v>
      </c>
      <c r="J102" s="104">
        <f>VLOOKUP($E$2,ISJ.CUR!$A$2:$DR$415,12+$A102,0)</f>
        <v>0</v>
      </c>
      <c r="K102" s="67" t="e">
        <f t="shared" si="11"/>
        <v>#DIV/0!</v>
      </c>
      <c r="L102" s="67" t="e">
        <f t="shared" si="14"/>
        <v>#DIV/0!</v>
      </c>
      <c r="M102" s="97" t="e">
        <f t="shared" si="12"/>
        <v>#DIV/0!</v>
      </c>
      <c r="T102" s="8" t="e">
        <f t="shared" si="15"/>
        <v>#DIV/0!</v>
      </c>
      <c r="U102" s="8" t="e">
        <f>ROUND(MAX(ROUND(ROUND($M102/10000*VLOOKUP($E$2,ISJ.PRA!$A$2:$L$415,10,0)/10,0)*1.03,0),$T102),0)</f>
        <v>#DIV/0!</v>
      </c>
    </row>
    <row r="103" spans="1:21" x14ac:dyDescent="0.15">
      <c r="A103" s="3">
        <f t="shared" si="16"/>
        <v>86</v>
      </c>
      <c r="B103" s="3">
        <f t="shared" si="16"/>
        <v>140</v>
      </c>
      <c r="G103" s="10">
        <f>VLOOKUP($E$2,ISJ.CUR!$A$2:$DR$415,12+$A103,0)*$B$2/10000</f>
        <v>0</v>
      </c>
      <c r="H103" s="10"/>
      <c r="I103" s="17">
        <f t="shared" si="13"/>
        <v>0</v>
      </c>
      <c r="J103" s="104">
        <f>VLOOKUP($E$2,ISJ.CUR!$A$2:$DR$415,12+$A103,0)</f>
        <v>0</v>
      </c>
      <c r="K103" s="67" t="e">
        <f t="shared" si="11"/>
        <v>#DIV/0!</v>
      </c>
      <c r="L103" s="67" t="e">
        <f t="shared" si="14"/>
        <v>#DIV/0!</v>
      </c>
      <c r="M103" s="97" t="e">
        <f t="shared" si="12"/>
        <v>#DIV/0!</v>
      </c>
      <c r="T103" s="8" t="e">
        <f t="shared" si="15"/>
        <v>#DIV/0!</v>
      </c>
      <c r="U103" s="8" t="e">
        <f>ROUND(MAX(ROUND(ROUND($M103/10000*VLOOKUP($E$2,ISJ.PRA!$A$2:$L$415,10,0)/10,0)*1.03,0),$T103),0)</f>
        <v>#DIV/0!</v>
      </c>
    </row>
    <row r="104" spans="1:21" x14ac:dyDescent="0.15">
      <c r="A104" s="3">
        <f t="shared" si="16"/>
        <v>87</v>
      </c>
      <c r="B104" s="3">
        <f t="shared" si="16"/>
        <v>141</v>
      </c>
      <c r="G104" s="10">
        <f>VLOOKUP($E$2,ISJ.CUR!$A$2:$DR$415,12+$A104,0)*$B$2/10000</f>
        <v>0</v>
      </c>
      <c r="H104" s="10"/>
      <c r="I104" s="17">
        <f t="shared" si="13"/>
        <v>0</v>
      </c>
      <c r="J104" s="104">
        <f>VLOOKUP($E$2,ISJ.CUR!$A$2:$DR$415,12+$A104,0)</f>
        <v>0</v>
      </c>
      <c r="K104" s="67" t="e">
        <f t="shared" si="11"/>
        <v>#DIV/0!</v>
      </c>
      <c r="L104" s="67" t="e">
        <f t="shared" si="14"/>
        <v>#DIV/0!</v>
      </c>
      <c r="M104" s="97" t="e">
        <f t="shared" si="12"/>
        <v>#DIV/0!</v>
      </c>
      <c r="T104" s="8" t="e">
        <f t="shared" si="15"/>
        <v>#DIV/0!</v>
      </c>
      <c r="U104" s="8" t="e">
        <f>ROUND(MAX(ROUND(ROUND($M104/10000*VLOOKUP($E$2,ISJ.PRA!$A$2:$L$415,10,0)/10,0)*1.03,0),$T104),0)</f>
        <v>#DIV/0!</v>
      </c>
    </row>
    <row r="105" spans="1:21" x14ac:dyDescent="0.15">
      <c r="A105" s="3">
        <f t="shared" si="16"/>
        <v>88</v>
      </c>
      <c r="B105" s="3">
        <f t="shared" si="16"/>
        <v>142</v>
      </c>
      <c r="G105" s="10">
        <f>VLOOKUP($E$2,ISJ.CUR!$A$2:$DR$415,12+$A105,0)*$B$2/10000</f>
        <v>0</v>
      </c>
      <c r="H105" s="10"/>
      <c r="I105" s="17">
        <f t="shared" si="13"/>
        <v>0</v>
      </c>
      <c r="J105" s="104">
        <f>VLOOKUP($E$2,ISJ.CUR!$A$2:$DR$415,12+$A105,0)</f>
        <v>0</v>
      </c>
      <c r="K105" s="67" t="e">
        <f t="shared" si="11"/>
        <v>#DIV/0!</v>
      </c>
      <c r="L105" s="67" t="e">
        <f t="shared" si="14"/>
        <v>#DIV/0!</v>
      </c>
      <c r="M105" s="97" t="e">
        <f t="shared" si="12"/>
        <v>#DIV/0!</v>
      </c>
      <c r="T105" s="8" t="e">
        <f t="shared" si="15"/>
        <v>#DIV/0!</v>
      </c>
      <c r="U105" s="8" t="e">
        <f>ROUND(MAX(ROUND(ROUND($M105/10000*VLOOKUP($E$2,ISJ.PRA!$A$2:$L$415,10,0)/10,0)*1.03,0),$T105),0)</f>
        <v>#DIV/0!</v>
      </c>
    </row>
    <row r="106" spans="1:21" x14ac:dyDescent="0.15">
      <c r="A106" s="3">
        <f t="shared" si="16"/>
        <v>89</v>
      </c>
      <c r="B106" s="3">
        <f t="shared" si="16"/>
        <v>143</v>
      </c>
      <c r="G106" s="10">
        <f>VLOOKUP($E$2,ISJ.CUR!$A$2:$DR$415,12+$A106,0)*$B$2/10000</f>
        <v>0</v>
      </c>
      <c r="H106" s="10"/>
      <c r="I106" s="17">
        <f t="shared" si="13"/>
        <v>0</v>
      </c>
      <c r="J106" s="104">
        <f>VLOOKUP($E$2,ISJ.CUR!$A$2:$DR$415,12+$A106,0)</f>
        <v>0</v>
      </c>
      <c r="K106" s="67" t="e">
        <f t="shared" si="11"/>
        <v>#DIV/0!</v>
      </c>
      <c r="L106" s="67" t="e">
        <f t="shared" si="14"/>
        <v>#DIV/0!</v>
      </c>
      <c r="M106" s="97" t="e">
        <f t="shared" si="12"/>
        <v>#DIV/0!</v>
      </c>
      <c r="T106" s="8" t="e">
        <f t="shared" si="15"/>
        <v>#DIV/0!</v>
      </c>
      <c r="U106" s="8" t="e">
        <f>ROUND(MAX(ROUND(ROUND($M106/10000*VLOOKUP($E$2,ISJ.PRA!$A$2:$L$415,10,0)/10,0)*1.03,0),$T106),0)</f>
        <v>#DIV/0!</v>
      </c>
    </row>
    <row r="107" spans="1:21" x14ac:dyDescent="0.15">
      <c r="A107" s="3">
        <f t="shared" si="16"/>
        <v>90</v>
      </c>
      <c r="B107" s="3">
        <f t="shared" si="16"/>
        <v>144</v>
      </c>
      <c r="G107" s="10">
        <f>VLOOKUP($E$2,ISJ.CUR!$A$2:$DR$415,12+$A107,0)*$B$2/10000</f>
        <v>0</v>
      </c>
      <c r="H107" s="10"/>
      <c r="I107" s="17">
        <f t="shared" si="13"/>
        <v>0</v>
      </c>
      <c r="J107" s="104">
        <f>VLOOKUP($E$2,ISJ.CUR!$A$2:$DR$415,12+$A107,0)</f>
        <v>0</v>
      </c>
      <c r="K107" s="67" t="e">
        <f t="shared" si="11"/>
        <v>#DIV/0!</v>
      </c>
      <c r="L107" s="67" t="e">
        <f t="shared" si="14"/>
        <v>#DIV/0!</v>
      </c>
      <c r="M107" s="97" t="e">
        <f t="shared" si="12"/>
        <v>#DIV/0!</v>
      </c>
      <c r="T107" s="8" t="e">
        <f t="shared" si="15"/>
        <v>#DIV/0!</v>
      </c>
      <c r="U107" s="8" t="e">
        <f>ROUND(MAX(ROUND(ROUND($M107/10000*VLOOKUP($E$2,ISJ.PRA!$A$2:$L$415,10,0)/10,0)*1.03,0),$T107),0)</f>
        <v>#DIV/0!</v>
      </c>
    </row>
    <row r="108" spans="1:21" x14ac:dyDescent="0.15">
      <c r="A108" s="3">
        <f t="shared" si="16"/>
        <v>91</v>
      </c>
      <c r="B108" s="3">
        <f t="shared" si="16"/>
        <v>145</v>
      </c>
      <c r="G108" s="10">
        <f>VLOOKUP($E$2,ISJ.CUR!$A$2:$DR$415,12+$A108,0)*$B$2/10000</f>
        <v>0</v>
      </c>
      <c r="H108" s="10"/>
      <c r="I108" s="17">
        <f t="shared" si="13"/>
        <v>0</v>
      </c>
      <c r="J108" s="104">
        <f>VLOOKUP($E$2,ISJ.CUR!$A$2:$DR$415,12+$A108,0)</f>
        <v>0</v>
      </c>
      <c r="K108" s="67" t="e">
        <f t="shared" si="11"/>
        <v>#DIV/0!</v>
      </c>
      <c r="L108" s="67" t="e">
        <f t="shared" si="14"/>
        <v>#DIV/0!</v>
      </c>
      <c r="M108" s="97" t="e">
        <f t="shared" si="12"/>
        <v>#DIV/0!</v>
      </c>
      <c r="T108" s="8" t="e">
        <f t="shared" si="15"/>
        <v>#DIV/0!</v>
      </c>
      <c r="U108" s="8" t="e">
        <f>ROUND(MAX(ROUND(ROUND($M108/10000*VLOOKUP($E$2,ISJ.PRA!$A$2:$L$415,10,0)/10,0)*1.03,0),$T108),0)</f>
        <v>#DIV/0!</v>
      </c>
    </row>
    <row r="109" spans="1:21" x14ac:dyDescent="0.15">
      <c r="A109" s="3">
        <f t="shared" si="16"/>
        <v>92</v>
      </c>
      <c r="B109" s="3">
        <f t="shared" si="16"/>
        <v>146</v>
      </c>
      <c r="G109" s="10">
        <f>VLOOKUP($E$2,ISJ.CUR!$A$2:$DR$415,12+$A109,0)*$B$2/10000</f>
        <v>0</v>
      </c>
      <c r="H109" s="10"/>
      <c r="I109" s="17">
        <f t="shared" si="13"/>
        <v>0</v>
      </c>
      <c r="J109" s="104">
        <f>VLOOKUP($E$2,ISJ.CUR!$A$2:$DR$415,12+$A109,0)</f>
        <v>0</v>
      </c>
      <c r="K109" s="67" t="e">
        <f t="shared" si="11"/>
        <v>#DIV/0!</v>
      </c>
      <c r="L109" s="67" t="e">
        <f t="shared" si="14"/>
        <v>#DIV/0!</v>
      </c>
      <c r="M109" s="97" t="e">
        <f t="shared" si="12"/>
        <v>#DIV/0!</v>
      </c>
      <c r="T109" s="8" t="e">
        <f t="shared" si="15"/>
        <v>#DIV/0!</v>
      </c>
      <c r="U109" s="8" t="e">
        <f>ROUND(MAX(ROUND(ROUND($M109/10000*VLOOKUP($E$2,ISJ.PRA!$A$2:$L$415,10,0)/10,0)*1.03,0),$T109),0)</f>
        <v>#DIV/0!</v>
      </c>
    </row>
    <row r="110" spans="1:21" x14ac:dyDescent="0.15">
      <c r="A110" s="3">
        <f t="shared" si="16"/>
        <v>93</v>
      </c>
      <c r="B110" s="3">
        <f t="shared" si="16"/>
        <v>147</v>
      </c>
      <c r="G110" s="10">
        <f>VLOOKUP($E$2,ISJ.CUR!$A$2:$DR$415,12+$A110,0)*$B$2/10000</f>
        <v>0</v>
      </c>
      <c r="H110" s="10"/>
      <c r="I110" s="17">
        <f t="shared" si="13"/>
        <v>0</v>
      </c>
      <c r="J110" s="104">
        <f>VLOOKUP($E$2,ISJ.CUR!$A$2:$DR$415,12+$A110,0)</f>
        <v>0</v>
      </c>
      <c r="K110" s="67" t="e">
        <f t="shared" si="11"/>
        <v>#DIV/0!</v>
      </c>
      <c r="L110" s="67" t="e">
        <f t="shared" si="14"/>
        <v>#DIV/0!</v>
      </c>
      <c r="M110" s="97" t="e">
        <f t="shared" si="12"/>
        <v>#DIV/0!</v>
      </c>
      <c r="T110" s="8" t="e">
        <f t="shared" si="15"/>
        <v>#DIV/0!</v>
      </c>
      <c r="U110" s="8" t="e">
        <f>ROUND(MAX(ROUND(ROUND($M110/10000*VLOOKUP($E$2,ISJ.PRA!$A$2:$L$415,10,0)/10,0)*1.03,0),$T110),0)</f>
        <v>#DIV/0!</v>
      </c>
    </row>
    <row r="111" spans="1:21" x14ac:dyDescent="0.15">
      <c r="A111" s="3">
        <f t="shared" si="16"/>
        <v>94</v>
      </c>
      <c r="B111" s="3">
        <f t="shared" si="16"/>
        <v>148</v>
      </c>
      <c r="G111" s="10">
        <f>VLOOKUP($E$2,ISJ.CUR!$A$2:$DR$415,12+$A111,0)*$B$2/10000</f>
        <v>0</v>
      </c>
      <c r="H111" s="10"/>
      <c r="I111" s="17">
        <f t="shared" si="13"/>
        <v>0</v>
      </c>
      <c r="J111" s="104">
        <f>VLOOKUP($E$2,ISJ.CUR!$A$2:$DR$415,12+$A111,0)</f>
        <v>0</v>
      </c>
      <c r="K111" s="67" t="e">
        <f t="shared" si="11"/>
        <v>#DIV/0!</v>
      </c>
      <c r="L111" s="67" t="e">
        <f t="shared" si="14"/>
        <v>#DIV/0!</v>
      </c>
      <c r="M111" s="97" t="e">
        <f t="shared" si="12"/>
        <v>#DIV/0!</v>
      </c>
      <c r="T111" s="8" t="e">
        <f t="shared" si="15"/>
        <v>#DIV/0!</v>
      </c>
      <c r="U111" s="8" t="e">
        <f>ROUND(MAX(ROUND(ROUND($M111/10000*VLOOKUP($E$2,ISJ.PRA!$A$2:$L$415,10,0)/10,0)*1.03,0),$T111),0)</f>
        <v>#DIV/0!</v>
      </c>
    </row>
    <row r="112" spans="1:21" x14ac:dyDescent="0.15">
      <c r="A112" s="3">
        <f t="shared" si="16"/>
        <v>95</v>
      </c>
      <c r="B112" s="3">
        <f t="shared" si="16"/>
        <v>149</v>
      </c>
      <c r="G112" s="10">
        <f>VLOOKUP($E$2,ISJ.CUR!$A$2:$DR$415,12+$A112,0)*$B$2/10000</f>
        <v>0</v>
      </c>
      <c r="H112" s="10"/>
      <c r="I112" s="17">
        <f t="shared" si="13"/>
        <v>0</v>
      </c>
      <c r="J112" s="104">
        <f>VLOOKUP($E$2,ISJ.CUR!$A$2:$DR$415,12+$A112,0)</f>
        <v>0</v>
      </c>
      <c r="K112" s="67" t="e">
        <f t="shared" si="11"/>
        <v>#DIV/0!</v>
      </c>
      <c r="L112" s="67" t="e">
        <f t="shared" si="14"/>
        <v>#DIV/0!</v>
      </c>
      <c r="M112" s="97" t="e">
        <f t="shared" si="12"/>
        <v>#DIV/0!</v>
      </c>
      <c r="T112" s="8" t="e">
        <f t="shared" si="15"/>
        <v>#DIV/0!</v>
      </c>
      <c r="U112" s="8" t="e">
        <f>ROUND(MAX(ROUND(ROUND($M112/10000*VLOOKUP($E$2,ISJ.PRA!$A$2:$L$415,10,0)/10,0)*1.03,0),$T112),0)</f>
        <v>#DIV/0!</v>
      </c>
    </row>
    <row r="113" spans="1:21" x14ac:dyDescent="0.15">
      <c r="A113" s="3">
        <f t="shared" si="16"/>
        <v>96</v>
      </c>
      <c r="B113" s="3">
        <f t="shared" si="16"/>
        <v>150</v>
      </c>
      <c r="G113" s="10">
        <f>VLOOKUP($E$2,ISJ.CUR!$A$2:$DR$415,12+$A113,0)*$B$2/10000</f>
        <v>0</v>
      </c>
      <c r="H113" s="10"/>
      <c r="I113" s="17">
        <f t="shared" si="13"/>
        <v>0</v>
      </c>
      <c r="J113" s="104">
        <f>VLOOKUP($E$2,ISJ.CUR!$A$2:$DR$415,12+$A113,0)</f>
        <v>0</v>
      </c>
      <c r="K113" s="67" t="e">
        <f t="shared" si="11"/>
        <v>#DIV/0!</v>
      </c>
      <c r="L113" s="67" t="e">
        <f t="shared" si="14"/>
        <v>#DIV/0!</v>
      </c>
      <c r="M113" s="97" t="e">
        <f t="shared" si="12"/>
        <v>#DIV/0!</v>
      </c>
      <c r="T113" s="8" t="e">
        <f t="shared" si="15"/>
        <v>#DIV/0!</v>
      </c>
      <c r="U113" s="8" t="e">
        <f>ROUND(MAX(ROUND(ROUND($M113/10000*VLOOKUP($E$2,ISJ.PRA!$A$2:$L$415,10,0)/10,0)*1.03,0),$T113),0)</f>
        <v>#DIV/0!</v>
      </c>
    </row>
    <row r="114" spans="1:21" x14ac:dyDescent="0.15">
      <c r="A114" s="3">
        <f t="shared" si="16"/>
        <v>97</v>
      </c>
      <c r="B114" s="3">
        <f t="shared" si="16"/>
        <v>151</v>
      </c>
      <c r="G114" s="10">
        <f>VLOOKUP($E$2,ISJ.CUR!$A$2:$DR$415,12+$A114,0)*$B$2/10000</f>
        <v>0</v>
      </c>
      <c r="H114" s="10"/>
      <c r="I114" s="17">
        <f t="shared" si="13"/>
        <v>0</v>
      </c>
      <c r="J114" s="104">
        <f>VLOOKUP($E$2,ISJ.CUR!$A$2:$DR$415,12+$A114,0)</f>
        <v>0</v>
      </c>
      <c r="K114" s="67" t="e">
        <f t="shared" si="11"/>
        <v>#DIV/0!</v>
      </c>
      <c r="L114" s="67" t="e">
        <f t="shared" si="14"/>
        <v>#DIV/0!</v>
      </c>
      <c r="M114" s="97" t="e">
        <f t="shared" si="12"/>
        <v>#DIV/0!</v>
      </c>
      <c r="T114" s="8" t="e">
        <f t="shared" si="15"/>
        <v>#DIV/0!</v>
      </c>
      <c r="U114" s="8" t="e">
        <f>ROUND(MAX(ROUND(ROUND($M114/10000*VLOOKUP($E$2,ISJ.PRA!$A$2:$L$415,10,0)/10,0)*1.03,0),$T114),0)</f>
        <v>#DIV/0!</v>
      </c>
    </row>
    <row r="115" spans="1:21" x14ac:dyDescent="0.15">
      <c r="A115" s="3">
        <f t="shared" ref="A115:B127" si="17">A114+1</f>
        <v>98</v>
      </c>
      <c r="B115" s="3">
        <f t="shared" si="17"/>
        <v>152</v>
      </c>
      <c r="G115" s="10">
        <f>VLOOKUP($E$2,ISJ.CUR!$A$2:$DR$415,12+$A115,0)*$B$2/10000</f>
        <v>0</v>
      </c>
      <c r="H115" s="10"/>
      <c r="I115" s="17">
        <f t="shared" si="13"/>
        <v>0</v>
      </c>
      <c r="J115" s="104">
        <f>VLOOKUP($E$2,ISJ.CUR!$A$2:$DR$415,12+$A115,0)</f>
        <v>0</v>
      </c>
      <c r="K115" s="67" t="e">
        <f t="shared" si="11"/>
        <v>#DIV/0!</v>
      </c>
      <c r="L115" s="67" t="e">
        <f t="shared" si="14"/>
        <v>#DIV/0!</v>
      </c>
      <c r="M115" s="97" t="e">
        <f t="shared" si="12"/>
        <v>#DIV/0!</v>
      </c>
      <c r="T115" s="8" t="e">
        <f t="shared" si="15"/>
        <v>#DIV/0!</v>
      </c>
      <c r="U115" s="8" t="e">
        <f>ROUND(MAX(ROUND(ROUND($M115/10000*VLOOKUP($E$2,ISJ.PRA!$A$2:$L$415,10,0)/10,0)*1.03,0),$T115),0)</f>
        <v>#DIV/0!</v>
      </c>
    </row>
    <row r="116" spans="1:21" x14ac:dyDescent="0.15">
      <c r="A116" s="3">
        <f t="shared" si="17"/>
        <v>99</v>
      </c>
      <c r="B116" s="3">
        <f t="shared" si="17"/>
        <v>153</v>
      </c>
      <c r="G116" s="10">
        <f>VLOOKUP($E$2,ISJ.CUR!$A$2:$DR$415,12+$A116,0)*$B$2/10000</f>
        <v>0</v>
      </c>
      <c r="H116" s="10"/>
      <c r="I116" s="17">
        <f t="shared" si="13"/>
        <v>0</v>
      </c>
      <c r="J116" s="104">
        <f>VLOOKUP($E$2,ISJ.CUR!$A$2:$DR$415,12+$A116,0)</f>
        <v>0</v>
      </c>
      <c r="K116" s="67" t="e">
        <f t="shared" si="11"/>
        <v>#DIV/0!</v>
      </c>
      <c r="L116" s="67" t="e">
        <f t="shared" si="14"/>
        <v>#DIV/0!</v>
      </c>
      <c r="M116" s="97" t="e">
        <f t="shared" si="12"/>
        <v>#DIV/0!</v>
      </c>
      <c r="T116" s="8" t="e">
        <f t="shared" si="15"/>
        <v>#DIV/0!</v>
      </c>
      <c r="U116" s="8" t="e">
        <f>ROUND(MAX(ROUND(ROUND($M116/10000*VLOOKUP($E$2,ISJ.PRA!$A$2:$L$415,10,0)/10,0)*1.03,0),$T116),0)</f>
        <v>#DIV/0!</v>
      </c>
    </row>
    <row r="117" spans="1:21" x14ac:dyDescent="0.15">
      <c r="A117" s="3">
        <f t="shared" si="17"/>
        <v>100</v>
      </c>
      <c r="B117" s="3">
        <f t="shared" si="17"/>
        <v>154</v>
      </c>
      <c r="G117" s="10">
        <f>VLOOKUP($E$2,ISJ.CUR!$A$2:$DR$415,12+$A117,0)*$B$2/10000</f>
        <v>0</v>
      </c>
      <c r="H117" s="10"/>
      <c r="I117" s="17">
        <f t="shared" si="13"/>
        <v>0</v>
      </c>
      <c r="J117" s="104">
        <f>VLOOKUP($E$2,ISJ.CUR!$A$2:$DR$415,12+$A117,0)</f>
        <v>0</v>
      </c>
      <c r="K117" s="67" t="e">
        <f t="shared" si="11"/>
        <v>#DIV/0!</v>
      </c>
      <c r="L117" s="67" t="e">
        <f t="shared" si="14"/>
        <v>#DIV/0!</v>
      </c>
      <c r="M117" s="97" t="e">
        <f t="shared" si="12"/>
        <v>#DIV/0!</v>
      </c>
      <c r="T117" s="8" t="e">
        <f t="shared" si="15"/>
        <v>#DIV/0!</v>
      </c>
      <c r="U117" s="8" t="e">
        <f>ROUND(MAX(ROUND(ROUND($M117/10000*VLOOKUP($E$2,ISJ.PRA!$A$2:$L$415,10,0)/10,0)*1.03,0),$T117),0)</f>
        <v>#DIV/0!</v>
      </c>
    </row>
    <row r="118" spans="1:21" x14ac:dyDescent="0.15">
      <c r="A118" s="3">
        <f t="shared" si="17"/>
        <v>101</v>
      </c>
      <c r="B118" s="3">
        <f t="shared" si="17"/>
        <v>155</v>
      </c>
      <c r="G118" s="10">
        <f>VLOOKUP($E$2,ISJ.CUR!$A$2:$DR$415,12+$A118,0)*$B$2/10000</f>
        <v>0</v>
      </c>
      <c r="H118" s="10"/>
      <c r="I118" s="17">
        <f t="shared" si="13"/>
        <v>0</v>
      </c>
      <c r="J118" s="104">
        <f>VLOOKUP($E$2,ISJ.CUR!$A$2:$DR$415,12+$A118,0)</f>
        <v>0</v>
      </c>
      <c r="K118" s="67" t="e">
        <f t="shared" si="11"/>
        <v>#DIV/0!</v>
      </c>
      <c r="L118" s="67" t="e">
        <f t="shared" si="14"/>
        <v>#DIV/0!</v>
      </c>
      <c r="M118" s="97" t="e">
        <f t="shared" si="12"/>
        <v>#DIV/0!</v>
      </c>
      <c r="T118" s="8" t="e">
        <f t="shared" si="15"/>
        <v>#DIV/0!</v>
      </c>
      <c r="U118" s="8" t="e">
        <f>ROUND(MAX(ROUND(ROUND($M118/10000*VLOOKUP($E$2,ISJ.PRA!$A$2:$L$415,10,0)/10,0)*1.03,0),$T118),0)</f>
        <v>#DIV/0!</v>
      </c>
    </row>
    <row r="119" spans="1:21" x14ac:dyDescent="0.15">
      <c r="A119" s="3">
        <f t="shared" si="17"/>
        <v>102</v>
      </c>
      <c r="B119" s="3">
        <f t="shared" si="17"/>
        <v>156</v>
      </c>
      <c r="G119" s="10">
        <f>VLOOKUP($E$2,ISJ.CUR!$A$2:$DR$415,12+$A119,0)*$B$2/10000</f>
        <v>0</v>
      </c>
      <c r="H119" s="10"/>
      <c r="I119" s="17">
        <f t="shared" si="13"/>
        <v>0</v>
      </c>
      <c r="J119" s="104">
        <f>VLOOKUP($E$2,ISJ.CUR!$A$2:$DR$415,12+$A119,0)</f>
        <v>0</v>
      </c>
      <c r="K119" s="67" t="e">
        <f t="shared" si="11"/>
        <v>#DIV/0!</v>
      </c>
      <c r="L119" s="67" t="e">
        <f t="shared" si="14"/>
        <v>#DIV/0!</v>
      </c>
      <c r="M119" s="97" t="e">
        <f t="shared" si="12"/>
        <v>#DIV/0!</v>
      </c>
      <c r="T119" s="8" t="e">
        <f t="shared" si="15"/>
        <v>#DIV/0!</v>
      </c>
      <c r="U119" s="8" t="e">
        <f>ROUND(MAX(ROUND(ROUND($M119/10000*VLOOKUP($E$2,ISJ.PRA!$A$2:$L$415,10,0)/10,0)*1.03,0),$T119),0)</f>
        <v>#DIV/0!</v>
      </c>
    </row>
    <row r="120" spans="1:21" x14ac:dyDescent="0.15">
      <c r="A120" s="3">
        <f t="shared" si="17"/>
        <v>103</v>
      </c>
      <c r="B120" s="3">
        <f t="shared" si="17"/>
        <v>157</v>
      </c>
      <c r="G120" s="10">
        <f>VLOOKUP($E$2,ISJ.CUR!$A$2:$DR$415,12+$A120,0)*$B$2/10000</f>
        <v>0</v>
      </c>
      <c r="H120" s="10"/>
      <c r="I120" s="17">
        <f t="shared" si="13"/>
        <v>0</v>
      </c>
      <c r="J120" s="104">
        <f>VLOOKUP($E$2,ISJ.CUR!$A$2:$DR$415,12+$A120,0)</f>
        <v>0</v>
      </c>
      <c r="K120" s="67" t="e">
        <f t="shared" si="11"/>
        <v>#DIV/0!</v>
      </c>
      <c r="L120" s="67" t="e">
        <f t="shared" si="14"/>
        <v>#DIV/0!</v>
      </c>
      <c r="M120" s="97" t="e">
        <f t="shared" si="12"/>
        <v>#DIV/0!</v>
      </c>
      <c r="T120" s="8" t="e">
        <f t="shared" si="15"/>
        <v>#DIV/0!</v>
      </c>
      <c r="U120" s="8" t="e">
        <f>ROUND(MAX(ROUND(ROUND($M120/10000*VLOOKUP($E$2,ISJ.PRA!$A$2:$L$415,10,0)/10,0)*1.03,0),$T120),0)</f>
        <v>#DIV/0!</v>
      </c>
    </row>
    <row r="121" spans="1:21" x14ac:dyDescent="0.15">
      <c r="A121" s="3">
        <f t="shared" si="17"/>
        <v>104</v>
      </c>
      <c r="B121" s="3">
        <f t="shared" si="17"/>
        <v>158</v>
      </c>
      <c r="G121" s="10">
        <f>VLOOKUP($E$2,ISJ.CUR!$A$2:$DR$415,12+$A121,0)*$B$2/10000</f>
        <v>0</v>
      </c>
      <c r="H121" s="10"/>
      <c r="I121" s="17">
        <f t="shared" si="13"/>
        <v>0</v>
      </c>
      <c r="J121" s="104">
        <f>VLOOKUP($E$2,ISJ.CUR!$A$2:$DR$415,12+$A121,0)</f>
        <v>0</v>
      </c>
      <c r="K121" s="67" t="e">
        <f t="shared" si="11"/>
        <v>#DIV/0!</v>
      </c>
      <c r="L121" s="67" t="e">
        <f t="shared" si="14"/>
        <v>#DIV/0!</v>
      </c>
      <c r="M121" s="97" t="e">
        <f t="shared" si="12"/>
        <v>#DIV/0!</v>
      </c>
      <c r="T121" s="8" t="e">
        <f t="shared" si="15"/>
        <v>#DIV/0!</v>
      </c>
      <c r="U121" s="8" t="e">
        <f>ROUND(MAX(ROUND(ROUND($M121/10000*VLOOKUP($E$2,ISJ.PRA!$A$2:$L$415,10,0)/10,0)*1.03,0),$T121),0)</f>
        <v>#DIV/0!</v>
      </c>
    </row>
    <row r="122" spans="1:21" x14ac:dyDescent="0.15">
      <c r="A122" s="3">
        <f t="shared" si="17"/>
        <v>105</v>
      </c>
      <c r="B122" s="3">
        <f t="shared" si="17"/>
        <v>159</v>
      </c>
      <c r="G122" s="10">
        <f>VLOOKUP($E$2,ISJ.CUR!$A$2:$DR$415,12+$A122,0)*$B$2/10000</f>
        <v>0</v>
      </c>
      <c r="H122" s="10"/>
      <c r="I122" s="17">
        <f t="shared" si="13"/>
        <v>0</v>
      </c>
      <c r="J122" s="104">
        <f>VLOOKUP($E$2,ISJ.CUR!$A$2:$DR$415,12+$A122,0)</f>
        <v>0</v>
      </c>
      <c r="K122" s="67" t="e">
        <f t="shared" si="11"/>
        <v>#DIV/0!</v>
      </c>
      <c r="L122" s="67" t="e">
        <f t="shared" si="14"/>
        <v>#DIV/0!</v>
      </c>
      <c r="M122" s="97" t="e">
        <f t="shared" si="12"/>
        <v>#DIV/0!</v>
      </c>
      <c r="T122" s="8" t="e">
        <f t="shared" si="15"/>
        <v>#DIV/0!</v>
      </c>
      <c r="U122" s="8" t="e">
        <f>ROUND(MAX(ROUND(ROUND($M122/10000*VLOOKUP($E$2,ISJ.PRA!$A$2:$L$415,10,0)/10,0)*1.03,0),$T122),0)</f>
        <v>#DIV/0!</v>
      </c>
    </row>
    <row r="123" spans="1:21" x14ac:dyDescent="0.15">
      <c r="A123" s="3">
        <f t="shared" si="17"/>
        <v>106</v>
      </c>
      <c r="B123" s="3">
        <f t="shared" si="17"/>
        <v>160</v>
      </c>
      <c r="G123" s="10">
        <f>VLOOKUP($E$2,ISJ.CUR!$A$2:$DR$415,12+$A123,0)*$B$2/10000</f>
        <v>0</v>
      </c>
      <c r="H123" s="10"/>
      <c r="I123" s="17">
        <f t="shared" si="13"/>
        <v>0</v>
      </c>
      <c r="J123" s="104">
        <f>VLOOKUP($E$2,ISJ.CUR!$A$2:$DR$415,12+$A123,0)</f>
        <v>0</v>
      </c>
      <c r="K123" s="67" t="e">
        <f t="shared" si="11"/>
        <v>#DIV/0!</v>
      </c>
      <c r="L123" s="67" t="e">
        <f t="shared" si="14"/>
        <v>#DIV/0!</v>
      </c>
      <c r="M123" s="97" t="e">
        <f t="shared" si="12"/>
        <v>#DIV/0!</v>
      </c>
      <c r="T123" s="8" t="e">
        <f t="shared" si="15"/>
        <v>#DIV/0!</v>
      </c>
      <c r="U123" s="8" t="e">
        <f>ROUND(MAX(ROUND(ROUND($M123/10000*VLOOKUP($E$2,ISJ.PRA!$A$2:$L$415,10,0)/10,0)*1.03,0),$T123),0)</f>
        <v>#DIV/0!</v>
      </c>
    </row>
    <row r="124" spans="1:21" x14ac:dyDescent="0.15">
      <c r="A124" s="3">
        <f t="shared" si="17"/>
        <v>107</v>
      </c>
      <c r="B124" s="3">
        <f t="shared" si="17"/>
        <v>161</v>
      </c>
      <c r="G124" s="10">
        <f>VLOOKUP($E$2,ISJ.CUR!$A$2:$DR$415,12+$A124,0)*$B$2/10000</f>
        <v>0</v>
      </c>
      <c r="H124" s="10"/>
      <c r="I124" s="17">
        <f t="shared" si="13"/>
        <v>0</v>
      </c>
      <c r="J124" s="104">
        <f>VLOOKUP($E$2,ISJ.CUR!$A$2:$DR$415,12+$A124,0)</f>
        <v>0</v>
      </c>
      <c r="K124" s="67" t="e">
        <f t="shared" si="11"/>
        <v>#DIV/0!</v>
      </c>
      <c r="L124" s="67" t="e">
        <f t="shared" si="14"/>
        <v>#DIV/0!</v>
      </c>
      <c r="M124" s="97" t="e">
        <f t="shared" si="12"/>
        <v>#DIV/0!</v>
      </c>
      <c r="T124" s="8" t="e">
        <f t="shared" si="15"/>
        <v>#DIV/0!</v>
      </c>
      <c r="U124" s="8" t="e">
        <f>ROUND(MAX(ROUND(ROUND($M124/10000*VLOOKUP($E$2,ISJ.PRA!$A$2:$L$415,10,0)/10,0)*1.03,0),$T124),0)</f>
        <v>#DIV/0!</v>
      </c>
    </row>
    <row r="125" spans="1:21" x14ac:dyDescent="0.15">
      <c r="A125" s="3">
        <f t="shared" si="17"/>
        <v>108</v>
      </c>
      <c r="B125" s="3">
        <f t="shared" si="17"/>
        <v>162</v>
      </c>
      <c r="G125" s="10">
        <f>VLOOKUP($E$2,ISJ.CUR!$A$2:$DR$415,12+$A125,0)*$B$2/10000</f>
        <v>0</v>
      </c>
      <c r="H125" s="10"/>
      <c r="I125" s="17">
        <f t="shared" si="13"/>
        <v>0</v>
      </c>
      <c r="J125" s="104">
        <f>VLOOKUP($E$2,ISJ.CUR!$A$2:$DR$415,12+$A125,0)</f>
        <v>0</v>
      </c>
      <c r="K125" s="67" t="e">
        <f t="shared" si="11"/>
        <v>#DIV/0!</v>
      </c>
      <c r="L125" s="67" t="e">
        <f t="shared" si="14"/>
        <v>#DIV/0!</v>
      </c>
      <c r="M125" s="97" t="e">
        <f t="shared" si="12"/>
        <v>#DIV/0!</v>
      </c>
      <c r="T125" s="8" t="e">
        <f t="shared" si="15"/>
        <v>#DIV/0!</v>
      </c>
      <c r="U125" s="8" t="e">
        <f>ROUND(MAX(ROUND(ROUND($M125/10000*VLOOKUP($E$2,ISJ.PRA!$A$2:$L$415,10,0)/10,0)*1.03,0),$T125),0)</f>
        <v>#DIV/0!</v>
      </c>
    </row>
    <row r="126" spans="1:21" x14ac:dyDescent="0.15">
      <c r="A126" s="3">
        <f t="shared" si="17"/>
        <v>109</v>
      </c>
      <c r="B126" s="3">
        <f t="shared" si="17"/>
        <v>163</v>
      </c>
      <c r="G126" s="10">
        <f>VLOOKUP($E$2,ISJ.CUR!$A$2:$DR$415,12+$A126,0)*$B$2/10000</f>
        <v>0</v>
      </c>
      <c r="H126" s="10"/>
      <c r="I126" s="17">
        <f t="shared" si="13"/>
        <v>0</v>
      </c>
      <c r="J126" s="104">
        <f>VLOOKUP($E$2,ISJ.CUR!$A$2:$DR$415,12+$A126,0)</f>
        <v>0</v>
      </c>
      <c r="K126" s="67" t="e">
        <f t="shared" si="11"/>
        <v>#DIV/0!</v>
      </c>
      <c r="L126" s="67" t="e">
        <f t="shared" si="14"/>
        <v>#DIV/0!</v>
      </c>
      <c r="M126" s="97" t="e">
        <f t="shared" si="12"/>
        <v>#DIV/0!</v>
      </c>
      <c r="T126" s="8" t="e">
        <f t="shared" si="15"/>
        <v>#DIV/0!</v>
      </c>
      <c r="U126" s="8" t="e">
        <f>ROUND(MAX(ROUND(ROUND($M126/10000*VLOOKUP($E$2,ISJ.PRA!$A$2:$L$415,10,0)/10,0)*1.03,0),$T126),0)</f>
        <v>#DIV/0!</v>
      </c>
    </row>
    <row r="127" spans="1:21" x14ac:dyDescent="0.15">
      <c r="A127" s="3">
        <f t="shared" si="17"/>
        <v>110</v>
      </c>
      <c r="B127" s="3">
        <f t="shared" si="17"/>
        <v>164</v>
      </c>
      <c r="G127" s="10">
        <f>VLOOKUP($E$2,ISJ.CUR!$A$2:$DR$415,12+$A127,0)*$B$2/10000</f>
        <v>0</v>
      </c>
      <c r="H127" s="10"/>
      <c r="I127" s="17">
        <f t="shared" si="13"/>
        <v>0</v>
      </c>
      <c r="J127" s="104">
        <f>VLOOKUP($E$2,ISJ.CUR!$A$2:$DR$415,12+$A127,0)</f>
        <v>0</v>
      </c>
      <c r="K127" s="67" t="e">
        <f t="shared" si="11"/>
        <v>#DIV/0!</v>
      </c>
      <c r="L127" s="67" t="e">
        <f t="shared" si="14"/>
        <v>#DIV/0!</v>
      </c>
      <c r="M127" s="97" t="e">
        <f t="shared" si="12"/>
        <v>#DIV/0!</v>
      </c>
      <c r="T127" s="8" t="e">
        <f t="shared" si="15"/>
        <v>#DIV/0!</v>
      </c>
      <c r="U127" s="8" t="e">
        <f>ROUND(MAX(ROUND(ROUND($M127/10000*VLOOKUP($E$2,ISJ.PRA!$A$2:$L$415,10,0)/10,0)*1.03,0),$T127),0)</f>
        <v>#DIV/0!</v>
      </c>
    </row>
    <row r="128" spans="1:21" x14ac:dyDescent="0.15">
      <c r="B128" s="3"/>
    </row>
    <row r="129" spans="1:2" x14ac:dyDescent="0.15">
      <c r="B129" s="3"/>
    </row>
    <row r="130" spans="1:2" x14ac:dyDescent="0.15">
      <c r="B130" s="3"/>
    </row>
    <row r="131" spans="1:2" x14ac:dyDescent="0.15">
      <c r="B131" s="3"/>
    </row>
    <row r="132" spans="1:2" x14ac:dyDescent="0.15">
      <c r="B132" s="3"/>
    </row>
    <row r="133" spans="1:2" x14ac:dyDescent="0.15">
      <c r="B133" s="3"/>
    </row>
    <row r="134" spans="1:2" x14ac:dyDescent="0.15">
      <c r="B134" s="3"/>
    </row>
    <row r="135" spans="1:2" x14ac:dyDescent="0.15">
      <c r="B135" s="3"/>
    </row>
    <row r="136" spans="1:2" x14ac:dyDescent="0.15">
      <c r="B136" s="3"/>
    </row>
    <row r="137" spans="1:2" x14ac:dyDescent="0.15">
      <c r="B137" s="3"/>
    </row>
    <row r="138" spans="1:2" x14ac:dyDescent="0.15">
      <c r="B138" s="3"/>
    </row>
    <row r="139" spans="1:2" x14ac:dyDescent="0.15">
      <c r="A139" s="3" t="e">
        <f>#REF!+1</f>
        <v>#REF!</v>
      </c>
      <c r="B139" s="3" t="e">
        <f>#REF!+1</f>
        <v>#REF!</v>
      </c>
    </row>
    <row r="140" spans="1:2" x14ac:dyDescent="0.15">
      <c r="B140" s="3"/>
    </row>
    <row r="141" spans="1:2" x14ac:dyDescent="0.15">
      <c r="B141" s="3"/>
    </row>
    <row r="142" spans="1:2" x14ac:dyDescent="0.15">
      <c r="B142" s="3"/>
    </row>
    <row r="143" spans="1:2" x14ac:dyDescent="0.15">
      <c r="B143" s="3"/>
    </row>
    <row r="144" spans="1:2" x14ac:dyDescent="0.15">
      <c r="B144" s="3"/>
    </row>
    <row r="145" spans="2:2" x14ac:dyDescent="0.15">
      <c r="B145" s="3"/>
    </row>
    <row r="146" spans="2:2" x14ac:dyDescent="0.15">
      <c r="B146" s="3"/>
    </row>
    <row r="147" spans="2:2" x14ac:dyDescent="0.15">
      <c r="B147" s="3"/>
    </row>
    <row r="148" spans="2:2" x14ac:dyDescent="0.15">
      <c r="B148" s="3"/>
    </row>
    <row r="149" spans="2:2" x14ac:dyDescent="0.15">
      <c r="B149" s="3"/>
    </row>
    <row r="150" spans="2:2" x14ac:dyDescent="0.15">
      <c r="B150" s="3"/>
    </row>
    <row r="151" spans="2:2" x14ac:dyDescent="0.15">
      <c r="B151" s="3"/>
    </row>
    <row r="152" spans="2:2" x14ac:dyDescent="0.15">
      <c r="B152" s="3"/>
    </row>
    <row r="153" spans="2:2" x14ac:dyDescent="0.15">
      <c r="B153" s="3"/>
    </row>
    <row r="154" spans="2:2" x14ac:dyDescent="0.15">
      <c r="B154" s="3"/>
    </row>
    <row r="155" spans="2:2" x14ac:dyDescent="0.15">
      <c r="B155" s="3"/>
    </row>
    <row r="156" spans="2:2" x14ac:dyDescent="0.15">
      <c r="B156" s="3"/>
    </row>
    <row r="157" spans="2:2" x14ac:dyDescent="0.15">
      <c r="B157" s="3"/>
    </row>
    <row r="158" spans="2:2" x14ac:dyDescent="0.15">
      <c r="B158" s="3"/>
    </row>
    <row r="159" spans="2:2" x14ac:dyDescent="0.15">
      <c r="B159" s="3"/>
    </row>
    <row r="160" spans="2:2" x14ac:dyDescent="0.15">
      <c r="B160" s="3"/>
    </row>
    <row r="161" spans="2:2" x14ac:dyDescent="0.15">
      <c r="B161" s="3"/>
    </row>
    <row r="162" spans="2:2" x14ac:dyDescent="0.15">
      <c r="B162" s="3"/>
    </row>
  </sheetData>
  <phoneticPr fontId="5" type="noConversion"/>
  <pageMargins left="0.52" right="0.31" top="1" bottom="1" header="0.5" footer="0.5"/>
  <pageSetup paperSize="9" scale="76"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V162"/>
  <sheetViews>
    <sheetView topLeftCell="K1" zoomScaleSheetLayoutView="75" workbookViewId="0">
      <selection activeCell="U18" sqref="U18:U127"/>
    </sheetView>
  </sheetViews>
  <sheetFormatPr baseColWidth="10" defaultColWidth="8.83203125" defaultRowHeight="15" x14ac:dyDescent="0.15"/>
  <cols>
    <col min="1" max="1" width="7" style="3" bestFit="1" customWidth="1"/>
    <col min="2" max="2" width="12.6640625" style="7" customWidth="1"/>
    <col min="3" max="3" width="6.6640625" style="3" customWidth="1"/>
    <col min="4" max="4" width="9" style="3" customWidth="1"/>
    <col min="5" max="5" width="12" style="3" customWidth="1"/>
    <col min="6" max="6" width="14.5" style="3" customWidth="1"/>
    <col min="7" max="7" width="17.5" style="3" customWidth="1"/>
    <col min="8" max="8" width="14.33203125" style="3" customWidth="1"/>
    <col min="9" max="9" width="14.1640625" style="12" customWidth="1"/>
    <col min="10" max="10" width="22.1640625" style="12" bestFit="1" customWidth="1"/>
    <col min="11" max="11" width="20.6640625" style="66" bestFit="1" customWidth="1"/>
    <col min="12" max="12" width="17.33203125" style="66" bestFit="1" customWidth="1"/>
    <col min="13" max="13" width="24.33203125" style="94" bestFit="1" customWidth="1"/>
    <col min="14" max="14" width="19.5" style="3" hidden="1" customWidth="1"/>
    <col min="15" max="15" width="20.33203125" style="5" hidden="1" customWidth="1"/>
    <col min="16" max="16" width="17.5" style="4" hidden="1" customWidth="1"/>
    <col min="17" max="17" width="20.33203125" style="5" hidden="1" customWidth="1"/>
    <col min="18" max="18" width="10.6640625" style="5" hidden="1" customWidth="1"/>
    <col min="19" max="19" width="9" style="5" hidden="1" customWidth="1"/>
    <col min="20" max="20" width="13" style="5" bestFit="1" customWidth="1"/>
    <col min="21" max="21" width="16.1640625" style="5" customWidth="1"/>
    <col min="22" max="16384" width="8.83203125" style="3"/>
  </cols>
  <sheetData>
    <row r="1" spans="1:22" s="87" customFormat="1" ht="90" x14ac:dyDescent="0.15">
      <c r="A1" s="84" t="str">
        <f>ISJ報表!$H$5</f>
        <v>女性</v>
      </c>
      <c r="B1" s="85" t="s">
        <v>35</v>
      </c>
      <c r="C1" s="86" t="s">
        <v>14</v>
      </c>
      <c r="D1" s="86" t="s">
        <v>15</v>
      </c>
      <c r="E1" s="86" t="s">
        <v>38</v>
      </c>
      <c r="F1" s="79" t="s">
        <v>16</v>
      </c>
      <c r="G1" s="79" t="s">
        <v>64</v>
      </c>
      <c r="I1" s="88" t="s">
        <v>249</v>
      </c>
      <c r="J1" s="189" t="s">
        <v>157</v>
      </c>
      <c r="K1" s="189" t="s">
        <v>158</v>
      </c>
      <c r="L1" s="109" t="s">
        <v>250</v>
      </c>
      <c r="M1" s="110" t="s">
        <v>251</v>
      </c>
      <c r="N1" s="92" t="s">
        <v>72</v>
      </c>
      <c r="O1" s="93" t="s">
        <v>79</v>
      </c>
      <c r="P1" s="108" t="s">
        <v>252</v>
      </c>
      <c r="Q1" s="108" t="s">
        <v>73</v>
      </c>
      <c r="R1" s="108"/>
      <c r="S1" s="91"/>
      <c r="T1" s="91"/>
      <c r="U1" s="91"/>
      <c r="V1" s="91"/>
    </row>
    <row r="2" spans="1:22" x14ac:dyDescent="0.15">
      <c r="A2" s="9">
        <f>ISJ報表!$H$6</f>
        <v>55</v>
      </c>
      <c r="B2" s="63">
        <f>ISJ報表!$X$12*10000</f>
        <v>1265056</v>
      </c>
      <c r="C2" s="64">
        <f>輸入區!$R$5</f>
        <v>2.8299999999999999E-2</v>
      </c>
      <c r="D2" s="64">
        <v>1.2500000000000001E-2</v>
      </c>
      <c r="E2" s="63" t="str">
        <f>ISJ報表!$B$8</f>
        <v>01ISJ1255</v>
      </c>
      <c r="F2" s="18">
        <f>C2-D2</f>
        <v>1.5799999999999998E-2</v>
      </c>
      <c r="G2" s="19">
        <f>((1+2.45%)^(1/12)-1)</f>
        <v>2.0190930200914003E-3</v>
      </c>
      <c r="H2" s="5"/>
      <c r="J2" s="237"/>
      <c r="K2" s="238"/>
      <c r="L2" s="111"/>
      <c r="M2" s="112"/>
      <c r="N2" s="106">
        <f>$M$2+$B$2</f>
        <v>1265056</v>
      </c>
      <c r="O2" s="105">
        <f>J34</f>
        <v>6556.9131008240001</v>
      </c>
      <c r="P2" s="5">
        <f>ROUND((($I33/$J33*10000+$B$2)/10000*J34)*$F$2,0)</f>
        <v>15548</v>
      </c>
      <c r="Q2" s="4">
        <f>P2/J34*10000</f>
        <v>23712.377701095505</v>
      </c>
      <c r="R2" s="4"/>
      <c r="V2" s="5"/>
    </row>
    <row r="3" spans="1:22" x14ac:dyDescent="0.15">
      <c r="A3" s="9"/>
      <c r="B3" s="63"/>
      <c r="C3" s="64"/>
      <c r="D3" s="65"/>
      <c r="E3" s="63"/>
      <c r="F3" s="18"/>
      <c r="G3" s="19"/>
      <c r="H3" s="5"/>
      <c r="J3" s="184" t="e">
        <f>VLOOKUP($H16,$H$18:$M$33,2,0)-$K$3</f>
        <v>#N/A</v>
      </c>
      <c r="K3" s="186" t="e">
        <f>IF($H$13&gt;6,0,VLOOKUP($H16,$H$18:$O$33,4,0))</f>
        <v>#N/A</v>
      </c>
      <c r="L3" s="187" t="e">
        <f>ROUND(VLOOKUP($H16,$H$18:$M$34,3,0),0)</f>
        <v>#N/A</v>
      </c>
      <c r="M3" s="164" t="e">
        <f>ROUNDDOWN($J$3/$L$3*10000,0)+ROUNDDOWN($K$3/$L$3*10000,0)</f>
        <v>#N/A</v>
      </c>
      <c r="N3" s="83">
        <f>$M$2+$B$2</f>
        <v>1265056</v>
      </c>
      <c r="O3" s="107">
        <f>VLOOKUP($H$17,$H$18:$M$34,3,0)</f>
        <v>6556.9131008240001</v>
      </c>
      <c r="P3" s="12">
        <f>ROUND($N$3/10000*$O$3*$F$2,0)</f>
        <v>13106</v>
      </c>
      <c r="Q3" s="4">
        <f>ROUND($P$3/$O$3*10000,0)</f>
        <v>19988</v>
      </c>
      <c r="V3" s="5"/>
    </row>
    <row r="4" spans="1:22" x14ac:dyDescent="0.15">
      <c r="A4" s="9"/>
      <c r="B4" s="63"/>
      <c r="C4" s="64"/>
      <c r="D4" s="65"/>
      <c r="E4" s="63"/>
      <c r="F4" s="18"/>
      <c r="G4" s="19"/>
      <c r="H4" s="5"/>
      <c r="O4" s="3"/>
      <c r="P4" s="5"/>
      <c r="Q4" s="4"/>
      <c r="V4" s="5"/>
    </row>
    <row r="5" spans="1:22" x14ac:dyDescent="0.15">
      <c r="A5" s="9"/>
      <c r="B5" s="63"/>
      <c r="C5" s="64"/>
      <c r="D5" s="65"/>
      <c r="E5" s="63"/>
      <c r="F5" s="18"/>
      <c r="G5" s="19"/>
      <c r="H5" s="5"/>
      <c r="M5" s="94">
        <v>0</v>
      </c>
      <c r="O5" s="3"/>
      <c r="P5" s="5"/>
      <c r="Q5" s="4"/>
      <c r="V5" s="5"/>
    </row>
    <row r="6" spans="1:22" x14ac:dyDescent="0.15">
      <c r="A6" s="9"/>
      <c r="B6" s="63"/>
      <c r="C6" s="64"/>
      <c r="D6" s="65"/>
      <c r="E6" s="63"/>
      <c r="F6" s="18"/>
      <c r="G6" s="19"/>
      <c r="H6" s="5"/>
      <c r="O6" s="3"/>
      <c r="P6" s="5"/>
      <c r="Q6" s="4"/>
      <c r="V6" s="5"/>
    </row>
    <row r="7" spans="1:22" x14ac:dyDescent="0.15">
      <c r="A7" s="9"/>
      <c r="B7" s="63"/>
      <c r="C7" s="64"/>
      <c r="D7" s="65"/>
      <c r="E7" s="63"/>
      <c r="F7" s="18"/>
      <c r="G7" s="19"/>
      <c r="H7" s="5"/>
      <c r="M7" s="94">
        <v>0</v>
      </c>
      <c r="O7" s="3"/>
      <c r="P7" s="5"/>
      <c r="Q7" s="4"/>
      <c r="V7" s="5"/>
    </row>
    <row r="8" spans="1:22" x14ac:dyDescent="0.15">
      <c r="A8" s="9"/>
      <c r="B8" s="63"/>
      <c r="C8" s="64"/>
      <c r="D8" s="65"/>
      <c r="E8" s="63"/>
      <c r="F8" s="18"/>
      <c r="G8" s="19"/>
      <c r="H8" s="5"/>
      <c r="O8" s="3"/>
      <c r="P8" s="5"/>
      <c r="Q8" s="4"/>
      <c r="V8" s="5"/>
    </row>
    <row r="9" spans="1:22" x14ac:dyDescent="0.15">
      <c r="A9" s="9"/>
      <c r="B9" s="63"/>
      <c r="C9" s="64"/>
      <c r="D9" s="65"/>
      <c r="E9" s="63"/>
      <c r="F9" s="18"/>
      <c r="G9" s="19"/>
      <c r="H9" s="5"/>
      <c r="O9" s="3"/>
      <c r="P9" s="5"/>
      <c r="Q9" s="4"/>
      <c r="V9" s="5"/>
    </row>
    <row r="10" spans="1:22" x14ac:dyDescent="0.15">
      <c r="A10" s="9"/>
      <c r="B10" s="63"/>
      <c r="C10" s="64"/>
      <c r="D10" s="65"/>
      <c r="E10" s="63"/>
      <c r="F10" s="18"/>
      <c r="G10" s="19"/>
      <c r="H10" s="5"/>
      <c r="O10" s="3"/>
      <c r="P10" s="5"/>
      <c r="Q10" s="4"/>
      <c r="V10" s="5"/>
    </row>
    <row r="11" spans="1:22" x14ac:dyDescent="0.15">
      <c r="A11" s="9"/>
      <c r="B11" s="63"/>
      <c r="C11" s="64"/>
      <c r="D11" s="65"/>
      <c r="E11" s="63"/>
      <c r="F11" s="18"/>
      <c r="G11" s="19"/>
      <c r="H11" s="5"/>
      <c r="O11" s="3"/>
      <c r="P11" s="5"/>
      <c r="Q11" s="4"/>
      <c r="V11" s="5"/>
    </row>
    <row r="12" spans="1:22" x14ac:dyDescent="0.15">
      <c r="A12" s="9"/>
      <c r="B12" s="63"/>
      <c r="C12" s="64"/>
      <c r="D12" s="65"/>
      <c r="E12" s="63"/>
      <c r="F12" s="18"/>
      <c r="G12" s="19"/>
      <c r="H12" s="5"/>
      <c r="O12" s="3"/>
      <c r="P12" s="5"/>
      <c r="Q12" s="4"/>
      <c r="V12" s="5"/>
    </row>
    <row r="13" spans="1:22" s="5" customFormat="1" x14ac:dyDescent="0.15">
      <c r="A13" s="5" t="s">
        <v>320</v>
      </c>
      <c r="C13" s="14"/>
      <c r="D13" s="14"/>
      <c r="E13" s="15"/>
      <c r="F13" s="15"/>
      <c r="H13" s="190">
        <f>16-$A$2</f>
        <v>-39</v>
      </c>
      <c r="I13" s="69"/>
      <c r="J13" s="70"/>
      <c r="K13" s="71"/>
      <c r="L13" s="70"/>
      <c r="M13" s="95"/>
      <c r="Q13" s="4"/>
    </row>
    <row r="14" spans="1:22" s="5" customFormat="1" ht="16" thickBot="1" x14ac:dyDescent="0.2">
      <c r="C14" s="14"/>
      <c r="D14" s="14"/>
      <c r="E14" s="15"/>
      <c r="F14" s="15"/>
      <c r="H14" s="43" t="s">
        <v>39</v>
      </c>
      <c r="I14" s="620" t="s">
        <v>265</v>
      </c>
      <c r="K14" s="4"/>
      <c r="L14" s="4"/>
      <c r="M14" s="96"/>
      <c r="P14" s="4"/>
    </row>
    <row r="15" spans="1:22" s="5" customFormat="1" ht="33" thickTop="1" x14ac:dyDescent="0.25">
      <c r="B15" s="16" t="s">
        <v>11</v>
      </c>
      <c r="C15" s="2"/>
      <c r="D15" s="2"/>
      <c r="E15" s="2"/>
      <c r="F15" s="192" t="s">
        <v>162</v>
      </c>
      <c r="G15" s="11" t="s">
        <v>12</v>
      </c>
      <c r="H15" s="44" t="s">
        <v>76</v>
      </c>
      <c r="I15" s="620"/>
      <c r="J15" s="13"/>
      <c r="K15" s="66"/>
      <c r="L15" s="204" t="s">
        <v>265</v>
      </c>
      <c r="M15" s="94"/>
      <c r="P15" s="4"/>
    </row>
    <row r="16" spans="1:22" s="76" customFormat="1" ht="46" thickBot="1" x14ac:dyDescent="0.2">
      <c r="A16" s="76" t="s">
        <v>10</v>
      </c>
      <c r="F16" s="193" t="s">
        <v>163</v>
      </c>
      <c r="G16" s="77" t="s">
        <v>13</v>
      </c>
      <c r="H16" s="78" t="str">
        <f>$A$13&amp;RIGHT("0"&amp;(16-A2),2)</f>
        <v>ISJ39</v>
      </c>
      <c r="I16" s="172" t="s">
        <v>28</v>
      </c>
      <c r="J16" s="75" t="s">
        <v>62</v>
      </c>
      <c r="K16" s="79" t="s">
        <v>75</v>
      </c>
      <c r="L16" s="239" t="s">
        <v>61</v>
      </c>
      <c r="M16" s="79" t="s">
        <v>74</v>
      </c>
      <c r="P16" s="80"/>
      <c r="T16" s="240" t="s">
        <v>12</v>
      </c>
      <c r="U16" s="76" t="s">
        <v>81</v>
      </c>
    </row>
    <row r="17" spans="1:21" s="101" customFormat="1" ht="16" thickTop="1" x14ac:dyDescent="0.15">
      <c r="A17" s="103">
        <v>0</v>
      </c>
      <c r="B17" s="90"/>
      <c r="G17" s="77" t="s">
        <v>77</v>
      </c>
      <c r="H17" s="102" t="str">
        <f>$A$13&amp;(16-A3+1)</f>
        <v>ISJ17</v>
      </c>
      <c r="I17" s="103"/>
      <c r="J17" s="103"/>
      <c r="K17" s="89"/>
      <c r="L17" s="89"/>
      <c r="M17" s="89">
        <v>0</v>
      </c>
      <c r="P17" s="77"/>
      <c r="T17" s="77"/>
    </row>
    <row r="18" spans="1:21" s="6" customFormat="1" x14ac:dyDescent="0.15">
      <c r="A18" s="63">
        <v>1</v>
      </c>
      <c r="B18" s="82">
        <f>A2</f>
        <v>55</v>
      </c>
      <c r="C18" s="3"/>
      <c r="D18" s="3"/>
      <c r="E18" s="3"/>
      <c r="F18" s="3">
        <f>ROUND($G18*$F$2,0)</f>
        <v>10755</v>
      </c>
      <c r="G18" s="10">
        <f>VLOOKUP($E$2,ISJ.CUR!$A$2:$DR$415,12+$A18,0)*$B$2/10000</f>
        <v>680719.92790260667</v>
      </c>
      <c r="H18" s="45" t="s">
        <v>674</v>
      </c>
      <c r="I18" s="68">
        <f>ROUND($G18*$F$2,0)</f>
        <v>10755</v>
      </c>
      <c r="J18" s="104">
        <f>VLOOKUP($E$2,ISJ.CUR!$A$2:$DR$415,12+$A18,0)</f>
        <v>5380.9469928810004</v>
      </c>
      <c r="K18" s="67">
        <f>ROUND($F$2*($B$2/10000*J18+$M17/10000*J18),0)</f>
        <v>10755</v>
      </c>
      <c r="L18" s="67">
        <f>IF(AND($B18&gt;=16,$A18&gt;=7),0,ROUNDDOWN($K18/ROUND($J18,0)*10000,0))</f>
        <v>19986</v>
      </c>
      <c r="M18" s="97">
        <f>IF($B18&lt;15,0,IF($B18=15,$M$3,$L18+$M17))</f>
        <v>19986</v>
      </c>
      <c r="O18" s="8"/>
      <c r="P18" s="99"/>
      <c r="Q18" s="8"/>
      <c r="R18" s="8"/>
      <c r="S18" s="8"/>
      <c r="T18" s="8">
        <f>IF($B18&lt;15,0,ROUND($M18/10000*$J18,0))</f>
        <v>10754</v>
      </c>
      <c r="U18" s="8">
        <f>ROUND(MAX(ROUND(ROUND($M18/10000*VLOOKUP($E$2,ISJ.PRA!$A$2:$L$415,10,0)/10,0)*1.03,0),$T18),0)</f>
        <v>11425</v>
      </c>
    </row>
    <row r="19" spans="1:21" s="6" customFormat="1" x14ac:dyDescent="0.15">
      <c r="A19" s="10">
        <f t="shared" ref="A19:B34" si="0">A18+1</f>
        <v>2</v>
      </c>
      <c r="B19" s="10">
        <f t="shared" si="0"/>
        <v>56</v>
      </c>
      <c r="C19" s="3"/>
      <c r="D19" s="3"/>
      <c r="E19" s="3"/>
      <c r="F19" s="9">
        <f>IF($B19&lt;15,ROUND($I18*(1+$C$2),0)+ROUND($G19*$F$2,0),IF(OR($B19=15,$A19&lt;=7),$K19,IF(OR($B19=16,$A19=7),$K19+ROUND($K18*(1+$C$2),0),ROUND($F18*(1+$C$2),0)+$K19)))</f>
        <v>11060</v>
      </c>
      <c r="G19" s="10">
        <f>VLOOKUP($E$2,ISJ.CUR!$A$2:$DR$415,12+$A19,0)*$B$2/10000</f>
        <v>689115.27210475889</v>
      </c>
      <c r="H19" s="45" t="s">
        <v>675</v>
      </c>
      <c r="I19" s="17">
        <f t="shared" ref="I19:I82" si="1">IF($B19&lt;15,ROUND($I18*(1+$C$2),0)+ROUND($G19*$F$2,0),IF(AND($B19=15,$A19&gt;=7),ROUND($I18*(1+$C$2),0),IF(OR($B19=16,$A19=7),$K19,ROUND($I18*(1+$C$2),0)+$K19)))</f>
        <v>22119</v>
      </c>
      <c r="J19" s="104">
        <f>VLOOKUP($E$2,ISJ.CUR!$A$2:$DR$415,12+$A19,0)</f>
        <v>5447.3104123829999</v>
      </c>
      <c r="K19" s="67">
        <f t="shared" ref="K19:K82" si="2">ROUND($F$2*($B$2/10000*J19+$M18/10000*J19),0)</f>
        <v>11060</v>
      </c>
      <c r="L19" s="67">
        <f t="shared" ref="L19:L82" si="3">IF(AND($B19&gt;=16,$A19&gt;=7),0,ROUNDDOWN($K19/ROUND($J19,0)*10000,0))</f>
        <v>20304</v>
      </c>
      <c r="M19" s="97">
        <f t="shared" ref="M19:M82" si="4">IF($B19&lt;15,0,IF($B19=15,$M$3,$L19+$M18))</f>
        <v>40290</v>
      </c>
      <c r="N19" s="6">
        <f>I18*1.015+G19*0.015</f>
        <v>21253.054081571383</v>
      </c>
      <c r="O19" s="8"/>
      <c r="P19" s="99"/>
      <c r="Q19" s="8"/>
      <c r="R19" s="8"/>
      <c r="S19" s="8"/>
      <c r="T19" s="8">
        <f t="shared" ref="T19:T82" si="5">IF($B19&lt;15,0,ROUND($M19/10000*$J19,0))</f>
        <v>21947</v>
      </c>
      <c r="U19" s="8">
        <f>ROUND(MAX(ROUND(ROUND($M19/10000*VLOOKUP($E$2,ISJ.PRA!$A$2:$L$415,10,0)/10,0)*1.03,0),$T19),0)</f>
        <v>23032</v>
      </c>
    </row>
    <row r="20" spans="1:21" s="6" customFormat="1" x14ac:dyDescent="0.15">
      <c r="A20" s="10">
        <f t="shared" si="0"/>
        <v>3</v>
      </c>
      <c r="B20" s="10">
        <f t="shared" si="0"/>
        <v>57</v>
      </c>
      <c r="C20" s="3"/>
      <c r="D20" s="3"/>
      <c r="E20" s="3"/>
      <c r="F20" s="9">
        <f t="shared" ref="F20:F83" si="6">IF($B20&lt;15,ROUND($I19*(1+$C$2),0)+ROUND($G20*$F$2,0),IF(OR($B20=15,$A20&lt;=7),$K20,IF(OR($B20=16,$A20=7),$K20+ROUND($K19*(1+$C$2),0),ROUND($F19*(1+$C$2),0)+$K20)))</f>
        <v>11374</v>
      </c>
      <c r="G20" s="10">
        <f>VLOOKUP($E$2,ISJ.CUR!$A$2:$DR$415,12+$A20,0)*$B$2/10000</f>
        <v>697631.90029326535</v>
      </c>
      <c r="H20" s="45" t="s">
        <v>676</v>
      </c>
      <c r="I20" s="17">
        <f t="shared" si="1"/>
        <v>34119</v>
      </c>
      <c r="J20" s="104">
        <f>VLOOKUP($E$2,ISJ.CUR!$A$2:$DR$415,12+$A20,0)</f>
        <v>5514.632556134</v>
      </c>
      <c r="K20" s="67">
        <f t="shared" si="2"/>
        <v>11374</v>
      </c>
      <c r="L20" s="67">
        <f t="shared" si="3"/>
        <v>20623</v>
      </c>
      <c r="M20" s="97">
        <f t="shared" si="4"/>
        <v>60913</v>
      </c>
      <c r="O20" s="8"/>
      <c r="P20" s="99"/>
      <c r="Q20" s="8"/>
      <c r="R20" s="8"/>
      <c r="S20" s="8"/>
      <c r="T20" s="8">
        <f t="shared" si="5"/>
        <v>33591</v>
      </c>
      <c r="U20" s="8">
        <f>ROUND(MAX(ROUND(ROUND($M20/10000*VLOOKUP($E$2,ISJ.PRA!$A$2:$L$415,10,0)/10,0)*1.03,0),$T20),0)</f>
        <v>34821</v>
      </c>
    </row>
    <row r="21" spans="1:21" s="6" customFormat="1" x14ac:dyDescent="0.15">
      <c r="A21" s="10">
        <f t="shared" si="0"/>
        <v>4</v>
      </c>
      <c r="B21" s="10">
        <f t="shared" si="0"/>
        <v>58</v>
      </c>
      <c r="C21" s="3"/>
      <c r="D21" s="3"/>
      <c r="E21" s="3"/>
      <c r="F21" s="9">
        <f t="shared" si="6"/>
        <v>11696</v>
      </c>
      <c r="G21" s="10">
        <f>VLOOKUP($E$2,ISJ.CUR!$A$2:$DR$415,12+$A21,0)*$B$2/10000</f>
        <v>706275.22120316268</v>
      </c>
      <c r="H21" s="45" t="s">
        <v>677</v>
      </c>
      <c r="I21" s="17">
        <f t="shared" si="1"/>
        <v>46781</v>
      </c>
      <c r="J21" s="104">
        <f>VLOOKUP($E$2,ISJ.CUR!$A$2:$DR$415,12+$A21,0)</f>
        <v>5582.9561790400003</v>
      </c>
      <c r="K21" s="67">
        <f t="shared" si="2"/>
        <v>11696</v>
      </c>
      <c r="L21" s="67">
        <f t="shared" si="3"/>
        <v>20949</v>
      </c>
      <c r="M21" s="97">
        <f t="shared" si="4"/>
        <v>81862</v>
      </c>
      <c r="O21" s="8"/>
      <c r="P21" s="99"/>
      <c r="Q21" s="8"/>
      <c r="R21" s="8"/>
      <c r="S21" s="8"/>
      <c r="T21" s="8">
        <f t="shared" si="5"/>
        <v>45703</v>
      </c>
      <c r="U21" s="8">
        <f>ROUND(MAX(ROUND(ROUND($M21/10000*VLOOKUP($E$2,ISJ.PRA!$A$2:$L$415,10,0)/10,0)*1.03,0),$T21),0)</f>
        <v>46796</v>
      </c>
    </row>
    <row r="22" spans="1:21" s="6" customFormat="1" x14ac:dyDescent="0.15">
      <c r="A22" s="10">
        <f t="shared" si="0"/>
        <v>5</v>
      </c>
      <c r="B22" s="10">
        <f t="shared" si="0"/>
        <v>59</v>
      </c>
      <c r="C22" s="3"/>
      <c r="D22" s="3"/>
      <c r="E22" s="3"/>
      <c r="F22" s="9">
        <f t="shared" si="6"/>
        <v>12029</v>
      </c>
      <c r="G22" s="10">
        <f>VLOOKUP($E$2,ISJ.CUR!$A$2:$DR$415,12+$A22,0)*$B$2/10000</f>
        <v>715052.89396078035</v>
      </c>
      <c r="H22" s="45" t="s">
        <v>678</v>
      </c>
      <c r="I22" s="17">
        <f t="shared" si="1"/>
        <v>60134</v>
      </c>
      <c r="J22" s="104">
        <f>VLOOKUP($E$2,ISJ.CUR!$A$2:$DR$415,12+$A22,0)</f>
        <v>5652.3418248739999</v>
      </c>
      <c r="K22" s="67">
        <f t="shared" si="2"/>
        <v>12029</v>
      </c>
      <c r="L22" s="67">
        <f t="shared" si="3"/>
        <v>21282</v>
      </c>
      <c r="M22" s="97">
        <f t="shared" si="4"/>
        <v>103144</v>
      </c>
      <c r="O22" s="8"/>
      <c r="P22" s="99"/>
      <c r="Q22" s="8"/>
      <c r="R22" s="8"/>
      <c r="S22" s="8"/>
      <c r="T22" s="8">
        <f t="shared" si="5"/>
        <v>58301</v>
      </c>
      <c r="U22" s="8">
        <f>ROUND(MAX(ROUND(ROUND($M22/10000*VLOOKUP($E$2,ISJ.PRA!$A$2:$L$415,10,0)/10,0)*1.03,0),$T22),0)</f>
        <v>58962</v>
      </c>
    </row>
    <row r="23" spans="1:21" s="6" customFormat="1" x14ac:dyDescent="0.15">
      <c r="A23" s="10">
        <f t="shared" si="0"/>
        <v>6</v>
      </c>
      <c r="B23" s="10">
        <f t="shared" si="0"/>
        <v>60</v>
      </c>
      <c r="C23" s="3"/>
      <c r="D23" s="3"/>
      <c r="E23" s="3"/>
      <c r="F23" s="9">
        <f t="shared" si="6"/>
        <v>12371</v>
      </c>
      <c r="G23" s="10">
        <f>VLOOKUP($E$2,ISJ.CUR!$A$2:$DR$415,12+$A23,0)*$B$2/10000</f>
        <v>723970.82164658187</v>
      </c>
      <c r="H23" s="45" t="s">
        <v>679</v>
      </c>
      <c r="I23" s="17">
        <f t="shared" si="1"/>
        <v>74207</v>
      </c>
      <c r="J23" s="104">
        <f>VLOOKUP($E$2,ISJ.CUR!$A$2:$DR$415,12+$A23,0)</f>
        <v>5722.8361562379996</v>
      </c>
      <c r="K23" s="67">
        <f t="shared" si="2"/>
        <v>12371</v>
      </c>
      <c r="L23" s="67">
        <f t="shared" si="3"/>
        <v>21616</v>
      </c>
      <c r="M23" s="97">
        <f t="shared" si="4"/>
        <v>124760</v>
      </c>
      <c r="O23" s="8"/>
      <c r="P23" s="99"/>
      <c r="Q23" s="8"/>
      <c r="R23" s="8"/>
      <c r="S23" s="8"/>
      <c r="T23" s="8">
        <f t="shared" si="5"/>
        <v>71398</v>
      </c>
      <c r="U23" s="8">
        <f>ROUND(MAX(ROUND(ROUND($M23/10000*VLOOKUP($E$2,ISJ.PRA!$A$2:$L$415,10,0)/10,0)*1.03,0),$T23),0)</f>
        <v>71398</v>
      </c>
    </row>
    <row r="24" spans="1:21" s="8" customFormat="1" x14ac:dyDescent="0.15">
      <c r="A24" s="10">
        <f t="shared" si="0"/>
        <v>7</v>
      </c>
      <c r="B24" s="10">
        <f t="shared" si="0"/>
        <v>61</v>
      </c>
      <c r="C24" s="5"/>
      <c r="D24" s="3"/>
      <c r="E24" s="3"/>
      <c r="F24" s="9">
        <f t="shared" si="6"/>
        <v>12724</v>
      </c>
      <c r="G24" s="10">
        <f>VLOOKUP($E$2,ISJ.CUR!$A$2:$DR$415,12+$A24,0)*$B$2/10000</f>
        <v>732997.92831616197</v>
      </c>
      <c r="H24" s="45" t="s">
        <v>680</v>
      </c>
      <c r="I24" s="17">
        <f t="shared" si="1"/>
        <v>12724</v>
      </c>
      <c r="J24" s="104">
        <f>VLOOKUP($E$2,ISJ.CUR!$A$2:$DR$415,12+$A24,0)</f>
        <v>5794.1935243669996</v>
      </c>
      <c r="K24" s="67">
        <f t="shared" si="2"/>
        <v>12724</v>
      </c>
      <c r="L24" s="67">
        <f t="shared" si="3"/>
        <v>0</v>
      </c>
      <c r="M24" s="97">
        <f t="shared" si="4"/>
        <v>124760</v>
      </c>
      <c r="N24" s="6"/>
      <c r="P24" s="99"/>
      <c r="T24" s="8">
        <f t="shared" si="5"/>
        <v>72288</v>
      </c>
      <c r="U24" s="8">
        <f>ROUND(MAX(ROUND(ROUND($M24/10000*VLOOKUP($E$2,ISJ.PRA!$A$2:$L$415,10,0)/10,0)*1.03,0),$T24),0)</f>
        <v>72288</v>
      </c>
    </row>
    <row r="25" spans="1:21" s="6" customFormat="1" x14ac:dyDescent="0.15">
      <c r="A25" s="10">
        <f t="shared" si="0"/>
        <v>8</v>
      </c>
      <c r="B25" s="10">
        <f t="shared" si="0"/>
        <v>62</v>
      </c>
      <c r="C25" s="3"/>
      <c r="D25" s="3"/>
      <c r="E25" s="3"/>
      <c r="F25" s="9">
        <f t="shared" si="6"/>
        <v>25966</v>
      </c>
      <c r="G25" s="10">
        <f>VLOOKUP($E$2,ISJ.CUR!$A$2:$DR$415,12+$A25,0)*$B$2/10000</f>
        <v>742135.50387982256</v>
      </c>
      <c r="H25" s="45" t="s">
        <v>681</v>
      </c>
      <c r="I25" s="17">
        <f t="shared" si="1"/>
        <v>25966</v>
      </c>
      <c r="J25" s="104">
        <f>VLOOKUP($E$2,ISJ.CUR!$A$2:$DR$415,12+$A25,0)</f>
        <v>5866.4241257289996</v>
      </c>
      <c r="K25" s="67">
        <f t="shared" si="2"/>
        <v>12882</v>
      </c>
      <c r="L25" s="67">
        <f t="shared" si="3"/>
        <v>0</v>
      </c>
      <c r="M25" s="97">
        <f t="shared" si="4"/>
        <v>124760</v>
      </c>
      <c r="O25" s="8"/>
      <c r="P25" s="99"/>
      <c r="Q25" s="8"/>
      <c r="R25" s="8"/>
      <c r="S25" s="8"/>
      <c r="T25" s="8">
        <f t="shared" si="5"/>
        <v>73190</v>
      </c>
      <c r="U25" s="8">
        <f>ROUND(MAX(ROUND(ROUND($M25/10000*VLOOKUP($E$2,ISJ.PRA!$A$2:$L$415,10,0)/10,0)*1.03,0),$T25),0)</f>
        <v>73190</v>
      </c>
    </row>
    <row r="26" spans="1:21" s="6" customFormat="1" x14ac:dyDescent="0.15">
      <c r="A26" s="10">
        <f t="shared" si="0"/>
        <v>9</v>
      </c>
      <c r="B26" s="10">
        <f t="shared" si="0"/>
        <v>63</v>
      </c>
      <c r="C26" s="3"/>
      <c r="D26" s="3"/>
      <c r="E26" s="3"/>
      <c r="F26" s="9">
        <f t="shared" si="6"/>
        <v>39744</v>
      </c>
      <c r="G26" s="10">
        <f>VLOOKUP($E$2,ISJ.CUR!$A$2:$DR$415,12+$A26,0)*$B$2/10000</f>
        <v>751384.57033468585</v>
      </c>
      <c r="H26" s="45" t="s">
        <v>682</v>
      </c>
      <c r="I26" s="17">
        <f t="shared" si="1"/>
        <v>39744</v>
      </c>
      <c r="J26" s="104">
        <f>VLOOKUP($E$2,ISJ.CUR!$A$2:$DR$415,12+$A26,0)</f>
        <v>5939.5360389950001</v>
      </c>
      <c r="K26" s="67">
        <f t="shared" si="2"/>
        <v>13043</v>
      </c>
      <c r="L26" s="67">
        <f t="shared" si="3"/>
        <v>0</v>
      </c>
      <c r="M26" s="97">
        <f t="shared" si="4"/>
        <v>124760</v>
      </c>
      <c r="O26" s="8"/>
      <c r="P26" s="99"/>
      <c r="Q26" s="8"/>
      <c r="R26" s="8"/>
      <c r="S26" s="8"/>
      <c r="T26" s="8">
        <f t="shared" si="5"/>
        <v>74102</v>
      </c>
      <c r="U26" s="8">
        <f>ROUND(MAX(ROUND(ROUND($M26/10000*VLOOKUP($E$2,ISJ.PRA!$A$2:$L$415,10,0)/10,0)*1.03,0),$T26),0)</f>
        <v>74102</v>
      </c>
    </row>
    <row r="27" spans="1:21" s="6" customFormat="1" x14ac:dyDescent="0.15">
      <c r="A27" s="10">
        <f t="shared" si="0"/>
        <v>10</v>
      </c>
      <c r="B27" s="10">
        <f t="shared" si="0"/>
        <v>64</v>
      </c>
      <c r="C27" s="3"/>
      <c r="D27" s="3"/>
      <c r="E27" s="3"/>
      <c r="F27" s="9">
        <f t="shared" si="6"/>
        <v>54074</v>
      </c>
      <c r="G27" s="10">
        <f>VLOOKUP($E$2,ISJ.CUR!$A$2:$DR$415,12+$A27,0)*$B$2/10000</f>
        <v>760746.08188010717</v>
      </c>
      <c r="H27" s="45" t="s">
        <v>683</v>
      </c>
      <c r="I27" s="17">
        <f t="shared" si="1"/>
        <v>54074</v>
      </c>
      <c r="J27" s="104">
        <f>VLOOKUP($E$2,ISJ.CUR!$A$2:$DR$415,12+$A27,0)</f>
        <v>6013.536806909</v>
      </c>
      <c r="K27" s="67">
        <f t="shared" si="2"/>
        <v>13205</v>
      </c>
      <c r="L27" s="67">
        <f t="shared" si="3"/>
        <v>0</v>
      </c>
      <c r="M27" s="97">
        <f t="shared" si="4"/>
        <v>124760</v>
      </c>
      <c r="O27" s="8"/>
      <c r="P27" s="99"/>
      <c r="Q27" s="8"/>
      <c r="R27" s="8"/>
      <c r="S27" s="8"/>
      <c r="T27" s="8">
        <f t="shared" si="5"/>
        <v>75025</v>
      </c>
      <c r="U27" s="8">
        <f>ROUND(MAX(ROUND(ROUND($M27/10000*VLOOKUP($E$2,ISJ.PRA!$A$2:$L$415,10,0)/10,0)*1.03,0),$T27),0)</f>
        <v>75025</v>
      </c>
    </row>
    <row r="28" spans="1:21" s="6" customFormat="1" x14ac:dyDescent="0.15">
      <c r="A28" s="10">
        <f t="shared" si="0"/>
        <v>11</v>
      </c>
      <c r="B28" s="10">
        <f t="shared" si="0"/>
        <v>65</v>
      </c>
      <c r="C28" s="3"/>
      <c r="D28" s="3"/>
      <c r="E28" s="3"/>
      <c r="F28" s="9">
        <f t="shared" si="6"/>
        <v>68974</v>
      </c>
      <c r="G28" s="10">
        <f>VLOOKUP($E$2,ISJ.CUR!$A$2:$DR$415,12+$A28,0)*$B$2/10000</f>
        <v>770220.88583756518</v>
      </c>
      <c r="H28" s="45" t="s">
        <v>684</v>
      </c>
      <c r="I28" s="17">
        <f t="shared" si="1"/>
        <v>68974</v>
      </c>
      <c r="J28" s="104">
        <f>VLOOKUP($E$2,ISJ.CUR!$A$2:$DR$415,12+$A28,0)</f>
        <v>6088.433127368</v>
      </c>
      <c r="K28" s="67">
        <f t="shared" si="2"/>
        <v>13370</v>
      </c>
      <c r="L28" s="67">
        <f t="shared" si="3"/>
        <v>0</v>
      </c>
      <c r="M28" s="97">
        <f t="shared" si="4"/>
        <v>124760</v>
      </c>
      <c r="O28" s="8"/>
      <c r="P28" s="99"/>
      <c r="Q28" s="8"/>
      <c r="R28" s="8"/>
      <c r="S28" s="8"/>
      <c r="T28" s="8">
        <f t="shared" si="5"/>
        <v>75959</v>
      </c>
      <c r="U28" s="8">
        <f>ROUND(MAX(ROUND(ROUND($M28/10000*VLOOKUP($E$2,ISJ.PRA!$A$2:$L$415,10,0)/10,0)*1.03,0),$T28),0)</f>
        <v>75959</v>
      </c>
    </row>
    <row r="29" spans="1:21" s="6" customFormat="1" x14ac:dyDescent="0.15">
      <c r="A29" s="10">
        <f t="shared" si="0"/>
        <v>12</v>
      </c>
      <c r="B29" s="10">
        <f t="shared" si="0"/>
        <v>66</v>
      </c>
      <c r="C29" s="3"/>
      <c r="D29" s="3"/>
      <c r="E29" s="3"/>
      <c r="F29" s="9">
        <f t="shared" si="6"/>
        <v>84462</v>
      </c>
      <c r="G29" s="10">
        <f>VLOOKUP($E$2,ISJ.CUR!$A$2:$DR$415,12+$A29,0)*$B$2/10000</f>
        <v>779809.74641739577</v>
      </c>
      <c r="H29" s="45" t="s">
        <v>685</v>
      </c>
      <c r="I29" s="17">
        <f t="shared" si="1"/>
        <v>84462</v>
      </c>
      <c r="J29" s="104">
        <f>VLOOKUP($E$2,ISJ.CUR!$A$2:$DR$415,12+$A29,0)</f>
        <v>6164.2310412930001</v>
      </c>
      <c r="K29" s="67">
        <f t="shared" si="2"/>
        <v>13536</v>
      </c>
      <c r="L29" s="67">
        <f t="shared" si="3"/>
        <v>0</v>
      </c>
      <c r="M29" s="97">
        <f t="shared" si="4"/>
        <v>124760</v>
      </c>
      <c r="O29" s="8"/>
      <c r="P29" s="99"/>
      <c r="Q29" s="8"/>
      <c r="R29" s="8"/>
      <c r="S29" s="8"/>
      <c r="T29" s="8">
        <f t="shared" si="5"/>
        <v>76905</v>
      </c>
      <c r="U29" s="8">
        <f>ROUND(MAX(ROUND(ROUND($M29/10000*VLOOKUP($E$2,ISJ.PRA!$A$2:$L$415,10,0)/10,0)*1.03,0),$T29),0)</f>
        <v>76905</v>
      </c>
    </row>
    <row r="30" spans="1:21" s="6" customFormat="1" x14ac:dyDescent="0.15">
      <c r="A30" s="10">
        <f t="shared" si="0"/>
        <v>13</v>
      </c>
      <c r="B30" s="10">
        <f t="shared" si="0"/>
        <v>67</v>
      </c>
      <c r="C30" s="10"/>
      <c r="D30" s="3"/>
      <c r="E30" s="10"/>
      <c r="F30" s="9">
        <f t="shared" si="6"/>
        <v>100557</v>
      </c>
      <c r="G30" s="10">
        <f>VLOOKUP($E$2,ISJ.CUR!$A$2:$DR$415,12+$A30,0)*$B$2/10000</f>
        <v>789513.32625934714</v>
      </c>
      <c r="H30" s="45" t="s">
        <v>686</v>
      </c>
      <c r="I30" s="17">
        <f t="shared" si="1"/>
        <v>100557</v>
      </c>
      <c r="J30" s="104">
        <f>VLOOKUP($E$2,ISJ.CUR!$A$2:$DR$415,12+$A30,0)</f>
        <v>6240.9357867110002</v>
      </c>
      <c r="K30" s="67">
        <f t="shared" si="2"/>
        <v>13705</v>
      </c>
      <c r="L30" s="67">
        <f t="shared" si="3"/>
        <v>0</v>
      </c>
      <c r="M30" s="97">
        <f t="shared" si="4"/>
        <v>124760</v>
      </c>
      <c r="O30" s="8"/>
      <c r="P30" s="99"/>
      <c r="Q30" s="8"/>
      <c r="R30" s="8"/>
      <c r="S30" s="8"/>
      <c r="T30" s="8">
        <f t="shared" si="5"/>
        <v>77862</v>
      </c>
      <c r="U30" s="8">
        <f>ROUND(MAX(ROUND(ROUND($M30/10000*VLOOKUP($E$2,ISJ.PRA!$A$2:$L$415,10,0)/10,0)*1.03,0),$T30),0)</f>
        <v>77862</v>
      </c>
    </row>
    <row r="31" spans="1:21" s="6" customFormat="1" x14ac:dyDescent="0.15">
      <c r="A31" s="10">
        <f t="shared" si="0"/>
        <v>14</v>
      </c>
      <c r="B31" s="10">
        <f t="shared" si="0"/>
        <v>68</v>
      </c>
      <c r="C31" s="10"/>
      <c r="D31" s="3"/>
      <c r="E31" s="10"/>
      <c r="F31" s="9">
        <f t="shared" si="6"/>
        <v>117278</v>
      </c>
      <c r="G31" s="10">
        <f>VLOOKUP($E$2,ISJ.CUR!$A$2:$DR$415,12+$A31,0)*$B$2/10000</f>
        <v>799332.2116275623</v>
      </c>
      <c r="H31" s="45" t="s">
        <v>687</v>
      </c>
      <c r="I31" s="17">
        <f t="shared" si="1"/>
        <v>117278</v>
      </c>
      <c r="J31" s="104">
        <f>VLOOKUP($E$2,ISJ.CUR!$A$2:$DR$415,12+$A31,0)</f>
        <v>6318.5519979159999</v>
      </c>
      <c r="K31" s="67">
        <f t="shared" si="2"/>
        <v>13875</v>
      </c>
      <c r="L31" s="67">
        <f t="shared" si="3"/>
        <v>0</v>
      </c>
      <c r="M31" s="97">
        <f t="shared" si="4"/>
        <v>124760</v>
      </c>
      <c r="O31" s="8"/>
      <c r="P31" s="99"/>
      <c r="Q31" s="8"/>
      <c r="R31" s="8"/>
      <c r="S31" s="8"/>
      <c r="T31" s="8">
        <f t="shared" si="5"/>
        <v>78830</v>
      </c>
      <c r="U31" s="8">
        <f>ROUND(MAX(ROUND(ROUND($M31/10000*VLOOKUP($E$2,ISJ.PRA!$A$2:$L$415,10,0)/10,0)*1.03,0),$T31),0)</f>
        <v>78830</v>
      </c>
    </row>
    <row r="32" spans="1:21" s="6" customFormat="1" x14ac:dyDescent="0.15">
      <c r="A32" s="10">
        <f t="shared" si="0"/>
        <v>15</v>
      </c>
      <c r="B32" s="10">
        <f t="shared" si="0"/>
        <v>69</v>
      </c>
      <c r="C32" s="3"/>
      <c r="D32" s="3"/>
      <c r="E32" s="3"/>
      <c r="F32" s="9">
        <f t="shared" si="6"/>
        <v>134644</v>
      </c>
      <c r="G32" s="10">
        <f>VLOOKUP($E$2,ISJ.CUR!$A$2:$DR$415,12+$A32,0)*$B$2/10000</f>
        <v>809266.95788504113</v>
      </c>
      <c r="H32" s="45" t="s">
        <v>688</v>
      </c>
      <c r="I32" s="17">
        <f t="shared" si="1"/>
        <v>134644</v>
      </c>
      <c r="J32" s="104">
        <f>VLOOKUP($E$2,ISJ.CUR!$A$2:$DR$415,12+$A32,0)</f>
        <v>6397.0840649350002</v>
      </c>
      <c r="K32" s="67">
        <f t="shared" si="2"/>
        <v>14047</v>
      </c>
      <c r="L32" s="67">
        <f t="shared" si="3"/>
        <v>0</v>
      </c>
      <c r="M32" s="97">
        <f t="shared" si="4"/>
        <v>124760</v>
      </c>
      <c r="N32" s="6" t="s">
        <v>266</v>
      </c>
      <c r="O32" s="8"/>
      <c r="P32" s="99"/>
      <c r="Q32" s="8"/>
      <c r="R32" s="8"/>
      <c r="S32" s="8"/>
      <c r="T32" s="8">
        <f t="shared" si="5"/>
        <v>79810</v>
      </c>
      <c r="U32" s="8">
        <f>ROUND(MAX(ROUND(ROUND($M32/10000*VLOOKUP($E$2,ISJ.PRA!$A$2:$L$415,10,0)/10,0)*1.03,0),$T32),0)</f>
        <v>79810</v>
      </c>
    </row>
    <row r="33" spans="1:21" s="6" customFormat="1" x14ac:dyDescent="0.15">
      <c r="A33" s="10">
        <f t="shared" si="0"/>
        <v>16</v>
      </c>
      <c r="B33" s="10">
        <f t="shared" si="0"/>
        <v>70</v>
      </c>
      <c r="C33" s="3"/>
      <c r="D33" s="3"/>
      <c r="E33" s="3"/>
      <c r="F33" s="9">
        <f t="shared" si="6"/>
        <v>152676</v>
      </c>
      <c r="G33" s="10">
        <f>VLOOKUP($E$2,ISJ.CUR!$A$2:$DR$415,12+$A33,0)*$B$2/10000</f>
        <v>819318.10179428523</v>
      </c>
      <c r="H33" s="45" t="s">
        <v>689</v>
      </c>
      <c r="I33" s="17">
        <f t="shared" si="1"/>
        <v>152676</v>
      </c>
      <c r="J33" s="104">
        <f>VLOOKUP($E$2,ISJ.CUR!$A$2:$DR$415,12+$A33,0)</f>
        <v>6476.5362307619998</v>
      </c>
      <c r="K33" s="67">
        <f t="shared" si="2"/>
        <v>14222</v>
      </c>
      <c r="L33" s="67">
        <f t="shared" si="3"/>
        <v>0</v>
      </c>
      <c r="M33" s="97">
        <f t="shared" si="4"/>
        <v>124760</v>
      </c>
      <c r="N33" s="73" t="s">
        <v>267</v>
      </c>
      <c r="O33" s="6">
        <f>$I33/$J33*10000</f>
        <v>235737.12021377333</v>
      </c>
      <c r="P33" s="100">
        <v>1000000</v>
      </c>
      <c r="Q33" s="6">
        <f>O33+P33</f>
        <v>1235737.1202137733</v>
      </c>
      <c r="R33" s="74">
        <f>ROUND((($I33/$J33*10000+$B$2)/10000*J34)*$F$2,0)</f>
        <v>15548</v>
      </c>
      <c r="S33" s="8"/>
      <c r="T33" s="8">
        <f t="shared" si="5"/>
        <v>80801</v>
      </c>
      <c r="U33" s="8">
        <f>ROUND(MAX(ROUND(ROUND($M33/10000*VLOOKUP($E$2,ISJ.PRA!$A$2:$L$415,10,0)/10,0)*1.03,0),$T33),0)</f>
        <v>80801</v>
      </c>
    </row>
    <row r="34" spans="1:21" s="6" customFormat="1" x14ac:dyDescent="0.15">
      <c r="A34" s="3">
        <f t="shared" si="0"/>
        <v>17</v>
      </c>
      <c r="B34" s="3">
        <f t="shared" si="0"/>
        <v>71</v>
      </c>
      <c r="C34" s="3"/>
      <c r="D34" s="3"/>
      <c r="E34" s="3"/>
      <c r="F34" s="9">
        <f t="shared" si="6"/>
        <v>171395</v>
      </c>
      <c r="G34" s="10">
        <f>VLOOKUP($E$2,ISJ.CUR!$A$2:$DR$415,12+$A34,0)*$B$2/10000</f>
        <v>829486.22596760059</v>
      </c>
      <c r="H34" s="45" t="s">
        <v>690</v>
      </c>
      <c r="I34" s="17">
        <f t="shared" si="1"/>
        <v>171395</v>
      </c>
      <c r="J34" s="104">
        <f>VLOOKUP($E$2,ISJ.CUR!$A$2:$DR$415,12+$A34,0)</f>
        <v>6556.9131008240001</v>
      </c>
      <c r="K34" s="67">
        <f t="shared" si="2"/>
        <v>14398</v>
      </c>
      <c r="L34" s="67">
        <f t="shared" si="3"/>
        <v>0</v>
      </c>
      <c r="M34" s="97">
        <f t="shared" si="4"/>
        <v>124760</v>
      </c>
      <c r="N34" s="6" t="s">
        <v>268</v>
      </c>
      <c r="O34" s="6">
        <f>$Q33/10000*$J34</f>
        <v>810262.09127042128</v>
      </c>
      <c r="P34" s="100" t="s">
        <v>269</v>
      </c>
      <c r="Q34" s="72">
        <f>R33/J34*10000</f>
        <v>23712.377701095505</v>
      </c>
      <c r="R34" s="74">
        <f>Q34+O33</f>
        <v>259449.49791486884</v>
      </c>
      <c r="S34" s="8"/>
      <c r="T34" s="8">
        <f t="shared" si="5"/>
        <v>81804</v>
      </c>
      <c r="U34" s="8">
        <f>ROUND(MAX(ROUND(ROUND($M34/10000*VLOOKUP($E$2,ISJ.PRA!$A$2:$L$415,10,0)/10,0)*1.03,0),$T34),0)</f>
        <v>81804</v>
      </c>
    </row>
    <row r="35" spans="1:21" s="6" customFormat="1" x14ac:dyDescent="0.15">
      <c r="A35" s="3">
        <f t="shared" ref="A35:B50" si="7">A34+1</f>
        <v>18</v>
      </c>
      <c r="B35" s="3">
        <f t="shared" si="7"/>
        <v>72</v>
      </c>
      <c r="C35" s="3"/>
      <c r="D35" s="3"/>
      <c r="E35" s="3"/>
      <c r="F35" s="9">
        <f>IF($B35&lt;15,ROUND($I34*(1+$C$2),0)+ROUND($G35*$F$2,0),IF(OR($B35=15,$A35&lt;=7),$K35,IF(OR($B35=16,$A35=7),$K35+ROUND($K34*(1+$C$2),0),ROUND($F34*(1+$C$2),0)+$K35)))</f>
        <v>190822</v>
      </c>
      <c r="G35" s="10">
        <f>VLOOKUP($E$2,ISJ.CUR!$A$2:$DR$415,12+$A35,0)*$B$2/10000</f>
        <v>839772.22120568156</v>
      </c>
      <c r="H35" s="10"/>
      <c r="I35" s="17">
        <f t="shared" si="1"/>
        <v>190822</v>
      </c>
      <c r="J35" s="104">
        <f>VLOOKUP($E$2,ISJ.CUR!$A$2:$DR$415,12+$A35,0)</f>
        <v>6638.2217167119998</v>
      </c>
      <c r="K35" s="67">
        <f t="shared" si="2"/>
        <v>14577</v>
      </c>
      <c r="L35" s="67">
        <f t="shared" si="3"/>
        <v>0</v>
      </c>
      <c r="M35" s="97">
        <f t="shared" si="4"/>
        <v>124760</v>
      </c>
      <c r="O35" s="8"/>
      <c r="P35" s="99"/>
      <c r="Q35" s="8"/>
      <c r="R35" s="8"/>
      <c r="S35" s="8"/>
      <c r="T35" s="8">
        <f t="shared" si="5"/>
        <v>82818</v>
      </c>
      <c r="U35" s="8">
        <f>ROUND(MAX(ROUND(ROUND($M35/10000*VLOOKUP($E$2,ISJ.PRA!$A$2:$L$415,10,0)/10,0)*1.03,0),$T35),0)</f>
        <v>82818</v>
      </c>
    </row>
    <row r="36" spans="1:21" s="6" customFormat="1" x14ac:dyDescent="0.15">
      <c r="A36" s="3">
        <f t="shared" si="7"/>
        <v>19</v>
      </c>
      <c r="B36" s="3">
        <f t="shared" si="7"/>
        <v>73</v>
      </c>
      <c r="C36" s="3"/>
      <c r="D36" s="3"/>
      <c r="E36" s="3"/>
      <c r="F36" s="9">
        <f t="shared" si="6"/>
        <v>210980</v>
      </c>
      <c r="G36" s="10">
        <f>VLOOKUP($E$2,ISJ.CUR!$A$2:$DR$415,12+$A36,0)*$B$2/10000</f>
        <v>850176.27638404549</v>
      </c>
      <c r="H36" s="10"/>
      <c r="I36" s="17">
        <f t="shared" si="1"/>
        <v>210980</v>
      </c>
      <c r="J36" s="104">
        <f>VLOOKUP($E$2,ISJ.CUR!$A$2:$DR$415,12+$A36,0)</f>
        <v>6720.4635714469996</v>
      </c>
      <c r="K36" s="67">
        <f t="shared" si="2"/>
        <v>14758</v>
      </c>
      <c r="L36" s="67">
        <f t="shared" si="3"/>
        <v>0</v>
      </c>
      <c r="M36" s="97">
        <f t="shared" si="4"/>
        <v>124760</v>
      </c>
      <c r="O36" s="8"/>
      <c r="P36" s="99"/>
      <c r="Q36" s="8"/>
      <c r="R36" s="8"/>
      <c r="S36" s="8"/>
      <c r="T36" s="8">
        <f t="shared" si="5"/>
        <v>83845</v>
      </c>
      <c r="U36" s="8">
        <f>ROUND(MAX(ROUND(ROUND($M36/10000*VLOOKUP($E$2,ISJ.PRA!$A$2:$L$415,10,0)/10,0)*1.03,0),$T36),0)</f>
        <v>83845</v>
      </c>
    </row>
    <row r="37" spans="1:21" x14ac:dyDescent="0.15">
      <c r="A37" s="3">
        <f t="shared" si="7"/>
        <v>20</v>
      </c>
      <c r="B37" s="3">
        <f t="shared" si="7"/>
        <v>74</v>
      </c>
      <c r="F37" s="9">
        <f t="shared" si="6"/>
        <v>231891</v>
      </c>
      <c r="G37" s="10">
        <f>VLOOKUP($E$2,ISJ.CUR!$A$2:$DR$415,12+$A37,0)*$B$2/10000</f>
        <v>860698.49130384601</v>
      </c>
      <c r="H37" s="10"/>
      <c r="I37" s="17">
        <f t="shared" si="1"/>
        <v>231891</v>
      </c>
      <c r="J37" s="104">
        <f>VLOOKUP($E$2,ISJ.CUR!$A$2:$DR$415,12+$A37,0)</f>
        <v>6803.6394539359999</v>
      </c>
      <c r="K37" s="67">
        <f t="shared" si="2"/>
        <v>14940</v>
      </c>
      <c r="L37" s="67">
        <f t="shared" si="3"/>
        <v>0</v>
      </c>
      <c r="M37" s="97">
        <f t="shared" si="4"/>
        <v>124760</v>
      </c>
      <c r="N37" s="6"/>
      <c r="T37" s="8">
        <f t="shared" si="5"/>
        <v>84882</v>
      </c>
      <c r="U37" s="8">
        <f>ROUND(MAX(ROUND(ROUND($M37/10000*VLOOKUP($E$2,ISJ.PRA!$A$2:$L$415,10,0)/10,0)*1.03,0),$T37),0)</f>
        <v>84882</v>
      </c>
    </row>
    <row r="38" spans="1:21" x14ac:dyDescent="0.15">
      <c r="A38" s="3">
        <f t="shared" si="7"/>
        <v>21</v>
      </c>
      <c r="B38" s="3">
        <f t="shared" si="7"/>
        <v>75</v>
      </c>
      <c r="C38" s="9"/>
      <c r="E38" s="9"/>
      <c r="F38" s="9">
        <f t="shared" si="6"/>
        <v>253579</v>
      </c>
      <c r="G38" s="10">
        <f>VLOOKUP($E$2,ISJ.CUR!$A$2:$DR$415,12+$A38,0)*$B$2/10000</f>
        <v>871338.66223654291</v>
      </c>
      <c r="H38" s="10"/>
      <c r="I38" s="17">
        <f t="shared" si="1"/>
        <v>253579</v>
      </c>
      <c r="J38" s="104">
        <f>VLOOKUP($E$2,ISJ.CUR!$A$2:$DR$415,12+$A38,0)</f>
        <v>6887.7477537479999</v>
      </c>
      <c r="K38" s="67">
        <f t="shared" si="2"/>
        <v>15125</v>
      </c>
      <c r="L38" s="67">
        <f t="shared" si="3"/>
        <v>0</v>
      </c>
      <c r="M38" s="97">
        <f t="shared" si="4"/>
        <v>124760</v>
      </c>
      <c r="T38" s="8">
        <f t="shared" si="5"/>
        <v>85932</v>
      </c>
      <c r="U38" s="8">
        <f>ROUND(MAX(ROUND(ROUND($M38/10000*VLOOKUP($E$2,ISJ.PRA!$A$2:$L$415,10,0)/10,0)*1.03,0),$T38),0)</f>
        <v>85932</v>
      </c>
    </row>
    <row r="39" spans="1:21" x14ac:dyDescent="0.15">
      <c r="A39" s="3">
        <f t="shared" si="7"/>
        <v>22</v>
      </c>
      <c r="B39" s="3">
        <f t="shared" si="7"/>
        <v>76</v>
      </c>
      <c r="F39" s="9">
        <f t="shared" si="6"/>
        <v>276067</v>
      </c>
      <c r="G39" s="10">
        <f>VLOOKUP($E$2,ISJ.CUR!$A$2:$DR$415,12+$A39,0)*$B$2/10000</f>
        <v>882096.40295016614</v>
      </c>
      <c r="H39" s="10"/>
      <c r="I39" s="17">
        <f t="shared" si="1"/>
        <v>276067</v>
      </c>
      <c r="J39" s="104">
        <f>VLOOKUP($E$2,ISJ.CUR!$A$2:$DR$415,12+$A39,0)</f>
        <v>6972.7854178010002</v>
      </c>
      <c r="K39" s="67">
        <f t="shared" si="2"/>
        <v>15312</v>
      </c>
      <c r="L39" s="67">
        <f t="shared" si="3"/>
        <v>0</v>
      </c>
      <c r="M39" s="97">
        <f t="shared" si="4"/>
        <v>124760</v>
      </c>
      <c r="T39" s="8">
        <f t="shared" si="5"/>
        <v>86992</v>
      </c>
      <c r="U39" s="8">
        <f>ROUND(MAX(ROUND(ROUND($M39/10000*VLOOKUP($E$2,ISJ.PRA!$A$2:$L$415,10,0)/10,0)*1.03,0),$T39),0)</f>
        <v>86992</v>
      </c>
    </row>
    <row r="40" spans="1:21" x14ac:dyDescent="0.15">
      <c r="A40" s="3">
        <f t="shared" si="7"/>
        <v>23</v>
      </c>
      <c r="B40" s="3">
        <f t="shared" si="7"/>
        <v>77</v>
      </c>
      <c r="F40" s="9">
        <f t="shared" si="6"/>
        <v>299380</v>
      </c>
      <c r="G40" s="10">
        <f>VLOOKUP($E$2,ISJ.CUR!$A$2:$DR$415,12+$A40,0)*$B$2/10000</f>
        <v>892971.37556230009</v>
      </c>
      <c r="H40" s="10"/>
      <c r="I40" s="17">
        <f t="shared" si="1"/>
        <v>299380</v>
      </c>
      <c r="J40" s="104">
        <f>VLOOKUP($E$2,ISJ.CUR!$A$2:$DR$415,12+$A40,0)</f>
        <v>7058.7497752059999</v>
      </c>
      <c r="K40" s="67">
        <f t="shared" si="2"/>
        <v>15500</v>
      </c>
      <c r="L40" s="67">
        <f t="shared" si="3"/>
        <v>0</v>
      </c>
      <c r="M40" s="97">
        <f t="shared" si="4"/>
        <v>124760</v>
      </c>
      <c r="T40" s="8">
        <f t="shared" si="5"/>
        <v>88065</v>
      </c>
      <c r="U40" s="8">
        <f>ROUND(MAX(ROUND(ROUND($M40/10000*VLOOKUP($E$2,ISJ.PRA!$A$2:$L$415,10,0)/10,0)*1.03,0),$T40),0)</f>
        <v>88065</v>
      </c>
    </row>
    <row r="41" spans="1:21" x14ac:dyDescent="0.15">
      <c r="A41" s="3">
        <f t="shared" si="7"/>
        <v>24</v>
      </c>
      <c r="B41" s="3">
        <f t="shared" si="7"/>
        <v>78</v>
      </c>
      <c r="F41" s="9">
        <f t="shared" si="6"/>
        <v>323543</v>
      </c>
      <c r="G41" s="10">
        <f>VLOOKUP($E$2,ISJ.CUR!$A$2:$DR$415,12+$A41,0)*$B$2/10000</f>
        <v>903962.84454117564</v>
      </c>
      <c r="H41" s="10"/>
      <c r="I41" s="17">
        <f t="shared" si="1"/>
        <v>323543</v>
      </c>
      <c r="J41" s="104">
        <f>VLOOKUP($E$2,ISJ.CUR!$A$2:$DR$415,12+$A41,0)</f>
        <v>7145.6350117399998</v>
      </c>
      <c r="K41" s="67">
        <f t="shared" si="2"/>
        <v>15691</v>
      </c>
      <c r="L41" s="67">
        <f t="shared" si="3"/>
        <v>0</v>
      </c>
      <c r="M41" s="97">
        <f t="shared" si="4"/>
        <v>124760</v>
      </c>
      <c r="T41" s="8">
        <f t="shared" si="5"/>
        <v>89149</v>
      </c>
      <c r="U41" s="8">
        <f>ROUND(MAX(ROUND(ROUND($M41/10000*VLOOKUP($E$2,ISJ.PRA!$A$2:$L$415,10,0)/10,0)*1.03,0),$T41),0)</f>
        <v>89149</v>
      </c>
    </row>
    <row r="42" spans="1:21" x14ac:dyDescent="0.15">
      <c r="A42" s="3">
        <f t="shared" si="7"/>
        <v>25</v>
      </c>
      <c r="B42" s="3">
        <f t="shared" si="7"/>
        <v>79</v>
      </c>
      <c r="F42" s="9">
        <f t="shared" si="6"/>
        <v>348583</v>
      </c>
      <c r="G42" s="10">
        <f>VLOOKUP($E$2,ISJ.CUR!$A$2:$DR$415,12+$A42,0)*$B$2/10000</f>
        <v>915070.1108898411</v>
      </c>
      <c r="H42" s="10"/>
      <c r="I42" s="17">
        <f t="shared" si="1"/>
        <v>348583</v>
      </c>
      <c r="J42" s="104">
        <f>VLOOKUP($E$2,ISJ.CUR!$A$2:$DR$415,12+$A42,0)</f>
        <v>7233.4356019799998</v>
      </c>
      <c r="K42" s="67">
        <f t="shared" si="2"/>
        <v>15884</v>
      </c>
      <c r="L42" s="67">
        <f t="shared" si="3"/>
        <v>0</v>
      </c>
      <c r="M42" s="97">
        <f t="shared" si="4"/>
        <v>124760</v>
      </c>
      <c r="T42" s="8">
        <f t="shared" si="5"/>
        <v>90244</v>
      </c>
      <c r="U42" s="8">
        <f>ROUND(MAX(ROUND(ROUND($M42/10000*VLOOKUP($E$2,ISJ.PRA!$A$2:$L$415,10,0)/10,0)*1.03,0),$T42),0)</f>
        <v>90244</v>
      </c>
    </row>
    <row r="43" spans="1:21" x14ac:dyDescent="0.15">
      <c r="A43" s="3">
        <f t="shared" si="7"/>
        <v>26</v>
      </c>
      <c r="B43" s="3">
        <f t="shared" si="7"/>
        <v>80</v>
      </c>
      <c r="F43" s="9">
        <f t="shared" si="6"/>
        <v>374527</v>
      </c>
      <c r="G43" s="10">
        <f>VLOOKUP($E$2,ISJ.CUR!$A$2:$DR$415,12+$A43,0)*$B$2/10000</f>
        <v>926292.2625990645</v>
      </c>
      <c r="H43" s="10"/>
      <c r="I43" s="17">
        <f t="shared" si="1"/>
        <v>374527</v>
      </c>
      <c r="J43" s="104">
        <f>VLOOKUP($E$2,ISJ.CUR!$A$2:$DR$415,12+$A43,0)</f>
        <v>7322.1443366860003</v>
      </c>
      <c r="K43" s="67">
        <f t="shared" si="2"/>
        <v>16079</v>
      </c>
      <c r="L43" s="67">
        <f t="shared" si="3"/>
        <v>0</v>
      </c>
      <c r="M43" s="97">
        <f t="shared" si="4"/>
        <v>124760</v>
      </c>
      <c r="T43" s="8">
        <f t="shared" si="5"/>
        <v>91351</v>
      </c>
      <c r="U43" s="8">
        <f>ROUND(MAX(ROUND(ROUND($M43/10000*VLOOKUP($E$2,ISJ.PRA!$A$2:$L$415,10,0)/10,0)*1.03,0),$T43),0)</f>
        <v>91351</v>
      </c>
    </row>
    <row r="44" spans="1:21" x14ac:dyDescent="0.15">
      <c r="A44" s="3">
        <f t="shared" si="7"/>
        <v>27</v>
      </c>
      <c r="B44" s="3">
        <f t="shared" si="7"/>
        <v>81</v>
      </c>
      <c r="F44" s="9">
        <f t="shared" si="6"/>
        <v>401402</v>
      </c>
      <c r="G44" s="10">
        <f>VLOOKUP($E$2,ISJ.CUR!$A$2:$DR$415,12+$A44,0)*$B$2/10000</f>
        <v>937627.95397349563</v>
      </c>
      <c r="H44" s="10"/>
      <c r="I44" s="17">
        <f t="shared" si="1"/>
        <v>401402</v>
      </c>
      <c r="J44" s="104">
        <f>VLOOKUP($E$2,ISJ.CUR!$A$2:$DR$415,12+$A44,0)</f>
        <v>7411.7505784209998</v>
      </c>
      <c r="K44" s="67">
        <f t="shared" si="2"/>
        <v>16276</v>
      </c>
      <c r="L44" s="67">
        <f t="shared" si="3"/>
        <v>0</v>
      </c>
      <c r="M44" s="97">
        <f t="shared" si="4"/>
        <v>124760</v>
      </c>
      <c r="T44" s="8">
        <f t="shared" si="5"/>
        <v>92469</v>
      </c>
      <c r="U44" s="8">
        <f>ROUND(MAX(ROUND(ROUND($M44/10000*VLOOKUP($E$2,ISJ.PRA!$A$2:$L$415,10,0)/10,0)*1.03,0),$T44),0)</f>
        <v>92469</v>
      </c>
    </row>
    <row r="45" spans="1:21" x14ac:dyDescent="0.15">
      <c r="A45" s="3">
        <f t="shared" si="7"/>
        <v>28</v>
      </c>
      <c r="B45" s="3">
        <f t="shared" si="7"/>
        <v>82</v>
      </c>
      <c r="F45" s="9">
        <f t="shared" si="6"/>
        <v>429236</v>
      </c>
      <c r="G45" s="10">
        <f>VLOOKUP($E$2,ISJ.CUR!$A$2:$DR$415,12+$A45,0)*$B$2/10000</f>
        <v>949075.63753844297</v>
      </c>
      <c r="H45" s="10"/>
      <c r="I45" s="17">
        <f t="shared" si="1"/>
        <v>429236</v>
      </c>
      <c r="J45" s="104">
        <f>VLOOKUP($E$2,ISJ.CUR!$A$2:$DR$415,12+$A45,0)</f>
        <v>7502.2420947250002</v>
      </c>
      <c r="K45" s="67">
        <f t="shared" si="2"/>
        <v>16474</v>
      </c>
      <c r="L45" s="67">
        <f t="shared" si="3"/>
        <v>0</v>
      </c>
      <c r="M45" s="97">
        <f t="shared" si="4"/>
        <v>124760</v>
      </c>
      <c r="T45" s="8">
        <f t="shared" si="5"/>
        <v>93598</v>
      </c>
      <c r="U45" s="8">
        <f>ROUND(MAX(ROUND(ROUND($M45/10000*VLOOKUP($E$2,ISJ.PRA!$A$2:$L$415,10,0)/10,0)*1.03,0),$T45),0)</f>
        <v>93598</v>
      </c>
    </row>
    <row r="46" spans="1:21" x14ac:dyDescent="0.15">
      <c r="A46" s="3">
        <f t="shared" si="7"/>
        <v>29</v>
      </c>
      <c r="B46" s="3">
        <f t="shared" si="7"/>
        <v>83</v>
      </c>
      <c r="F46" s="9">
        <f t="shared" si="6"/>
        <v>458058</v>
      </c>
      <c r="G46" s="10">
        <f>VLOOKUP($E$2,ISJ.CUR!$A$2:$DR$415,12+$A46,0)*$B$2/10000</f>
        <v>960633.13006696629</v>
      </c>
      <c r="H46" s="10"/>
      <c r="I46" s="17">
        <f t="shared" si="1"/>
        <v>458058</v>
      </c>
      <c r="J46" s="104">
        <f>VLOOKUP($E$2,ISJ.CUR!$A$2:$DR$415,12+$A46,0)</f>
        <v>7593.6016276509999</v>
      </c>
      <c r="K46" s="67">
        <f t="shared" si="2"/>
        <v>16675</v>
      </c>
      <c r="L46" s="67">
        <f t="shared" si="3"/>
        <v>0</v>
      </c>
      <c r="M46" s="97">
        <f t="shared" si="4"/>
        <v>124760</v>
      </c>
      <c r="T46" s="8">
        <f t="shared" si="5"/>
        <v>94738</v>
      </c>
      <c r="U46" s="8">
        <f>ROUND(MAX(ROUND(ROUND($M46/10000*VLOOKUP($E$2,ISJ.PRA!$A$2:$L$415,10,0)/10,0)*1.03,0),$T46),0)</f>
        <v>94738</v>
      </c>
    </row>
    <row r="47" spans="1:21" x14ac:dyDescent="0.15">
      <c r="A47" s="3">
        <f t="shared" si="7"/>
        <v>30</v>
      </c>
      <c r="B47" s="3">
        <f t="shared" si="7"/>
        <v>84</v>
      </c>
      <c r="F47" s="9">
        <f t="shared" si="6"/>
        <v>487898</v>
      </c>
      <c r="G47" s="10">
        <f>VLOOKUP($E$2,ISJ.CUR!$A$2:$DR$415,12+$A47,0)*$B$2/10000</f>
        <v>972298.09043833578</v>
      </c>
      <c r="H47" s="10"/>
      <c r="I47" s="17">
        <f t="shared" si="1"/>
        <v>487898</v>
      </c>
      <c r="J47" s="104">
        <f>VLOOKUP($E$2,ISJ.CUR!$A$2:$DR$415,12+$A47,0)</f>
        <v>7685.8106711350001</v>
      </c>
      <c r="K47" s="67">
        <f t="shared" si="2"/>
        <v>16877</v>
      </c>
      <c r="L47" s="67">
        <f t="shared" si="3"/>
        <v>0</v>
      </c>
      <c r="M47" s="97">
        <f t="shared" si="4"/>
        <v>124760</v>
      </c>
      <c r="T47" s="8">
        <f t="shared" si="5"/>
        <v>95888</v>
      </c>
      <c r="U47" s="8">
        <f>ROUND(MAX(ROUND(ROUND($M47/10000*VLOOKUP($E$2,ISJ.PRA!$A$2:$L$415,10,0)/10,0)*1.03,0),$T47),0)</f>
        <v>95888</v>
      </c>
    </row>
    <row r="48" spans="1:21" x14ac:dyDescent="0.15">
      <c r="A48" s="3">
        <f t="shared" si="7"/>
        <v>31</v>
      </c>
      <c r="B48" s="3">
        <f t="shared" si="7"/>
        <v>85</v>
      </c>
      <c r="F48" s="9">
        <f t="shared" si="6"/>
        <v>518788</v>
      </c>
      <c r="G48" s="10">
        <f>VLOOKUP($E$2,ISJ.CUR!$A$2:$DR$415,12+$A48,0)*$B$2/10000</f>
        <v>984067.65123487508</v>
      </c>
      <c r="H48" s="10"/>
      <c r="I48" s="17">
        <f t="shared" si="1"/>
        <v>518788</v>
      </c>
      <c r="J48" s="104">
        <f>VLOOKUP($E$2,ISJ.CUR!$A$2:$DR$415,12+$A48,0)</f>
        <v>7778.8465588469999</v>
      </c>
      <c r="K48" s="67">
        <f t="shared" si="2"/>
        <v>17082</v>
      </c>
      <c r="L48" s="67">
        <f t="shared" si="3"/>
        <v>0</v>
      </c>
      <c r="M48" s="97">
        <f t="shared" si="4"/>
        <v>124760</v>
      </c>
      <c r="T48" s="8">
        <f t="shared" si="5"/>
        <v>97049</v>
      </c>
      <c r="U48" s="8">
        <f>ROUND(MAX(ROUND(ROUND($M48/10000*VLOOKUP($E$2,ISJ.PRA!$A$2:$L$415,10,0)/10,0)*1.03,0),$T48),0)</f>
        <v>97049</v>
      </c>
    </row>
    <row r="49" spans="1:21" x14ac:dyDescent="0.15">
      <c r="A49" s="3">
        <f t="shared" si="7"/>
        <v>32</v>
      </c>
      <c r="B49" s="3">
        <f t="shared" si="7"/>
        <v>86</v>
      </c>
      <c r="F49" s="9">
        <f t="shared" si="6"/>
        <v>550758</v>
      </c>
      <c r="G49" s="10">
        <f>VLOOKUP($E$2,ISJ.CUR!$A$2:$DR$415,12+$A49,0)*$B$2/10000</f>
        <v>995937.32630411722</v>
      </c>
      <c r="H49" s="10"/>
      <c r="I49" s="17">
        <f t="shared" si="1"/>
        <v>550758</v>
      </c>
      <c r="J49" s="104">
        <f>VLOOKUP($E$2,ISJ.CUR!$A$2:$DR$415,12+$A49,0)</f>
        <v>7872.6738287010003</v>
      </c>
      <c r="K49" s="67">
        <f t="shared" si="2"/>
        <v>17288</v>
      </c>
      <c r="L49" s="67">
        <f t="shared" si="3"/>
        <v>0</v>
      </c>
      <c r="M49" s="97">
        <f t="shared" si="4"/>
        <v>124760</v>
      </c>
      <c r="T49" s="8">
        <f t="shared" si="5"/>
        <v>98219</v>
      </c>
      <c r="U49" s="8">
        <f>ROUND(MAX(ROUND(ROUND($M49/10000*VLOOKUP($E$2,ISJ.PRA!$A$2:$L$415,10,0)/10,0)*1.03,0),$T49),0)</f>
        <v>98219</v>
      </c>
    </row>
    <row r="50" spans="1:21" x14ac:dyDescent="0.15">
      <c r="A50" s="3">
        <f t="shared" si="7"/>
        <v>33</v>
      </c>
      <c r="B50" s="3">
        <f t="shared" si="7"/>
        <v>87</v>
      </c>
      <c r="F50" s="9">
        <f t="shared" si="6"/>
        <v>583839</v>
      </c>
      <c r="G50" s="10">
        <f>VLOOKUP($E$2,ISJ.CUR!$A$2:$DR$415,12+$A50,0)*$B$2/10000</f>
        <v>1007903.4962201481</v>
      </c>
      <c r="H50" s="10"/>
      <c r="I50" s="17">
        <f t="shared" si="1"/>
        <v>583839</v>
      </c>
      <c r="J50" s="104">
        <f>VLOOKUP($E$2,ISJ.CUR!$A$2:$DR$415,12+$A50,0)</f>
        <v>7967.2638699010004</v>
      </c>
      <c r="K50" s="67">
        <f t="shared" si="2"/>
        <v>17495</v>
      </c>
      <c r="L50" s="67">
        <f t="shared" si="3"/>
        <v>0</v>
      </c>
      <c r="M50" s="97">
        <f t="shared" si="4"/>
        <v>124760</v>
      </c>
      <c r="T50" s="8">
        <f t="shared" si="5"/>
        <v>99400</v>
      </c>
      <c r="U50" s="8">
        <f>ROUND(MAX(ROUND(ROUND($M50/10000*VLOOKUP($E$2,ISJ.PRA!$A$2:$L$415,10,0)/10,0)*1.03,0),$T50),0)</f>
        <v>99400</v>
      </c>
    </row>
    <row r="51" spans="1:21" x14ac:dyDescent="0.15">
      <c r="A51" s="3">
        <f t="shared" ref="A51:B66" si="8">A50+1</f>
        <v>34</v>
      </c>
      <c r="B51" s="3">
        <f t="shared" si="8"/>
        <v>88</v>
      </c>
      <c r="F51" s="9">
        <f t="shared" si="6"/>
        <v>618067</v>
      </c>
      <c r="G51" s="10">
        <f>VLOOKUP($E$2,ISJ.CUR!$A$2:$DR$415,12+$A51,0)*$B$2/10000</f>
        <v>1019960.199662994</v>
      </c>
      <c r="H51" s="10"/>
      <c r="I51" s="17">
        <f t="shared" si="1"/>
        <v>618067</v>
      </c>
      <c r="J51" s="104">
        <f>VLOOKUP($E$2,ISJ.CUR!$A$2:$DR$415,12+$A51,0)</f>
        <v>8062.569559474</v>
      </c>
      <c r="K51" s="67">
        <f t="shared" si="2"/>
        <v>17705</v>
      </c>
      <c r="L51" s="67">
        <f t="shared" si="3"/>
        <v>0</v>
      </c>
      <c r="M51" s="97">
        <f t="shared" si="4"/>
        <v>124760</v>
      </c>
      <c r="T51" s="8">
        <f t="shared" si="5"/>
        <v>100589</v>
      </c>
      <c r="U51" s="8">
        <f>ROUND(MAX(ROUND(ROUND($M51/10000*VLOOKUP($E$2,ISJ.PRA!$A$2:$L$415,10,0)/10,0)*1.03,0),$T51),0)</f>
        <v>100589</v>
      </c>
    </row>
    <row r="52" spans="1:21" x14ac:dyDescent="0.15">
      <c r="A52" s="3">
        <f t="shared" si="8"/>
        <v>35</v>
      </c>
      <c r="B52" s="3">
        <f t="shared" si="8"/>
        <v>89</v>
      </c>
      <c r="F52" s="9">
        <f t="shared" si="6"/>
        <v>653473</v>
      </c>
      <c r="G52" s="10">
        <f>VLOOKUP($E$2,ISJ.CUR!$A$2:$DR$415,12+$A52,0)*$B$2/10000</f>
        <v>1032101.8770140104</v>
      </c>
      <c r="H52" s="10"/>
      <c r="I52" s="17">
        <f t="shared" si="1"/>
        <v>653473</v>
      </c>
      <c r="J52" s="104">
        <f>VLOOKUP($E$2,ISJ.CUR!$A$2:$DR$415,12+$A52,0)</f>
        <v>8158.5469498109996</v>
      </c>
      <c r="K52" s="67">
        <f t="shared" si="2"/>
        <v>17915</v>
      </c>
      <c r="L52" s="67">
        <f t="shared" si="3"/>
        <v>0</v>
      </c>
      <c r="M52" s="97">
        <f t="shared" si="4"/>
        <v>124760</v>
      </c>
      <c r="T52" s="8">
        <f t="shared" si="5"/>
        <v>101786</v>
      </c>
      <c r="U52" s="8">
        <f>ROUND(MAX(ROUND(ROUND($M52/10000*VLOOKUP($E$2,ISJ.PRA!$A$2:$L$415,10,0)/10,0)*1.03,0),$T52),0)</f>
        <v>101786</v>
      </c>
    </row>
    <row r="53" spans="1:21" x14ac:dyDescent="0.15">
      <c r="A53" s="3">
        <f t="shared" si="8"/>
        <v>36</v>
      </c>
      <c r="B53" s="3">
        <f t="shared" si="8"/>
        <v>90</v>
      </c>
      <c r="F53" s="9">
        <f t="shared" si="6"/>
        <v>690094</v>
      </c>
      <c r="G53" s="10">
        <f>VLOOKUP($E$2,ISJ.CUR!$A$2:$DR$415,12+$A53,0)*$B$2/10000</f>
        <v>1044319.555705891</v>
      </c>
      <c r="H53" s="10"/>
      <c r="I53" s="17">
        <f t="shared" si="1"/>
        <v>690094</v>
      </c>
      <c r="J53" s="104">
        <f>VLOOKUP($E$2,ISJ.CUR!$A$2:$DR$415,12+$A53,0)</f>
        <v>8255.1251146659997</v>
      </c>
      <c r="K53" s="67">
        <f t="shared" si="2"/>
        <v>18128</v>
      </c>
      <c r="L53" s="67">
        <f t="shared" si="3"/>
        <v>0</v>
      </c>
      <c r="M53" s="97">
        <f t="shared" si="4"/>
        <v>124760</v>
      </c>
      <c r="T53" s="8">
        <f t="shared" si="5"/>
        <v>102991</v>
      </c>
      <c r="U53" s="8">
        <f>ROUND(MAX(ROUND(ROUND($M53/10000*VLOOKUP($E$2,ISJ.PRA!$A$2:$L$415,10,0)/10,0)*1.03,0),$T53),0)</f>
        <v>102991</v>
      </c>
    </row>
    <row r="54" spans="1:21" x14ac:dyDescent="0.15">
      <c r="A54" s="3">
        <f t="shared" si="8"/>
        <v>37</v>
      </c>
      <c r="B54" s="3">
        <f t="shared" si="8"/>
        <v>91</v>
      </c>
      <c r="F54" s="9">
        <f t="shared" si="6"/>
        <v>727965</v>
      </c>
      <c r="G54" s="10">
        <f>VLOOKUP($E$2,ISJ.CUR!$A$2:$DR$415,12+$A54,0)*$B$2/10000</f>
        <v>1056598.489150235</v>
      </c>
      <c r="H54" s="10"/>
      <c r="I54" s="17">
        <f t="shared" si="1"/>
        <v>727965</v>
      </c>
      <c r="J54" s="104">
        <f>VLOOKUP($E$2,ISJ.CUR!$A$2:$DR$415,12+$A54,0)</f>
        <v>8352.1874853779991</v>
      </c>
      <c r="K54" s="67">
        <f t="shared" si="2"/>
        <v>18341</v>
      </c>
      <c r="L54" s="67">
        <f t="shared" si="3"/>
        <v>0</v>
      </c>
      <c r="M54" s="97">
        <f t="shared" si="4"/>
        <v>124760</v>
      </c>
      <c r="T54" s="8">
        <f t="shared" si="5"/>
        <v>104202</v>
      </c>
      <c r="U54" s="8">
        <f>ROUND(MAX(ROUND(ROUND($M54/10000*VLOOKUP($E$2,ISJ.PRA!$A$2:$L$415,10,0)/10,0)*1.03,0),$T54),0)</f>
        <v>104202</v>
      </c>
    </row>
    <row r="55" spans="1:21" x14ac:dyDescent="0.15">
      <c r="A55" s="3">
        <f t="shared" si="8"/>
        <v>38</v>
      </c>
      <c r="B55" s="3">
        <f t="shared" si="8"/>
        <v>92</v>
      </c>
      <c r="F55" s="9">
        <f t="shared" si="6"/>
        <v>767120</v>
      </c>
      <c r="G55" s="10">
        <f>VLOOKUP($E$2,ISJ.CUR!$A$2:$DR$415,12+$A55,0)*$B$2/10000</f>
        <v>1068917.942607969</v>
      </c>
      <c r="H55" s="10"/>
      <c r="I55" s="17">
        <f t="shared" si="1"/>
        <v>767120</v>
      </c>
      <c r="J55" s="104">
        <f>VLOOKUP($E$2,ISJ.CUR!$A$2:$DR$415,12+$A55,0)</f>
        <v>8449.5701582220008</v>
      </c>
      <c r="K55" s="67">
        <f t="shared" si="2"/>
        <v>18554</v>
      </c>
      <c r="L55" s="67">
        <f t="shared" si="3"/>
        <v>0</v>
      </c>
      <c r="M55" s="97">
        <f t="shared" si="4"/>
        <v>124760</v>
      </c>
      <c r="T55" s="8">
        <f t="shared" si="5"/>
        <v>105417</v>
      </c>
      <c r="U55" s="8">
        <f>ROUND(MAX(ROUND(ROUND($M55/10000*VLOOKUP($E$2,ISJ.PRA!$A$2:$L$415,10,0)/10,0)*1.03,0),$T55),0)</f>
        <v>105417</v>
      </c>
    </row>
    <row r="56" spans="1:21" x14ac:dyDescent="0.15">
      <c r="A56" s="3">
        <f t="shared" si="8"/>
        <v>39</v>
      </c>
      <c r="B56" s="3">
        <f t="shared" si="8"/>
        <v>93</v>
      </c>
      <c r="F56" s="9">
        <f t="shared" si="6"/>
        <v>807598</v>
      </c>
      <c r="G56" s="10">
        <f>VLOOKUP($E$2,ISJ.CUR!$A$2:$DR$415,12+$A56,0)*$B$2/10000</f>
        <v>1081278.6625848433</v>
      </c>
      <c r="H56" s="10"/>
      <c r="I56" s="17">
        <f t="shared" si="1"/>
        <v>807598</v>
      </c>
      <c r="J56" s="104">
        <f>VLOOKUP($E$2,ISJ.CUR!$A$2:$DR$415,12+$A56,0)</f>
        <v>8547.2790341679993</v>
      </c>
      <c r="K56" s="67">
        <f t="shared" si="2"/>
        <v>18769</v>
      </c>
      <c r="L56" s="67">
        <f t="shared" si="3"/>
        <v>0</v>
      </c>
      <c r="M56" s="97">
        <f t="shared" si="4"/>
        <v>124760</v>
      </c>
      <c r="T56" s="8">
        <f t="shared" si="5"/>
        <v>106636</v>
      </c>
      <c r="U56" s="8">
        <f>ROUND(MAX(ROUND(ROUND($M56/10000*VLOOKUP($E$2,ISJ.PRA!$A$2:$L$415,10,0)/10,0)*1.03,0),$T56),0)</f>
        <v>106636</v>
      </c>
    </row>
    <row r="57" spans="1:21" x14ac:dyDescent="0.15">
      <c r="A57" s="3">
        <f t="shared" si="8"/>
        <v>40</v>
      </c>
      <c r="B57" s="3">
        <f t="shared" si="8"/>
        <v>94</v>
      </c>
      <c r="F57" s="9">
        <f t="shared" si="6"/>
        <v>849437</v>
      </c>
      <c r="G57" s="10">
        <f>VLOOKUP($E$2,ISJ.CUR!$A$2:$DR$415,12+$A57,0)*$B$2/10000</f>
        <v>1093666.9825288302</v>
      </c>
      <c r="H57" s="10"/>
      <c r="I57" s="17">
        <f t="shared" si="1"/>
        <v>849437</v>
      </c>
      <c r="J57" s="104">
        <f>VLOOKUP($E$2,ISJ.CUR!$A$2:$DR$415,12+$A57,0)</f>
        <v>8645.2060820139995</v>
      </c>
      <c r="K57" s="67">
        <f t="shared" si="2"/>
        <v>18984</v>
      </c>
      <c r="L57" s="67">
        <f t="shared" si="3"/>
        <v>0</v>
      </c>
      <c r="M57" s="97">
        <f t="shared" si="4"/>
        <v>124760</v>
      </c>
      <c r="T57" s="8">
        <f t="shared" si="5"/>
        <v>107858</v>
      </c>
      <c r="U57" s="8">
        <f>ROUND(MAX(ROUND(ROUND($M57/10000*VLOOKUP($E$2,ISJ.PRA!$A$2:$L$415,10,0)/10,0)*1.03,0),$T57),0)</f>
        <v>107858</v>
      </c>
    </row>
    <row r="58" spans="1:21" x14ac:dyDescent="0.15">
      <c r="A58" s="3">
        <f t="shared" si="8"/>
        <v>41</v>
      </c>
      <c r="B58" s="3">
        <f t="shared" si="8"/>
        <v>95</v>
      </c>
      <c r="F58" s="9">
        <f t="shared" si="6"/>
        <v>892675</v>
      </c>
      <c r="G58" s="10">
        <f>VLOOKUP($E$2,ISJ.CUR!$A$2:$DR$415,12+$A58,0)*$B$2/10000</f>
        <v>1106067.2959255381</v>
      </c>
      <c r="H58" s="10"/>
      <c r="I58" s="17">
        <f t="shared" si="1"/>
        <v>892675</v>
      </c>
      <c r="J58" s="104">
        <f>VLOOKUP($E$2,ISJ.CUR!$A$2:$DR$415,12+$A58,0)</f>
        <v>8743.2279355659994</v>
      </c>
      <c r="K58" s="67">
        <f t="shared" si="2"/>
        <v>19199</v>
      </c>
      <c r="L58" s="67">
        <f t="shared" si="3"/>
        <v>0</v>
      </c>
      <c r="M58" s="97">
        <f t="shared" si="4"/>
        <v>124760</v>
      </c>
      <c r="T58" s="8">
        <f t="shared" si="5"/>
        <v>109081</v>
      </c>
      <c r="U58" s="8">
        <f>ROUND(MAX(ROUND(ROUND($M58/10000*VLOOKUP($E$2,ISJ.PRA!$A$2:$L$415,10,0)/10,0)*1.03,0),$T58),0)</f>
        <v>109081</v>
      </c>
    </row>
    <row r="59" spans="1:21" x14ac:dyDescent="0.15">
      <c r="A59" s="3">
        <f t="shared" si="8"/>
        <v>42</v>
      </c>
      <c r="B59" s="3">
        <f t="shared" si="8"/>
        <v>96</v>
      </c>
      <c r="F59" s="9">
        <f t="shared" si="6"/>
        <v>937352</v>
      </c>
      <c r="G59" s="10">
        <f>VLOOKUP($E$2,ISJ.CUR!$A$2:$DR$415,12+$A59,0)*$B$2/10000</f>
        <v>1118461.8412476731</v>
      </c>
      <c r="H59" s="10"/>
      <c r="I59" s="17">
        <f t="shared" si="1"/>
        <v>937352</v>
      </c>
      <c r="J59" s="104">
        <f>VLOOKUP($E$2,ISJ.CUR!$A$2:$DR$415,12+$A59,0)</f>
        <v>8841.2041937089998</v>
      </c>
      <c r="K59" s="67">
        <f t="shared" si="2"/>
        <v>19414</v>
      </c>
      <c r="L59" s="67">
        <f t="shared" si="3"/>
        <v>0</v>
      </c>
      <c r="M59" s="97">
        <f t="shared" si="4"/>
        <v>124760</v>
      </c>
      <c r="T59" s="8">
        <f t="shared" si="5"/>
        <v>110303</v>
      </c>
      <c r="U59" s="8">
        <f>ROUND(MAX(ROUND(ROUND($M59/10000*VLOOKUP($E$2,ISJ.PRA!$A$2:$L$415,10,0)/10,0)*1.03,0),$T59),0)</f>
        <v>110303</v>
      </c>
    </row>
    <row r="60" spans="1:21" x14ac:dyDescent="0.15">
      <c r="A60" s="3">
        <f t="shared" si="8"/>
        <v>43</v>
      </c>
      <c r="B60" s="3">
        <f t="shared" si="8"/>
        <v>97</v>
      </c>
      <c r="F60" s="9">
        <f t="shared" si="6"/>
        <v>983508</v>
      </c>
      <c r="G60" s="10">
        <f>VLOOKUP($E$2,ISJ.CUR!$A$2:$DR$415,12+$A60,0)*$B$2/10000</f>
        <v>1130830.4423993255</v>
      </c>
      <c r="H60" s="10"/>
      <c r="I60" s="17">
        <f t="shared" si="1"/>
        <v>983508</v>
      </c>
      <c r="J60" s="104">
        <f>VLOOKUP($E$2,ISJ.CUR!$A$2:$DR$415,12+$A60,0)</f>
        <v>8938.9753686740005</v>
      </c>
      <c r="K60" s="67">
        <f t="shared" si="2"/>
        <v>19629</v>
      </c>
      <c r="L60" s="67">
        <f t="shared" si="3"/>
        <v>0</v>
      </c>
      <c r="M60" s="97">
        <f t="shared" si="4"/>
        <v>124760</v>
      </c>
      <c r="T60" s="8">
        <f t="shared" si="5"/>
        <v>111523</v>
      </c>
      <c r="U60" s="8">
        <f>ROUND(MAX(ROUND(ROUND($M60/10000*VLOOKUP($E$2,ISJ.PRA!$A$2:$L$415,10,0)/10,0)*1.03,0),$T60),0)</f>
        <v>111523</v>
      </c>
    </row>
    <row r="61" spans="1:21" x14ac:dyDescent="0.15">
      <c r="A61" s="3">
        <f t="shared" si="8"/>
        <v>44</v>
      </c>
      <c r="B61" s="3">
        <f t="shared" si="8"/>
        <v>98</v>
      </c>
      <c r="F61" s="9">
        <f t="shared" si="6"/>
        <v>1031184</v>
      </c>
      <c r="G61" s="10">
        <f>VLOOKUP($E$2,ISJ.CUR!$A$2:$DR$415,12+$A61,0)*$B$2/10000</f>
        <v>1143150.2093298398</v>
      </c>
      <c r="H61" s="10"/>
      <c r="I61" s="17">
        <f t="shared" si="1"/>
        <v>1031184</v>
      </c>
      <c r="J61" s="104">
        <f>VLOOKUP($E$2,ISJ.CUR!$A$2:$DR$415,12+$A61,0)</f>
        <v>9036.3605194539996</v>
      </c>
      <c r="K61" s="67">
        <f t="shared" si="2"/>
        <v>19843</v>
      </c>
      <c r="L61" s="67">
        <f t="shared" si="3"/>
        <v>0</v>
      </c>
      <c r="M61" s="97">
        <f t="shared" si="4"/>
        <v>124760</v>
      </c>
      <c r="T61" s="8">
        <f t="shared" si="5"/>
        <v>112738</v>
      </c>
      <c r="U61" s="8">
        <f>ROUND(MAX(ROUND(ROUND($M61/10000*VLOOKUP($E$2,ISJ.PRA!$A$2:$L$415,10,0)/10,0)*1.03,0),$T61),0)</f>
        <v>112738</v>
      </c>
    </row>
    <row r="62" spans="1:21" x14ac:dyDescent="0.15">
      <c r="A62" s="3">
        <f t="shared" si="8"/>
        <v>45</v>
      </c>
      <c r="B62" s="3">
        <f t="shared" si="8"/>
        <v>99</v>
      </c>
      <c r="F62" s="9">
        <f t="shared" si="6"/>
        <v>1080423</v>
      </c>
      <c r="G62" s="10">
        <f>VLOOKUP($E$2,ISJ.CUR!$A$2:$DR$415,12+$A62,0)*$B$2/10000</f>
        <v>1155395.2302837695</v>
      </c>
      <c r="H62" s="10"/>
      <c r="I62" s="17">
        <f t="shared" si="1"/>
        <v>1080423</v>
      </c>
      <c r="J62" s="104">
        <f>VLOOKUP($E$2,ISJ.CUR!$A$2:$DR$415,12+$A62,0)</f>
        <v>9133.1548191050006</v>
      </c>
      <c r="K62" s="67">
        <f t="shared" si="2"/>
        <v>20056</v>
      </c>
      <c r="L62" s="67">
        <f t="shared" si="3"/>
        <v>0</v>
      </c>
      <c r="M62" s="97">
        <f t="shared" si="4"/>
        <v>124760</v>
      </c>
      <c r="T62" s="8">
        <f t="shared" si="5"/>
        <v>113945</v>
      </c>
      <c r="U62" s="8">
        <f>ROUND(MAX(ROUND(ROUND($M62/10000*VLOOKUP($E$2,ISJ.PRA!$A$2:$L$415,10,0)/10,0)*1.03,0),$T62),0)</f>
        <v>113945</v>
      </c>
    </row>
    <row r="63" spans="1:21" x14ac:dyDescent="0.15">
      <c r="A63" s="3">
        <f t="shared" si="8"/>
        <v>46</v>
      </c>
      <c r="B63" s="3">
        <f t="shared" si="8"/>
        <v>100</v>
      </c>
      <c r="F63" s="9">
        <f t="shared" si="6"/>
        <v>1131265</v>
      </c>
      <c r="G63" s="10">
        <f>VLOOKUP($E$2,ISJ.CUR!$A$2:$DR$415,12+$A63,0)*$B$2/10000</f>
        <v>1167536.2119266</v>
      </c>
      <c r="H63" s="10"/>
      <c r="I63" s="17">
        <f t="shared" si="1"/>
        <v>1131265</v>
      </c>
      <c r="J63" s="104">
        <f>VLOOKUP($E$2,ISJ.CUR!$A$2:$DR$415,12+$A63,0)</f>
        <v>9229.1267100160003</v>
      </c>
      <c r="K63" s="67">
        <f t="shared" si="2"/>
        <v>20266</v>
      </c>
      <c r="L63" s="67">
        <f t="shared" si="3"/>
        <v>0</v>
      </c>
      <c r="M63" s="97">
        <f t="shared" si="4"/>
        <v>124760</v>
      </c>
      <c r="T63" s="8">
        <f t="shared" si="5"/>
        <v>115143</v>
      </c>
      <c r="U63" s="8">
        <f>ROUND(MAX(ROUND(ROUND($M63/10000*VLOOKUP($E$2,ISJ.PRA!$A$2:$L$415,10,0)/10,0)*1.03,0),$T63),0)</f>
        <v>115143</v>
      </c>
    </row>
    <row r="64" spans="1:21" x14ac:dyDescent="0.15">
      <c r="A64" s="3">
        <f t="shared" si="8"/>
        <v>47</v>
      </c>
      <c r="B64" s="3">
        <f t="shared" si="8"/>
        <v>101</v>
      </c>
      <c r="F64" s="9">
        <f t="shared" si="6"/>
        <v>1183755</v>
      </c>
      <c r="G64" s="10">
        <f>VLOOKUP($E$2,ISJ.CUR!$A$2:$DR$415,12+$A64,0)*$B$2/10000</f>
        <v>1179540.1062131939</v>
      </c>
      <c r="H64" s="10"/>
      <c r="I64" s="17">
        <f t="shared" si="1"/>
        <v>1183755</v>
      </c>
      <c r="J64" s="104">
        <f>VLOOKUP($E$2,ISJ.CUR!$A$2:$DR$415,12+$A64,0)</f>
        <v>9324.0149543829993</v>
      </c>
      <c r="K64" s="67">
        <f t="shared" si="2"/>
        <v>20475</v>
      </c>
      <c r="L64" s="67">
        <f t="shared" si="3"/>
        <v>0</v>
      </c>
      <c r="M64" s="97">
        <f t="shared" si="4"/>
        <v>124760</v>
      </c>
      <c r="T64" s="8">
        <f t="shared" si="5"/>
        <v>116326</v>
      </c>
      <c r="U64" s="8">
        <f>ROUND(MAX(ROUND(ROUND($M64/10000*VLOOKUP($E$2,ISJ.PRA!$A$2:$L$415,10,0)/10,0)*1.03,0),$T64),0)</f>
        <v>116326</v>
      </c>
    </row>
    <row r="65" spans="1:21" x14ac:dyDescent="0.15">
      <c r="A65" s="3">
        <f t="shared" si="8"/>
        <v>48</v>
      </c>
      <c r="B65" s="3">
        <f t="shared" si="8"/>
        <v>102</v>
      </c>
      <c r="F65" s="9">
        <f t="shared" si="6"/>
        <v>1237935</v>
      </c>
      <c r="G65" s="10">
        <f>VLOOKUP($E$2,ISJ.CUR!$A$2:$DR$415,12+$A65,0)*$B$2/10000</f>
        <v>1191369.6734981702</v>
      </c>
      <c r="H65" s="10"/>
      <c r="I65" s="17">
        <f t="shared" si="1"/>
        <v>1237935</v>
      </c>
      <c r="J65" s="104">
        <f>VLOOKUP($E$2,ISJ.CUR!$A$2:$DR$415,12+$A65,0)</f>
        <v>9417.5251806889992</v>
      </c>
      <c r="K65" s="67">
        <f t="shared" si="2"/>
        <v>20680</v>
      </c>
      <c r="L65" s="67">
        <f t="shared" si="3"/>
        <v>0</v>
      </c>
      <c r="M65" s="97">
        <f t="shared" si="4"/>
        <v>124760</v>
      </c>
      <c r="T65" s="8">
        <f t="shared" si="5"/>
        <v>117493</v>
      </c>
      <c r="U65" s="8">
        <f>ROUND(MAX(ROUND(ROUND($M65/10000*VLOOKUP($E$2,ISJ.PRA!$A$2:$L$415,10,0)/10,0)*1.03,0),$T65),0)</f>
        <v>117493</v>
      </c>
    </row>
    <row r="66" spans="1:21" x14ac:dyDescent="0.15">
      <c r="A66" s="3">
        <f t="shared" si="8"/>
        <v>49</v>
      </c>
      <c r="B66" s="3">
        <f t="shared" si="8"/>
        <v>103</v>
      </c>
      <c r="F66" s="9">
        <f t="shared" si="6"/>
        <v>1293851</v>
      </c>
      <c r="G66" s="10">
        <f>VLOOKUP($E$2,ISJ.CUR!$A$2:$DR$415,12+$A66,0)*$B$2/10000</f>
        <v>1202983.0290768347</v>
      </c>
      <c r="H66" s="10"/>
      <c r="I66" s="17">
        <f t="shared" si="1"/>
        <v>1293851</v>
      </c>
      <c r="J66" s="104">
        <f>VLOOKUP($E$2,ISJ.CUR!$A$2:$DR$415,12+$A66,0)</f>
        <v>9509.3262992060008</v>
      </c>
      <c r="K66" s="67">
        <f t="shared" si="2"/>
        <v>20882</v>
      </c>
      <c r="L66" s="67">
        <f t="shared" si="3"/>
        <v>0</v>
      </c>
      <c r="M66" s="97">
        <f t="shared" si="4"/>
        <v>124760</v>
      </c>
      <c r="T66" s="8">
        <f t="shared" si="5"/>
        <v>118638</v>
      </c>
      <c r="U66" s="8">
        <f>ROUND(MAX(ROUND(ROUND($M66/10000*VLOOKUP($E$2,ISJ.PRA!$A$2:$L$415,10,0)/10,0)*1.03,0),$T66),0)</f>
        <v>118638</v>
      </c>
    </row>
    <row r="67" spans="1:21" x14ac:dyDescent="0.15">
      <c r="A67" s="3">
        <f t="shared" ref="A67:B82" si="9">A66+1</f>
        <v>50</v>
      </c>
      <c r="B67" s="3">
        <f t="shared" si="9"/>
        <v>104</v>
      </c>
      <c r="F67" s="9">
        <f t="shared" si="6"/>
        <v>1351546</v>
      </c>
      <c r="G67" s="10">
        <f>VLOOKUP($E$2,ISJ.CUR!$A$2:$DR$415,12+$A67,0)*$B$2/10000</f>
        <v>1214333.130086435</v>
      </c>
      <c r="H67" s="10"/>
      <c r="I67" s="17">
        <f t="shared" si="1"/>
        <v>1351546</v>
      </c>
      <c r="J67" s="104">
        <f>VLOOKUP($E$2,ISJ.CUR!$A$2:$DR$415,12+$A67,0)</f>
        <v>9599.0464460580006</v>
      </c>
      <c r="K67" s="67">
        <f t="shared" si="2"/>
        <v>21079</v>
      </c>
      <c r="L67" s="67">
        <f t="shared" si="3"/>
        <v>0</v>
      </c>
      <c r="M67" s="97">
        <f t="shared" si="4"/>
        <v>124760</v>
      </c>
      <c r="T67" s="8">
        <f t="shared" si="5"/>
        <v>119758</v>
      </c>
      <c r="U67" s="8">
        <f>ROUND(MAX(ROUND(ROUND($M67/10000*VLOOKUP($E$2,ISJ.PRA!$A$2:$L$415,10,0)/10,0)*1.03,0),$T67),0)</f>
        <v>119758</v>
      </c>
    </row>
    <row r="68" spans="1:21" x14ac:dyDescent="0.15">
      <c r="A68" s="3">
        <f t="shared" si="9"/>
        <v>51</v>
      </c>
      <c r="B68" s="3">
        <f t="shared" si="9"/>
        <v>105</v>
      </c>
      <c r="F68" s="9">
        <f t="shared" si="6"/>
        <v>1411065</v>
      </c>
      <c r="G68" s="10">
        <f>VLOOKUP($E$2,ISJ.CUR!$A$2:$DR$415,12+$A68,0)*$B$2/10000</f>
        <v>1225367.2466969413</v>
      </c>
      <c r="H68" s="10"/>
      <c r="I68" s="17">
        <f t="shared" si="1"/>
        <v>1411065</v>
      </c>
      <c r="J68" s="104">
        <f>VLOOKUP($E$2,ISJ.CUR!$A$2:$DR$415,12+$A68,0)</f>
        <v>9686.2688030959998</v>
      </c>
      <c r="K68" s="67">
        <f t="shared" si="2"/>
        <v>21270</v>
      </c>
      <c r="L68" s="67">
        <f t="shared" si="3"/>
        <v>0</v>
      </c>
      <c r="M68" s="97">
        <f t="shared" si="4"/>
        <v>124760</v>
      </c>
      <c r="T68" s="8">
        <f t="shared" si="5"/>
        <v>120846</v>
      </c>
      <c r="U68" s="8">
        <f>ROUND(MAX(ROUND(ROUND($M68/10000*VLOOKUP($E$2,ISJ.PRA!$A$2:$L$415,10,0)/10,0)*1.03,0),$T68),0)</f>
        <v>120846</v>
      </c>
    </row>
    <row r="69" spans="1:21" x14ac:dyDescent="0.15">
      <c r="A69" s="3">
        <f t="shared" si="9"/>
        <v>52</v>
      </c>
      <c r="B69" s="3">
        <f t="shared" si="9"/>
        <v>106</v>
      </c>
      <c r="F69" s="9">
        <f t="shared" si="6"/>
        <v>1472453</v>
      </c>
      <c r="G69" s="10">
        <f>VLOOKUP($E$2,ISJ.CUR!$A$2:$DR$415,12+$A69,0)*$B$2/10000</f>
        <v>1236026.3626779222</v>
      </c>
      <c r="H69" s="10"/>
      <c r="I69" s="17">
        <f t="shared" si="1"/>
        <v>1472453</v>
      </c>
      <c r="J69" s="104">
        <f>VLOOKUP($E$2,ISJ.CUR!$A$2:$DR$415,12+$A69,0)</f>
        <v>9770.5268595060006</v>
      </c>
      <c r="K69" s="67">
        <f t="shared" si="2"/>
        <v>21455</v>
      </c>
      <c r="L69" s="67">
        <f t="shared" si="3"/>
        <v>0</v>
      </c>
      <c r="M69" s="97">
        <f t="shared" si="4"/>
        <v>124760</v>
      </c>
      <c r="T69" s="8">
        <f t="shared" si="5"/>
        <v>121897</v>
      </c>
      <c r="U69" s="8">
        <f>ROUND(MAX(ROUND(ROUND($M69/10000*VLOOKUP($E$2,ISJ.PRA!$A$2:$L$415,10,0)/10,0)*1.03,0),$T69),0)</f>
        <v>121897</v>
      </c>
    </row>
    <row r="70" spans="1:21" x14ac:dyDescent="0.15">
      <c r="A70" s="3">
        <f t="shared" si="9"/>
        <v>53</v>
      </c>
      <c r="B70" s="3">
        <f t="shared" si="9"/>
        <v>107</v>
      </c>
      <c r="F70" s="9">
        <f t="shared" si="6"/>
        <v>1535756</v>
      </c>
      <c r="G70" s="10">
        <f>VLOOKUP($E$2,ISJ.CUR!$A$2:$DR$415,12+$A70,0)*$B$2/10000</f>
        <v>1246244.5598441805</v>
      </c>
      <c r="H70" s="10"/>
      <c r="I70" s="17">
        <f t="shared" si="1"/>
        <v>1535756</v>
      </c>
      <c r="J70" s="104">
        <f>VLOOKUP($E$2,ISJ.CUR!$A$2:$DR$415,12+$A70,0)</f>
        <v>9851.2995459819995</v>
      </c>
      <c r="K70" s="67">
        <f t="shared" si="2"/>
        <v>21633</v>
      </c>
      <c r="L70" s="67">
        <f t="shared" si="3"/>
        <v>0</v>
      </c>
      <c r="M70" s="97">
        <f t="shared" si="4"/>
        <v>124760</v>
      </c>
      <c r="T70" s="8">
        <f t="shared" si="5"/>
        <v>122905</v>
      </c>
      <c r="U70" s="8">
        <f>ROUND(MAX(ROUND(ROUND($M70/10000*VLOOKUP($E$2,ISJ.PRA!$A$2:$L$415,10,0)/10,0)*1.03,0),$T70),0)</f>
        <v>122905</v>
      </c>
    </row>
    <row r="71" spans="1:21" x14ac:dyDescent="0.15">
      <c r="A71" s="3">
        <f t="shared" si="9"/>
        <v>54</v>
      </c>
      <c r="B71" s="3">
        <f t="shared" si="9"/>
        <v>108</v>
      </c>
      <c r="F71" s="9">
        <f t="shared" si="6"/>
        <v>1601019</v>
      </c>
      <c r="G71" s="10">
        <f>VLOOKUP($E$2,ISJ.CUR!$A$2:$DR$415,12+$A71,0)*$B$2/10000</f>
        <v>1255948.3487287923</v>
      </c>
      <c r="H71" s="10"/>
      <c r="I71" s="17">
        <f t="shared" si="1"/>
        <v>1601019</v>
      </c>
      <c r="J71" s="104">
        <f>VLOOKUP($E$2,ISJ.CUR!$A$2:$DR$415,12+$A71,0)</f>
        <v>9928.0059438379994</v>
      </c>
      <c r="K71" s="67">
        <f t="shared" si="2"/>
        <v>21801</v>
      </c>
      <c r="L71" s="67">
        <f t="shared" si="3"/>
        <v>0</v>
      </c>
      <c r="M71" s="97">
        <f t="shared" si="4"/>
        <v>124760</v>
      </c>
      <c r="T71" s="8">
        <f t="shared" si="5"/>
        <v>123862</v>
      </c>
      <c r="U71" s="8">
        <f>ROUND(MAX(ROUND(ROUND($M71/10000*VLOOKUP($E$2,ISJ.PRA!$A$2:$L$415,10,0)/10,0)*1.03,0),$T71),0)</f>
        <v>123862</v>
      </c>
    </row>
    <row r="72" spans="1:21" x14ac:dyDescent="0.15">
      <c r="A72" s="3">
        <f t="shared" si="9"/>
        <v>55</v>
      </c>
      <c r="B72" s="3">
        <f t="shared" si="9"/>
        <v>109</v>
      </c>
      <c r="F72" s="9">
        <f t="shared" si="6"/>
        <v>1668287</v>
      </c>
      <c r="G72" s="10">
        <f>VLOOKUP($E$2,ISJ.CUR!$A$2:$DR$415,12+$A72,0)*$B$2/10000</f>
        <v>1265056</v>
      </c>
      <c r="H72" s="10"/>
      <c r="I72" s="17">
        <f t="shared" si="1"/>
        <v>1668287</v>
      </c>
      <c r="J72" s="104">
        <f>VLOOKUP($E$2,ISJ.CUR!$A$2:$DR$415,12+$A72,0)</f>
        <v>10000</v>
      </c>
      <c r="K72" s="67">
        <f t="shared" si="2"/>
        <v>21959</v>
      </c>
      <c r="L72" s="67">
        <f t="shared" si="3"/>
        <v>0</v>
      </c>
      <c r="M72" s="97">
        <f t="shared" si="4"/>
        <v>124760</v>
      </c>
      <c r="T72" s="8">
        <f t="shared" si="5"/>
        <v>124760</v>
      </c>
      <c r="U72" s="8">
        <f>ROUND(MAX(ROUND(ROUND($M72/10000*VLOOKUP($E$2,ISJ.PRA!$A$2:$L$415,10,0)/10,0)*1.03,0),$T72),0)</f>
        <v>124760</v>
      </c>
    </row>
    <row r="73" spans="1:21" x14ac:dyDescent="0.15">
      <c r="A73" s="3">
        <f t="shared" si="9"/>
        <v>56</v>
      </c>
      <c r="B73" s="3">
        <f t="shared" si="9"/>
        <v>110</v>
      </c>
      <c r="F73" s="9">
        <f t="shared" si="6"/>
        <v>1715500</v>
      </c>
      <c r="G73" s="10">
        <f>VLOOKUP($E$2,ISJ.CUR!$A$2:$DR$415,12+$A73,0)*$B$2/10000</f>
        <v>0</v>
      </c>
      <c r="H73" s="10"/>
      <c r="I73" s="17">
        <f t="shared" si="1"/>
        <v>1715500</v>
      </c>
      <c r="J73" s="104">
        <f>VLOOKUP($E$2,ISJ.CUR!$A$2:$DR$415,12+$A73,0)</f>
        <v>0</v>
      </c>
      <c r="K73" s="67">
        <f t="shared" si="2"/>
        <v>0</v>
      </c>
      <c r="L73" s="67">
        <f t="shared" si="3"/>
        <v>0</v>
      </c>
      <c r="M73" s="97">
        <f t="shared" si="4"/>
        <v>124760</v>
      </c>
      <c r="T73" s="8">
        <f t="shared" si="5"/>
        <v>0</v>
      </c>
      <c r="U73" s="8">
        <f>ROUND(MAX(ROUND(ROUND($M73/10000*VLOOKUP($E$2,ISJ.PRA!$A$2:$L$415,10,0)/10,0)*1.03,0),$T73),0)</f>
        <v>71319</v>
      </c>
    </row>
    <row r="74" spans="1:21" x14ac:dyDescent="0.15">
      <c r="A74" s="3">
        <f t="shared" si="9"/>
        <v>57</v>
      </c>
      <c r="B74" s="3">
        <f t="shared" si="9"/>
        <v>111</v>
      </c>
      <c r="F74" s="9">
        <f t="shared" si="6"/>
        <v>1764049</v>
      </c>
      <c r="G74" s="10">
        <f>VLOOKUP($E$2,ISJ.CUR!$A$2:$DR$415,12+$A74,0)*$B$2/10000</f>
        <v>0</v>
      </c>
      <c r="H74" s="10"/>
      <c r="I74" s="17">
        <f t="shared" si="1"/>
        <v>1764049</v>
      </c>
      <c r="J74" s="104">
        <f>VLOOKUP($E$2,ISJ.CUR!$A$2:$DR$415,12+$A74,0)</f>
        <v>0</v>
      </c>
      <c r="K74" s="67">
        <f t="shared" si="2"/>
        <v>0</v>
      </c>
      <c r="L74" s="67">
        <f t="shared" si="3"/>
        <v>0</v>
      </c>
      <c r="M74" s="97">
        <f t="shared" si="4"/>
        <v>124760</v>
      </c>
      <c r="T74" s="8">
        <f t="shared" si="5"/>
        <v>0</v>
      </c>
      <c r="U74" s="8">
        <f>ROUND(MAX(ROUND(ROUND($M74/10000*VLOOKUP($E$2,ISJ.PRA!$A$2:$L$415,10,0)/10,0)*1.03,0),$T74),0)</f>
        <v>71319</v>
      </c>
    </row>
    <row r="75" spans="1:21" x14ac:dyDescent="0.15">
      <c r="A75" s="3">
        <f t="shared" si="9"/>
        <v>58</v>
      </c>
      <c r="B75" s="3">
        <f t="shared" si="9"/>
        <v>112</v>
      </c>
      <c r="F75" s="9">
        <f t="shared" si="6"/>
        <v>1813972</v>
      </c>
      <c r="G75" s="10">
        <f>VLOOKUP($E$2,ISJ.CUR!$A$2:$DR$415,12+$A75,0)*$B$2/10000</f>
        <v>0</v>
      </c>
      <c r="H75" s="10"/>
      <c r="I75" s="17">
        <f t="shared" si="1"/>
        <v>1813972</v>
      </c>
      <c r="J75" s="104">
        <f>VLOOKUP($E$2,ISJ.CUR!$A$2:$DR$415,12+$A75,0)</f>
        <v>0</v>
      </c>
      <c r="K75" s="67">
        <f t="shared" si="2"/>
        <v>0</v>
      </c>
      <c r="L75" s="67">
        <f t="shared" si="3"/>
        <v>0</v>
      </c>
      <c r="M75" s="97">
        <f t="shared" si="4"/>
        <v>124760</v>
      </c>
      <c r="T75" s="8">
        <f t="shared" si="5"/>
        <v>0</v>
      </c>
      <c r="U75" s="8">
        <f>ROUND(MAX(ROUND(ROUND($M75/10000*VLOOKUP($E$2,ISJ.PRA!$A$2:$L$415,10,0)/10,0)*1.03,0),$T75),0)</f>
        <v>71319</v>
      </c>
    </row>
    <row r="76" spans="1:21" x14ac:dyDescent="0.15">
      <c r="A76" s="3">
        <f t="shared" si="9"/>
        <v>59</v>
      </c>
      <c r="B76" s="3">
        <f t="shared" si="9"/>
        <v>113</v>
      </c>
      <c r="F76" s="9">
        <f t="shared" si="6"/>
        <v>1865307</v>
      </c>
      <c r="G76" s="10">
        <f>VLOOKUP($E$2,ISJ.CUR!$A$2:$DR$415,12+$A76,0)*$B$2/10000</f>
        <v>0</v>
      </c>
      <c r="H76" s="10"/>
      <c r="I76" s="17">
        <f t="shared" si="1"/>
        <v>1865307</v>
      </c>
      <c r="J76" s="104">
        <f>VLOOKUP($E$2,ISJ.CUR!$A$2:$DR$415,12+$A76,0)</f>
        <v>0</v>
      </c>
      <c r="K76" s="67">
        <f t="shared" si="2"/>
        <v>0</v>
      </c>
      <c r="L76" s="67">
        <f t="shared" si="3"/>
        <v>0</v>
      </c>
      <c r="M76" s="97">
        <f t="shared" si="4"/>
        <v>124760</v>
      </c>
      <c r="T76" s="8">
        <f t="shared" si="5"/>
        <v>0</v>
      </c>
      <c r="U76" s="8">
        <f>ROUND(MAX(ROUND(ROUND($M76/10000*VLOOKUP($E$2,ISJ.PRA!$A$2:$L$415,10,0)/10,0)*1.03,0),$T76),0)</f>
        <v>71319</v>
      </c>
    </row>
    <row r="77" spans="1:21" x14ac:dyDescent="0.15">
      <c r="A77" s="3">
        <f t="shared" si="9"/>
        <v>60</v>
      </c>
      <c r="B77" s="3">
        <f t="shared" si="9"/>
        <v>114</v>
      </c>
      <c r="F77" s="9">
        <f t="shared" si="6"/>
        <v>1918095</v>
      </c>
      <c r="G77" s="10">
        <f>VLOOKUP($E$2,ISJ.CUR!$A$2:$DR$415,12+$A77,0)*$B$2/10000</f>
        <v>0</v>
      </c>
      <c r="H77" s="10"/>
      <c r="I77" s="17">
        <f t="shared" si="1"/>
        <v>1918095</v>
      </c>
      <c r="J77" s="104">
        <f>VLOOKUP($E$2,ISJ.CUR!$A$2:$DR$415,12+$A77,0)</f>
        <v>0</v>
      </c>
      <c r="K77" s="67">
        <f t="shared" si="2"/>
        <v>0</v>
      </c>
      <c r="L77" s="67">
        <f t="shared" si="3"/>
        <v>0</v>
      </c>
      <c r="M77" s="97">
        <f t="shared" si="4"/>
        <v>124760</v>
      </c>
      <c r="T77" s="8">
        <f t="shared" si="5"/>
        <v>0</v>
      </c>
      <c r="U77" s="8">
        <f>ROUND(MAX(ROUND(ROUND($M77/10000*VLOOKUP($E$2,ISJ.PRA!$A$2:$L$415,10,0)/10,0)*1.03,0),$T77),0)</f>
        <v>71319</v>
      </c>
    </row>
    <row r="78" spans="1:21" x14ac:dyDescent="0.15">
      <c r="A78" s="3">
        <f t="shared" si="9"/>
        <v>61</v>
      </c>
      <c r="B78" s="3">
        <f t="shared" si="9"/>
        <v>115</v>
      </c>
      <c r="F78" s="9">
        <f t="shared" si="6"/>
        <v>1972377</v>
      </c>
      <c r="G78" s="10">
        <f>VLOOKUP($E$2,ISJ.CUR!$A$2:$DR$415,12+$A78,0)*$B$2/10000</f>
        <v>0</v>
      </c>
      <c r="H78" s="10"/>
      <c r="I78" s="17">
        <f t="shared" si="1"/>
        <v>1972377</v>
      </c>
      <c r="J78" s="104">
        <f>VLOOKUP($E$2,ISJ.CUR!$A$2:$DR$415,12+$A78,0)</f>
        <v>0</v>
      </c>
      <c r="K78" s="67">
        <f t="shared" si="2"/>
        <v>0</v>
      </c>
      <c r="L78" s="67">
        <f t="shared" si="3"/>
        <v>0</v>
      </c>
      <c r="M78" s="97">
        <f t="shared" si="4"/>
        <v>124760</v>
      </c>
      <c r="T78" s="8">
        <f t="shared" si="5"/>
        <v>0</v>
      </c>
      <c r="U78" s="8">
        <f>ROUND(MAX(ROUND(ROUND($M78/10000*VLOOKUP($E$2,ISJ.PRA!$A$2:$L$415,10,0)/10,0)*1.03,0),$T78),0)</f>
        <v>71319</v>
      </c>
    </row>
    <row r="79" spans="1:21" x14ac:dyDescent="0.15">
      <c r="A79" s="3">
        <f t="shared" si="9"/>
        <v>62</v>
      </c>
      <c r="B79" s="3">
        <f t="shared" si="9"/>
        <v>116</v>
      </c>
      <c r="F79" s="9">
        <f t="shared" si="6"/>
        <v>2028195</v>
      </c>
      <c r="G79" s="10">
        <f>VLOOKUP($E$2,ISJ.CUR!$A$2:$DR$415,12+$A79,0)*$B$2/10000</f>
        <v>0</v>
      </c>
      <c r="H79" s="10"/>
      <c r="I79" s="17">
        <f t="shared" si="1"/>
        <v>2028195</v>
      </c>
      <c r="J79" s="104">
        <f>VLOOKUP($E$2,ISJ.CUR!$A$2:$DR$415,12+$A79,0)</f>
        <v>0</v>
      </c>
      <c r="K79" s="67">
        <f t="shared" si="2"/>
        <v>0</v>
      </c>
      <c r="L79" s="67">
        <f t="shared" si="3"/>
        <v>0</v>
      </c>
      <c r="M79" s="97">
        <f t="shared" si="4"/>
        <v>124760</v>
      </c>
      <c r="T79" s="8">
        <f t="shared" si="5"/>
        <v>0</v>
      </c>
      <c r="U79" s="8">
        <f>ROUND(MAX(ROUND(ROUND($M79/10000*VLOOKUP($E$2,ISJ.PRA!$A$2:$L$415,10,0)/10,0)*1.03,0),$T79),0)</f>
        <v>71319</v>
      </c>
    </row>
    <row r="80" spans="1:21" x14ac:dyDescent="0.15">
      <c r="A80" s="3">
        <f t="shared" si="9"/>
        <v>63</v>
      </c>
      <c r="B80" s="3">
        <f t="shared" si="9"/>
        <v>117</v>
      </c>
      <c r="F80" s="9">
        <f t="shared" si="6"/>
        <v>2085593</v>
      </c>
      <c r="G80" s="10">
        <f>VLOOKUP($E$2,ISJ.CUR!$A$2:$DR$415,12+$A80,0)*$B$2/10000</f>
        <v>0</v>
      </c>
      <c r="H80" s="10"/>
      <c r="I80" s="17">
        <f t="shared" si="1"/>
        <v>2085593</v>
      </c>
      <c r="J80" s="104">
        <f>VLOOKUP($E$2,ISJ.CUR!$A$2:$DR$415,12+$A80,0)</f>
        <v>0</v>
      </c>
      <c r="K80" s="67">
        <f t="shared" si="2"/>
        <v>0</v>
      </c>
      <c r="L80" s="67">
        <f t="shared" si="3"/>
        <v>0</v>
      </c>
      <c r="M80" s="97">
        <f t="shared" si="4"/>
        <v>124760</v>
      </c>
      <c r="T80" s="8">
        <f t="shared" si="5"/>
        <v>0</v>
      </c>
      <c r="U80" s="8">
        <f>ROUND(MAX(ROUND(ROUND($M80/10000*VLOOKUP($E$2,ISJ.PRA!$A$2:$L$415,10,0)/10,0)*1.03,0),$T80),0)</f>
        <v>71319</v>
      </c>
    </row>
    <row r="81" spans="1:21" x14ac:dyDescent="0.15">
      <c r="A81" s="3">
        <f t="shared" si="9"/>
        <v>64</v>
      </c>
      <c r="B81" s="3">
        <f t="shared" si="9"/>
        <v>118</v>
      </c>
      <c r="F81" s="9">
        <f t="shared" si="6"/>
        <v>2144615</v>
      </c>
      <c r="G81" s="10">
        <f>VLOOKUP($E$2,ISJ.CUR!$A$2:$DR$415,12+$A81,0)*$B$2/10000</f>
        <v>0</v>
      </c>
      <c r="H81" s="10"/>
      <c r="I81" s="17">
        <f t="shared" si="1"/>
        <v>2144615</v>
      </c>
      <c r="J81" s="104">
        <f>VLOOKUP($E$2,ISJ.CUR!$A$2:$DR$415,12+$A81,0)</f>
        <v>0</v>
      </c>
      <c r="K81" s="67">
        <f t="shared" si="2"/>
        <v>0</v>
      </c>
      <c r="L81" s="67">
        <f t="shared" si="3"/>
        <v>0</v>
      </c>
      <c r="M81" s="97">
        <f t="shared" si="4"/>
        <v>124760</v>
      </c>
      <c r="T81" s="8">
        <f t="shared" si="5"/>
        <v>0</v>
      </c>
      <c r="U81" s="8">
        <f>ROUND(MAX(ROUND(ROUND($M81/10000*VLOOKUP($E$2,ISJ.PRA!$A$2:$L$415,10,0)/10,0)*1.03,0),$T81),0)</f>
        <v>71319</v>
      </c>
    </row>
    <row r="82" spans="1:21" x14ac:dyDescent="0.15">
      <c r="A82" s="3">
        <f t="shared" si="9"/>
        <v>65</v>
      </c>
      <c r="B82" s="3">
        <f t="shared" si="9"/>
        <v>119</v>
      </c>
      <c r="F82" s="9">
        <f t="shared" si="6"/>
        <v>2205308</v>
      </c>
      <c r="G82" s="10">
        <f>VLOOKUP($E$2,ISJ.CUR!$A$2:$DR$415,12+$A82,0)*$B$2/10000</f>
        <v>0</v>
      </c>
      <c r="H82" s="10"/>
      <c r="I82" s="17">
        <f t="shared" si="1"/>
        <v>2205308</v>
      </c>
      <c r="J82" s="104">
        <f>VLOOKUP($E$2,ISJ.CUR!$A$2:$DR$415,12+$A82,0)</f>
        <v>0</v>
      </c>
      <c r="K82" s="67">
        <f t="shared" si="2"/>
        <v>0</v>
      </c>
      <c r="L82" s="67">
        <f t="shared" si="3"/>
        <v>0</v>
      </c>
      <c r="M82" s="97">
        <f t="shared" si="4"/>
        <v>124760</v>
      </c>
      <c r="T82" s="8">
        <f t="shared" si="5"/>
        <v>0</v>
      </c>
      <c r="U82" s="8">
        <f>ROUND(MAX(ROUND(ROUND($M82/10000*VLOOKUP($E$2,ISJ.PRA!$A$2:$L$415,10,0)/10,0)*1.03,0),$T82),0)</f>
        <v>71319</v>
      </c>
    </row>
    <row r="83" spans="1:21" x14ac:dyDescent="0.15">
      <c r="A83" s="3">
        <f t="shared" ref="A83:B98" si="10">A82+1</f>
        <v>66</v>
      </c>
      <c r="B83" s="3">
        <f t="shared" si="10"/>
        <v>120</v>
      </c>
      <c r="F83" s="9">
        <f t="shared" si="6"/>
        <v>2267718</v>
      </c>
      <c r="G83" s="10">
        <f>VLOOKUP($E$2,ISJ.CUR!$A$2:$DR$415,12+$A83,0)*$B$2/10000</f>
        <v>0</v>
      </c>
      <c r="H83" s="10"/>
      <c r="I83" s="17">
        <f t="shared" ref="I83:I127" si="11">IF($B83&lt;15,ROUND($I82*(1+$C$2),0)+ROUND($G83*$F$2,0),IF(AND($B83=15,$A83&gt;=7),ROUND($I82*(1+$C$2),0),IF(OR($B83=16,$A83=7),$K83,ROUND($I82*(1+$C$2),0)+$K83)))</f>
        <v>2267718</v>
      </c>
      <c r="J83" s="104">
        <f>VLOOKUP($E$2,ISJ.CUR!$A$2:$DR$415,12+$A83,0)</f>
        <v>0</v>
      </c>
      <c r="K83" s="67">
        <f t="shared" ref="K83:K127" si="12">ROUND($F$2*($B$2/10000*J83+$M82/10000*J83),0)</f>
        <v>0</v>
      </c>
      <c r="L83" s="67">
        <f t="shared" ref="L83:L127" si="13">IF(AND($B83&gt;=16,$A83&gt;=7),0,ROUNDDOWN($K83/ROUND($J83,0)*10000,0))</f>
        <v>0</v>
      </c>
      <c r="M83" s="97">
        <f t="shared" ref="M83:M127" si="14">IF($B83&lt;15,0,IF($B83=15,$M$3,$L83+$M82))</f>
        <v>124760</v>
      </c>
      <c r="T83" s="8">
        <f t="shared" ref="T83:T127" si="15">IF($B83&lt;15,0,ROUND($M83/10000*$J83,0))</f>
        <v>0</v>
      </c>
      <c r="U83" s="8">
        <f>ROUND(MAX(ROUND(ROUND($M83/10000*VLOOKUP($E$2,ISJ.PRA!$A$2:$L$415,10,0)/10,0)*1.03,0),$T83),0)</f>
        <v>71319</v>
      </c>
    </row>
    <row r="84" spans="1:21" x14ac:dyDescent="0.15">
      <c r="A84" s="3">
        <f t="shared" si="10"/>
        <v>67</v>
      </c>
      <c r="B84" s="3">
        <f t="shared" si="10"/>
        <v>121</v>
      </c>
      <c r="F84" s="9">
        <f t="shared" ref="F84:F127" si="16">IF($B84&lt;15,ROUND($I83*(1+$C$2),0)+ROUND($G84*$F$2,0),IF(OR($B84=15,$A84&lt;=7),$K84,IF(OR($B84=16,$A84=7),$K84+ROUND($K83*(1+$C$2),0),ROUND($F83*(1+$C$2),0)+$K84)))</f>
        <v>2331894</v>
      </c>
      <c r="G84" s="10">
        <f>VLOOKUP($E$2,ISJ.CUR!$A$2:$DR$415,12+$A84,0)*$B$2/10000</f>
        <v>0</v>
      </c>
      <c r="H84" s="10"/>
      <c r="I84" s="17">
        <f t="shared" si="11"/>
        <v>2331894</v>
      </c>
      <c r="J84" s="104">
        <f>VLOOKUP($E$2,ISJ.CUR!$A$2:$DR$415,12+$A84,0)</f>
        <v>0</v>
      </c>
      <c r="K84" s="67">
        <f t="shared" si="12"/>
        <v>0</v>
      </c>
      <c r="L84" s="67">
        <f t="shared" si="13"/>
        <v>0</v>
      </c>
      <c r="M84" s="97">
        <f t="shared" si="14"/>
        <v>124760</v>
      </c>
      <c r="T84" s="8">
        <f t="shared" si="15"/>
        <v>0</v>
      </c>
      <c r="U84" s="8">
        <f>ROUND(MAX(ROUND(ROUND($M84/10000*VLOOKUP($E$2,ISJ.PRA!$A$2:$L$415,10,0)/10,0)*1.03,0),$T84),0)</f>
        <v>71319</v>
      </c>
    </row>
    <row r="85" spans="1:21" x14ac:dyDescent="0.15">
      <c r="A85" s="3">
        <f t="shared" si="10"/>
        <v>68</v>
      </c>
      <c r="B85" s="3">
        <f t="shared" si="10"/>
        <v>122</v>
      </c>
      <c r="F85" s="9">
        <f t="shared" si="16"/>
        <v>2397887</v>
      </c>
      <c r="G85" s="10">
        <f>VLOOKUP($E$2,ISJ.CUR!$A$2:$DR$415,12+$A85,0)*$B$2/10000</f>
        <v>0</v>
      </c>
      <c r="H85" s="10"/>
      <c r="I85" s="17">
        <f t="shared" si="11"/>
        <v>2397887</v>
      </c>
      <c r="J85" s="104">
        <f>VLOOKUP($E$2,ISJ.CUR!$A$2:$DR$415,12+$A85,0)</f>
        <v>0</v>
      </c>
      <c r="K85" s="67">
        <f t="shared" si="12"/>
        <v>0</v>
      </c>
      <c r="L85" s="67">
        <f t="shared" si="13"/>
        <v>0</v>
      </c>
      <c r="M85" s="97">
        <f t="shared" si="14"/>
        <v>124760</v>
      </c>
      <c r="T85" s="8">
        <f t="shared" si="15"/>
        <v>0</v>
      </c>
      <c r="U85" s="8">
        <f>ROUND(MAX(ROUND(ROUND($M85/10000*VLOOKUP($E$2,ISJ.PRA!$A$2:$L$415,10,0)/10,0)*1.03,0),$T85),0)</f>
        <v>71319</v>
      </c>
    </row>
    <row r="86" spans="1:21" x14ac:dyDescent="0.15">
      <c r="A86" s="3">
        <f t="shared" si="10"/>
        <v>69</v>
      </c>
      <c r="B86" s="3">
        <f t="shared" si="10"/>
        <v>123</v>
      </c>
      <c r="F86" s="9">
        <f t="shared" si="16"/>
        <v>2465747</v>
      </c>
      <c r="G86" s="10">
        <f>VLOOKUP($E$2,ISJ.CUR!$A$2:$DR$415,12+$A86,0)*$B$2/10000</f>
        <v>0</v>
      </c>
      <c r="H86" s="10"/>
      <c r="I86" s="17">
        <f t="shared" si="11"/>
        <v>2465747</v>
      </c>
      <c r="J86" s="104">
        <f>VLOOKUP($E$2,ISJ.CUR!$A$2:$DR$415,12+$A86,0)</f>
        <v>0</v>
      </c>
      <c r="K86" s="67">
        <f t="shared" si="12"/>
        <v>0</v>
      </c>
      <c r="L86" s="67">
        <f t="shared" si="13"/>
        <v>0</v>
      </c>
      <c r="M86" s="97">
        <f t="shared" si="14"/>
        <v>124760</v>
      </c>
      <c r="T86" s="8">
        <f t="shared" si="15"/>
        <v>0</v>
      </c>
      <c r="U86" s="8">
        <f>ROUND(MAX(ROUND(ROUND($M86/10000*VLOOKUP($E$2,ISJ.PRA!$A$2:$L$415,10,0)/10,0)*1.03,0),$T86),0)</f>
        <v>71319</v>
      </c>
    </row>
    <row r="87" spans="1:21" x14ac:dyDescent="0.15">
      <c r="A87" s="3">
        <f t="shared" si="10"/>
        <v>70</v>
      </c>
      <c r="B87" s="3">
        <f t="shared" si="10"/>
        <v>124</v>
      </c>
      <c r="F87" s="9">
        <f t="shared" si="16"/>
        <v>2535528</v>
      </c>
      <c r="G87" s="10">
        <f>VLOOKUP($E$2,ISJ.CUR!$A$2:$DR$415,12+$A87,0)*$B$2/10000</f>
        <v>0</v>
      </c>
      <c r="H87" s="10"/>
      <c r="I87" s="17">
        <f t="shared" si="11"/>
        <v>2535528</v>
      </c>
      <c r="J87" s="104">
        <f>VLOOKUP($E$2,ISJ.CUR!$A$2:$DR$415,12+$A87,0)</f>
        <v>0</v>
      </c>
      <c r="K87" s="67">
        <f t="shared" si="12"/>
        <v>0</v>
      </c>
      <c r="L87" s="67">
        <f t="shared" si="13"/>
        <v>0</v>
      </c>
      <c r="M87" s="97">
        <f t="shared" si="14"/>
        <v>124760</v>
      </c>
      <c r="T87" s="8">
        <f t="shared" si="15"/>
        <v>0</v>
      </c>
      <c r="U87" s="8">
        <f>ROUND(MAX(ROUND(ROUND($M87/10000*VLOOKUP($E$2,ISJ.PRA!$A$2:$L$415,10,0)/10,0)*1.03,0),$T87),0)</f>
        <v>71319</v>
      </c>
    </row>
    <row r="88" spans="1:21" x14ac:dyDescent="0.15">
      <c r="A88" s="3">
        <f t="shared" si="10"/>
        <v>71</v>
      </c>
      <c r="B88" s="3">
        <f t="shared" si="10"/>
        <v>125</v>
      </c>
      <c r="F88" s="9">
        <f t="shared" si="16"/>
        <v>2607283</v>
      </c>
      <c r="G88" s="10">
        <f>VLOOKUP($E$2,ISJ.CUR!$A$2:$DR$415,12+$A88,0)*$B$2/10000</f>
        <v>0</v>
      </c>
      <c r="H88" s="10"/>
      <c r="I88" s="17">
        <f t="shared" si="11"/>
        <v>2607283</v>
      </c>
      <c r="J88" s="104">
        <f>VLOOKUP($E$2,ISJ.CUR!$A$2:$DR$415,12+$A88,0)</f>
        <v>0</v>
      </c>
      <c r="K88" s="67">
        <f t="shared" si="12"/>
        <v>0</v>
      </c>
      <c r="L88" s="67">
        <f t="shared" si="13"/>
        <v>0</v>
      </c>
      <c r="M88" s="97">
        <f t="shared" si="14"/>
        <v>124760</v>
      </c>
      <c r="T88" s="8">
        <f t="shared" si="15"/>
        <v>0</v>
      </c>
      <c r="U88" s="8">
        <f>ROUND(MAX(ROUND(ROUND($M88/10000*VLOOKUP($E$2,ISJ.PRA!$A$2:$L$415,10,0)/10,0)*1.03,0),$T88),0)</f>
        <v>71319</v>
      </c>
    </row>
    <row r="89" spans="1:21" x14ac:dyDescent="0.15">
      <c r="A89" s="3">
        <f t="shared" si="10"/>
        <v>72</v>
      </c>
      <c r="B89" s="3">
        <f t="shared" si="10"/>
        <v>126</v>
      </c>
      <c r="F89" s="9">
        <f t="shared" si="16"/>
        <v>2681069</v>
      </c>
      <c r="G89" s="10">
        <f>VLOOKUP($E$2,ISJ.CUR!$A$2:$DR$415,12+$A89,0)*$B$2/10000</f>
        <v>0</v>
      </c>
      <c r="H89" s="10"/>
      <c r="I89" s="17">
        <f t="shared" si="11"/>
        <v>2681069</v>
      </c>
      <c r="J89" s="104">
        <f>VLOOKUP($E$2,ISJ.CUR!$A$2:$DR$415,12+$A89,0)</f>
        <v>0</v>
      </c>
      <c r="K89" s="67">
        <f t="shared" si="12"/>
        <v>0</v>
      </c>
      <c r="L89" s="67">
        <f t="shared" si="13"/>
        <v>0</v>
      </c>
      <c r="M89" s="97">
        <f t="shared" si="14"/>
        <v>124760</v>
      </c>
      <c r="T89" s="8">
        <f t="shared" si="15"/>
        <v>0</v>
      </c>
      <c r="U89" s="8">
        <f>ROUND(MAX(ROUND(ROUND($M89/10000*VLOOKUP($E$2,ISJ.PRA!$A$2:$L$415,10,0)/10,0)*1.03,0),$T89),0)</f>
        <v>71319</v>
      </c>
    </row>
    <row r="90" spans="1:21" x14ac:dyDescent="0.15">
      <c r="A90" s="3">
        <f t="shared" si="10"/>
        <v>73</v>
      </c>
      <c r="B90" s="3">
        <f t="shared" si="10"/>
        <v>127</v>
      </c>
      <c r="F90" s="9">
        <f t="shared" si="16"/>
        <v>2756943</v>
      </c>
      <c r="G90" s="10">
        <f>VLOOKUP($E$2,ISJ.CUR!$A$2:$DR$415,12+$A90,0)*$B$2/10000</f>
        <v>0</v>
      </c>
      <c r="H90" s="10"/>
      <c r="I90" s="17">
        <f t="shared" si="11"/>
        <v>2756943</v>
      </c>
      <c r="J90" s="104">
        <f>VLOOKUP($E$2,ISJ.CUR!$A$2:$DR$415,12+$A90,0)</f>
        <v>0</v>
      </c>
      <c r="K90" s="67">
        <f t="shared" si="12"/>
        <v>0</v>
      </c>
      <c r="L90" s="67">
        <f t="shared" si="13"/>
        <v>0</v>
      </c>
      <c r="M90" s="97">
        <f t="shared" si="14"/>
        <v>124760</v>
      </c>
      <c r="T90" s="8">
        <f t="shared" si="15"/>
        <v>0</v>
      </c>
      <c r="U90" s="8">
        <f>ROUND(MAX(ROUND(ROUND($M90/10000*VLOOKUP($E$2,ISJ.PRA!$A$2:$L$415,10,0)/10,0)*1.03,0),$T90),0)</f>
        <v>71319</v>
      </c>
    </row>
    <row r="91" spans="1:21" x14ac:dyDescent="0.15">
      <c r="A91" s="3">
        <f t="shared" si="10"/>
        <v>74</v>
      </c>
      <c r="B91" s="3">
        <f t="shared" si="10"/>
        <v>128</v>
      </c>
      <c r="F91" s="9">
        <f t="shared" si="16"/>
        <v>2834964</v>
      </c>
      <c r="G91" s="10">
        <f>VLOOKUP($E$2,ISJ.CUR!$A$2:$DR$415,12+$A91,0)*$B$2/10000</f>
        <v>0</v>
      </c>
      <c r="H91" s="10"/>
      <c r="I91" s="17">
        <f t="shared" si="11"/>
        <v>2834964</v>
      </c>
      <c r="J91" s="104">
        <f>VLOOKUP($E$2,ISJ.CUR!$A$2:$DR$415,12+$A91,0)</f>
        <v>0</v>
      </c>
      <c r="K91" s="67">
        <f t="shared" si="12"/>
        <v>0</v>
      </c>
      <c r="L91" s="67">
        <f t="shared" si="13"/>
        <v>0</v>
      </c>
      <c r="M91" s="97">
        <f t="shared" si="14"/>
        <v>124760</v>
      </c>
      <c r="T91" s="8">
        <f t="shared" si="15"/>
        <v>0</v>
      </c>
      <c r="U91" s="8">
        <f>ROUND(MAX(ROUND(ROUND($M91/10000*VLOOKUP($E$2,ISJ.PRA!$A$2:$L$415,10,0)/10,0)*1.03,0),$T91),0)</f>
        <v>71319</v>
      </c>
    </row>
    <row r="92" spans="1:21" x14ac:dyDescent="0.15">
      <c r="A92" s="3">
        <f t="shared" si="10"/>
        <v>75</v>
      </c>
      <c r="B92" s="3">
        <f t="shared" si="10"/>
        <v>129</v>
      </c>
      <c r="F92" s="9">
        <f t="shared" si="16"/>
        <v>2915193</v>
      </c>
      <c r="G92" s="10">
        <f>VLOOKUP($E$2,ISJ.CUR!$A$2:$DR$415,12+$A92,0)*$B$2/10000</f>
        <v>0</v>
      </c>
      <c r="H92" s="10"/>
      <c r="I92" s="17">
        <f t="shared" si="11"/>
        <v>2915193</v>
      </c>
      <c r="J92" s="104">
        <f>VLOOKUP($E$2,ISJ.CUR!$A$2:$DR$415,12+$A92,0)</f>
        <v>0</v>
      </c>
      <c r="K92" s="67">
        <f t="shared" si="12"/>
        <v>0</v>
      </c>
      <c r="L92" s="67">
        <f t="shared" si="13"/>
        <v>0</v>
      </c>
      <c r="M92" s="97">
        <f t="shared" si="14"/>
        <v>124760</v>
      </c>
      <c r="T92" s="8">
        <f t="shared" si="15"/>
        <v>0</v>
      </c>
      <c r="U92" s="8">
        <f>ROUND(MAX(ROUND(ROUND($M92/10000*VLOOKUP($E$2,ISJ.PRA!$A$2:$L$415,10,0)/10,0)*1.03,0),$T92),0)</f>
        <v>71319</v>
      </c>
    </row>
    <row r="93" spans="1:21" x14ac:dyDescent="0.15">
      <c r="A93" s="3">
        <f t="shared" si="10"/>
        <v>76</v>
      </c>
      <c r="B93" s="3">
        <f t="shared" si="10"/>
        <v>130</v>
      </c>
      <c r="F93" s="9">
        <f t="shared" si="16"/>
        <v>2997693</v>
      </c>
      <c r="G93" s="10">
        <f>VLOOKUP($E$2,ISJ.CUR!$A$2:$DR$415,12+$A93,0)*$B$2/10000</f>
        <v>0</v>
      </c>
      <c r="H93" s="10"/>
      <c r="I93" s="17">
        <f t="shared" si="11"/>
        <v>2997693</v>
      </c>
      <c r="J93" s="104">
        <f>VLOOKUP($E$2,ISJ.CUR!$A$2:$DR$415,12+$A93,0)</f>
        <v>0</v>
      </c>
      <c r="K93" s="67">
        <f t="shared" si="12"/>
        <v>0</v>
      </c>
      <c r="L93" s="67">
        <f t="shared" si="13"/>
        <v>0</v>
      </c>
      <c r="M93" s="97">
        <f t="shared" si="14"/>
        <v>124760</v>
      </c>
      <c r="T93" s="8">
        <f t="shared" si="15"/>
        <v>0</v>
      </c>
      <c r="U93" s="8">
        <f>ROUND(MAX(ROUND(ROUND($M93/10000*VLOOKUP($E$2,ISJ.PRA!$A$2:$L$415,10,0)/10,0)*1.03,0),$T93),0)</f>
        <v>71319</v>
      </c>
    </row>
    <row r="94" spans="1:21" x14ac:dyDescent="0.15">
      <c r="A94" s="3">
        <f t="shared" si="10"/>
        <v>77</v>
      </c>
      <c r="B94" s="3">
        <f t="shared" si="10"/>
        <v>131</v>
      </c>
      <c r="F94" s="9">
        <f t="shared" si="16"/>
        <v>3082528</v>
      </c>
      <c r="G94" s="10">
        <f>VLOOKUP($E$2,ISJ.CUR!$A$2:$DR$415,12+$A94,0)*$B$2/10000</f>
        <v>0</v>
      </c>
      <c r="H94" s="10"/>
      <c r="I94" s="17">
        <f t="shared" si="11"/>
        <v>3082528</v>
      </c>
      <c r="J94" s="104">
        <f>VLOOKUP($E$2,ISJ.CUR!$A$2:$DR$415,12+$A94,0)</f>
        <v>0</v>
      </c>
      <c r="K94" s="67">
        <f t="shared" si="12"/>
        <v>0</v>
      </c>
      <c r="L94" s="67">
        <f t="shared" si="13"/>
        <v>0</v>
      </c>
      <c r="M94" s="97">
        <f t="shared" si="14"/>
        <v>124760</v>
      </c>
      <c r="T94" s="8">
        <f t="shared" si="15"/>
        <v>0</v>
      </c>
      <c r="U94" s="8">
        <f>ROUND(MAX(ROUND(ROUND($M94/10000*VLOOKUP($E$2,ISJ.PRA!$A$2:$L$415,10,0)/10,0)*1.03,0),$T94),0)</f>
        <v>71319</v>
      </c>
    </row>
    <row r="95" spans="1:21" x14ac:dyDescent="0.15">
      <c r="A95" s="3">
        <f t="shared" si="10"/>
        <v>78</v>
      </c>
      <c r="B95" s="3">
        <f t="shared" si="10"/>
        <v>132</v>
      </c>
      <c r="F95" s="9">
        <f t="shared" si="16"/>
        <v>3169764</v>
      </c>
      <c r="G95" s="10">
        <f>VLOOKUP($E$2,ISJ.CUR!$A$2:$DR$415,12+$A95,0)*$B$2/10000</f>
        <v>0</v>
      </c>
      <c r="H95" s="10"/>
      <c r="I95" s="17">
        <f t="shared" si="11"/>
        <v>3169764</v>
      </c>
      <c r="J95" s="104">
        <f>VLOOKUP($E$2,ISJ.CUR!$A$2:$DR$415,12+$A95,0)</f>
        <v>0</v>
      </c>
      <c r="K95" s="67">
        <f t="shared" si="12"/>
        <v>0</v>
      </c>
      <c r="L95" s="67">
        <f t="shared" si="13"/>
        <v>0</v>
      </c>
      <c r="M95" s="97">
        <f t="shared" si="14"/>
        <v>124760</v>
      </c>
      <c r="T95" s="8">
        <f t="shared" si="15"/>
        <v>0</v>
      </c>
      <c r="U95" s="8">
        <f>ROUND(MAX(ROUND(ROUND($M95/10000*VLOOKUP($E$2,ISJ.PRA!$A$2:$L$415,10,0)/10,0)*1.03,0),$T95),0)</f>
        <v>71319</v>
      </c>
    </row>
    <row r="96" spans="1:21" x14ac:dyDescent="0.15">
      <c r="A96" s="3">
        <f t="shared" si="10"/>
        <v>79</v>
      </c>
      <c r="B96" s="3">
        <f t="shared" si="10"/>
        <v>133</v>
      </c>
      <c r="F96" s="9">
        <f t="shared" si="16"/>
        <v>3259468</v>
      </c>
      <c r="G96" s="10">
        <f>VLOOKUP($E$2,ISJ.CUR!$A$2:$DR$415,12+$A96,0)*$B$2/10000</f>
        <v>0</v>
      </c>
      <c r="H96" s="10"/>
      <c r="I96" s="17">
        <f t="shared" si="11"/>
        <v>3259468</v>
      </c>
      <c r="J96" s="104">
        <f>VLOOKUP($E$2,ISJ.CUR!$A$2:$DR$415,12+$A96,0)</f>
        <v>0</v>
      </c>
      <c r="K96" s="67">
        <f t="shared" si="12"/>
        <v>0</v>
      </c>
      <c r="L96" s="67">
        <f t="shared" si="13"/>
        <v>0</v>
      </c>
      <c r="M96" s="97">
        <f t="shared" si="14"/>
        <v>124760</v>
      </c>
      <c r="T96" s="8">
        <f t="shared" si="15"/>
        <v>0</v>
      </c>
      <c r="U96" s="8">
        <f>ROUND(MAX(ROUND(ROUND($M96/10000*VLOOKUP($E$2,ISJ.PRA!$A$2:$L$415,10,0)/10,0)*1.03,0),$T96),0)</f>
        <v>71319</v>
      </c>
    </row>
    <row r="97" spans="1:21" x14ac:dyDescent="0.15">
      <c r="A97" s="3">
        <f t="shared" si="10"/>
        <v>80</v>
      </c>
      <c r="B97" s="3">
        <f t="shared" si="10"/>
        <v>134</v>
      </c>
      <c r="F97" s="9">
        <f t="shared" si="16"/>
        <v>3351711</v>
      </c>
      <c r="G97" s="10">
        <f>VLOOKUP($E$2,ISJ.CUR!$A$2:$DR$415,12+$A97,0)*$B$2/10000</f>
        <v>0</v>
      </c>
      <c r="H97" s="10"/>
      <c r="I97" s="17">
        <f t="shared" si="11"/>
        <v>3351711</v>
      </c>
      <c r="J97" s="104">
        <f>VLOOKUP($E$2,ISJ.CUR!$A$2:$DR$415,12+$A97,0)</f>
        <v>0</v>
      </c>
      <c r="K97" s="67">
        <f t="shared" si="12"/>
        <v>0</v>
      </c>
      <c r="L97" s="67">
        <f t="shared" si="13"/>
        <v>0</v>
      </c>
      <c r="M97" s="97">
        <f t="shared" si="14"/>
        <v>124760</v>
      </c>
      <c r="T97" s="8">
        <f t="shared" si="15"/>
        <v>0</v>
      </c>
      <c r="U97" s="8">
        <f>ROUND(MAX(ROUND(ROUND($M97/10000*VLOOKUP($E$2,ISJ.PRA!$A$2:$L$415,10,0)/10,0)*1.03,0),$T97),0)</f>
        <v>71319</v>
      </c>
    </row>
    <row r="98" spans="1:21" x14ac:dyDescent="0.15">
      <c r="A98" s="3">
        <f t="shared" si="10"/>
        <v>81</v>
      </c>
      <c r="B98" s="3">
        <f t="shared" si="10"/>
        <v>135</v>
      </c>
      <c r="F98" s="9">
        <f t="shared" si="16"/>
        <v>3446564</v>
      </c>
      <c r="G98" s="10">
        <f>VLOOKUP($E$2,ISJ.CUR!$A$2:$DR$415,12+$A98,0)*$B$2/10000</f>
        <v>0</v>
      </c>
      <c r="H98" s="10"/>
      <c r="I98" s="17">
        <f t="shared" si="11"/>
        <v>3446564</v>
      </c>
      <c r="J98" s="104">
        <f>VLOOKUP($E$2,ISJ.CUR!$A$2:$DR$415,12+$A98,0)</f>
        <v>0</v>
      </c>
      <c r="K98" s="67">
        <f t="shared" si="12"/>
        <v>0</v>
      </c>
      <c r="L98" s="67">
        <f t="shared" si="13"/>
        <v>0</v>
      </c>
      <c r="M98" s="97">
        <f t="shared" si="14"/>
        <v>124760</v>
      </c>
      <c r="T98" s="8">
        <f t="shared" si="15"/>
        <v>0</v>
      </c>
      <c r="U98" s="8">
        <f>ROUND(MAX(ROUND(ROUND($M98/10000*VLOOKUP($E$2,ISJ.PRA!$A$2:$L$415,10,0)/10,0)*1.03,0),$T98),0)</f>
        <v>71319</v>
      </c>
    </row>
    <row r="99" spans="1:21" x14ac:dyDescent="0.15">
      <c r="A99" s="3">
        <f t="shared" ref="A99:B114" si="17">A98+1</f>
        <v>82</v>
      </c>
      <c r="B99" s="3">
        <f t="shared" si="17"/>
        <v>136</v>
      </c>
      <c r="F99" s="9">
        <f t="shared" si="16"/>
        <v>3544102</v>
      </c>
      <c r="G99" s="10">
        <f>VLOOKUP($E$2,ISJ.CUR!$A$2:$DR$415,12+$A99,0)*$B$2/10000</f>
        <v>0</v>
      </c>
      <c r="H99" s="10"/>
      <c r="I99" s="17">
        <f t="shared" si="11"/>
        <v>3544102</v>
      </c>
      <c r="J99" s="104">
        <f>VLOOKUP($E$2,ISJ.CUR!$A$2:$DR$415,12+$A99,0)</f>
        <v>0</v>
      </c>
      <c r="K99" s="67">
        <f t="shared" si="12"/>
        <v>0</v>
      </c>
      <c r="L99" s="67">
        <f t="shared" si="13"/>
        <v>0</v>
      </c>
      <c r="M99" s="97">
        <f t="shared" si="14"/>
        <v>124760</v>
      </c>
      <c r="T99" s="8">
        <f t="shared" si="15"/>
        <v>0</v>
      </c>
      <c r="U99" s="8">
        <f>ROUND(MAX(ROUND(ROUND($M99/10000*VLOOKUP($E$2,ISJ.PRA!$A$2:$L$415,10,0)/10,0)*1.03,0),$T99),0)</f>
        <v>71319</v>
      </c>
    </row>
    <row r="100" spans="1:21" x14ac:dyDescent="0.15">
      <c r="A100" s="3">
        <f t="shared" si="17"/>
        <v>83</v>
      </c>
      <c r="B100" s="3">
        <f t="shared" si="17"/>
        <v>137</v>
      </c>
      <c r="F100" s="9">
        <f t="shared" si="16"/>
        <v>3644400</v>
      </c>
      <c r="G100" s="10">
        <f>VLOOKUP($E$2,ISJ.CUR!$A$2:$DR$415,12+$A100,0)*$B$2/10000</f>
        <v>0</v>
      </c>
      <c r="H100" s="10"/>
      <c r="I100" s="17">
        <f t="shared" si="11"/>
        <v>3644400</v>
      </c>
      <c r="J100" s="104">
        <f>VLOOKUP($E$2,ISJ.CUR!$A$2:$DR$415,12+$A100,0)</f>
        <v>0</v>
      </c>
      <c r="K100" s="67">
        <f t="shared" si="12"/>
        <v>0</v>
      </c>
      <c r="L100" s="67">
        <f t="shared" si="13"/>
        <v>0</v>
      </c>
      <c r="M100" s="97">
        <f t="shared" si="14"/>
        <v>124760</v>
      </c>
      <c r="T100" s="8">
        <f t="shared" si="15"/>
        <v>0</v>
      </c>
      <c r="U100" s="8">
        <f>ROUND(MAX(ROUND(ROUND($M100/10000*VLOOKUP($E$2,ISJ.PRA!$A$2:$L$415,10,0)/10,0)*1.03,0),$T100),0)</f>
        <v>71319</v>
      </c>
    </row>
    <row r="101" spans="1:21" x14ac:dyDescent="0.15">
      <c r="A101" s="3">
        <f t="shared" si="17"/>
        <v>84</v>
      </c>
      <c r="B101" s="3">
        <f t="shared" si="17"/>
        <v>138</v>
      </c>
      <c r="F101" s="9">
        <f t="shared" si="16"/>
        <v>3747537</v>
      </c>
      <c r="G101" s="10">
        <f>VLOOKUP($E$2,ISJ.CUR!$A$2:$DR$415,12+$A101,0)*$B$2/10000</f>
        <v>0</v>
      </c>
      <c r="H101" s="10"/>
      <c r="I101" s="17">
        <f t="shared" si="11"/>
        <v>3747537</v>
      </c>
      <c r="J101" s="104">
        <f>VLOOKUP($E$2,ISJ.CUR!$A$2:$DR$415,12+$A101,0)</f>
        <v>0</v>
      </c>
      <c r="K101" s="67">
        <f t="shared" si="12"/>
        <v>0</v>
      </c>
      <c r="L101" s="67">
        <f t="shared" si="13"/>
        <v>0</v>
      </c>
      <c r="M101" s="97">
        <f t="shared" si="14"/>
        <v>124760</v>
      </c>
      <c r="T101" s="8">
        <f t="shared" si="15"/>
        <v>0</v>
      </c>
      <c r="U101" s="8">
        <f>ROUND(MAX(ROUND(ROUND($M101/10000*VLOOKUP($E$2,ISJ.PRA!$A$2:$L$415,10,0)/10,0)*1.03,0),$T101),0)</f>
        <v>71319</v>
      </c>
    </row>
    <row r="102" spans="1:21" x14ac:dyDescent="0.15">
      <c r="A102" s="3">
        <f t="shared" si="17"/>
        <v>85</v>
      </c>
      <c r="B102" s="3">
        <f t="shared" si="17"/>
        <v>139</v>
      </c>
      <c r="F102" s="9">
        <f t="shared" si="16"/>
        <v>3853592</v>
      </c>
      <c r="G102" s="10">
        <f>VLOOKUP($E$2,ISJ.CUR!$A$2:$DR$415,12+$A102,0)*$B$2/10000</f>
        <v>0</v>
      </c>
      <c r="H102" s="10"/>
      <c r="I102" s="17">
        <f t="shared" si="11"/>
        <v>3853592</v>
      </c>
      <c r="J102" s="104">
        <f>VLOOKUP($E$2,ISJ.CUR!$A$2:$DR$415,12+$A102,0)</f>
        <v>0</v>
      </c>
      <c r="K102" s="67">
        <f t="shared" si="12"/>
        <v>0</v>
      </c>
      <c r="L102" s="67">
        <f t="shared" si="13"/>
        <v>0</v>
      </c>
      <c r="M102" s="97">
        <f t="shared" si="14"/>
        <v>124760</v>
      </c>
      <c r="T102" s="8">
        <f t="shared" si="15"/>
        <v>0</v>
      </c>
      <c r="U102" s="8">
        <f>ROUND(MAX(ROUND(ROUND($M102/10000*VLOOKUP($E$2,ISJ.PRA!$A$2:$L$415,10,0)/10,0)*1.03,0),$T102),0)</f>
        <v>71319</v>
      </c>
    </row>
    <row r="103" spans="1:21" x14ac:dyDescent="0.15">
      <c r="A103" s="3">
        <f t="shared" si="17"/>
        <v>86</v>
      </c>
      <c r="B103" s="3">
        <f t="shared" si="17"/>
        <v>140</v>
      </c>
      <c r="F103" s="9">
        <f t="shared" si="16"/>
        <v>3962649</v>
      </c>
      <c r="G103" s="10">
        <f>VLOOKUP($E$2,ISJ.CUR!$A$2:$DR$415,12+$A103,0)*$B$2/10000</f>
        <v>0</v>
      </c>
      <c r="H103" s="10"/>
      <c r="I103" s="17">
        <f t="shared" si="11"/>
        <v>3962649</v>
      </c>
      <c r="J103" s="104">
        <f>VLOOKUP($E$2,ISJ.CUR!$A$2:$DR$415,12+$A103,0)</f>
        <v>0</v>
      </c>
      <c r="K103" s="67">
        <f t="shared" si="12"/>
        <v>0</v>
      </c>
      <c r="L103" s="67">
        <f t="shared" si="13"/>
        <v>0</v>
      </c>
      <c r="M103" s="97">
        <f t="shared" si="14"/>
        <v>124760</v>
      </c>
      <c r="T103" s="8">
        <f t="shared" si="15"/>
        <v>0</v>
      </c>
      <c r="U103" s="8">
        <f>ROUND(MAX(ROUND(ROUND($M103/10000*VLOOKUP($E$2,ISJ.PRA!$A$2:$L$415,10,0)/10,0)*1.03,0),$T103),0)</f>
        <v>71319</v>
      </c>
    </row>
    <row r="104" spans="1:21" x14ac:dyDescent="0.15">
      <c r="A104" s="3">
        <f t="shared" si="17"/>
        <v>87</v>
      </c>
      <c r="B104" s="3">
        <f t="shared" si="17"/>
        <v>141</v>
      </c>
      <c r="F104" s="9">
        <f t="shared" si="16"/>
        <v>4074792</v>
      </c>
      <c r="G104" s="10">
        <f>VLOOKUP($E$2,ISJ.CUR!$A$2:$DR$415,12+$A104,0)*$B$2/10000</f>
        <v>0</v>
      </c>
      <c r="H104" s="10"/>
      <c r="I104" s="17">
        <f t="shared" si="11"/>
        <v>4074792</v>
      </c>
      <c r="J104" s="104">
        <f>VLOOKUP($E$2,ISJ.CUR!$A$2:$DR$415,12+$A104,0)</f>
        <v>0</v>
      </c>
      <c r="K104" s="67">
        <f t="shared" si="12"/>
        <v>0</v>
      </c>
      <c r="L104" s="67">
        <f t="shared" si="13"/>
        <v>0</v>
      </c>
      <c r="M104" s="97">
        <f t="shared" si="14"/>
        <v>124760</v>
      </c>
      <c r="T104" s="8">
        <f t="shared" si="15"/>
        <v>0</v>
      </c>
      <c r="U104" s="8">
        <f>ROUND(MAX(ROUND(ROUND($M104/10000*VLOOKUP($E$2,ISJ.PRA!$A$2:$L$415,10,0)/10,0)*1.03,0),$T104),0)</f>
        <v>71319</v>
      </c>
    </row>
    <row r="105" spans="1:21" x14ac:dyDescent="0.15">
      <c r="A105" s="3">
        <f t="shared" si="17"/>
        <v>88</v>
      </c>
      <c r="B105" s="3">
        <f t="shared" si="17"/>
        <v>142</v>
      </c>
      <c r="F105" s="9">
        <f t="shared" si="16"/>
        <v>4190109</v>
      </c>
      <c r="G105" s="10">
        <f>VLOOKUP($E$2,ISJ.CUR!$A$2:$DR$415,12+$A105,0)*$B$2/10000</f>
        <v>0</v>
      </c>
      <c r="H105" s="10"/>
      <c r="I105" s="17">
        <f t="shared" si="11"/>
        <v>4190109</v>
      </c>
      <c r="J105" s="104">
        <f>VLOOKUP($E$2,ISJ.CUR!$A$2:$DR$415,12+$A105,0)</f>
        <v>0</v>
      </c>
      <c r="K105" s="67">
        <f t="shared" si="12"/>
        <v>0</v>
      </c>
      <c r="L105" s="67">
        <f t="shared" si="13"/>
        <v>0</v>
      </c>
      <c r="M105" s="97">
        <f t="shared" si="14"/>
        <v>124760</v>
      </c>
      <c r="T105" s="8">
        <f t="shared" si="15"/>
        <v>0</v>
      </c>
      <c r="U105" s="8">
        <f>ROUND(MAX(ROUND(ROUND($M105/10000*VLOOKUP($E$2,ISJ.PRA!$A$2:$L$415,10,0)/10,0)*1.03,0),$T105),0)</f>
        <v>71319</v>
      </c>
    </row>
    <row r="106" spans="1:21" x14ac:dyDescent="0.15">
      <c r="A106" s="3">
        <f t="shared" si="17"/>
        <v>89</v>
      </c>
      <c r="B106" s="3">
        <f t="shared" si="17"/>
        <v>143</v>
      </c>
      <c r="F106" s="9">
        <f t="shared" si="16"/>
        <v>4308689</v>
      </c>
      <c r="G106" s="10">
        <f>VLOOKUP($E$2,ISJ.CUR!$A$2:$DR$415,12+$A106,0)*$B$2/10000</f>
        <v>0</v>
      </c>
      <c r="H106" s="10"/>
      <c r="I106" s="17">
        <f t="shared" si="11"/>
        <v>4308689</v>
      </c>
      <c r="J106" s="104">
        <f>VLOOKUP($E$2,ISJ.CUR!$A$2:$DR$415,12+$A106,0)</f>
        <v>0</v>
      </c>
      <c r="K106" s="67">
        <f t="shared" si="12"/>
        <v>0</v>
      </c>
      <c r="L106" s="67">
        <f t="shared" si="13"/>
        <v>0</v>
      </c>
      <c r="M106" s="97">
        <f t="shared" si="14"/>
        <v>124760</v>
      </c>
      <c r="T106" s="8">
        <f t="shared" si="15"/>
        <v>0</v>
      </c>
      <c r="U106" s="8">
        <f>ROUND(MAX(ROUND(ROUND($M106/10000*VLOOKUP($E$2,ISJ.PRA!$A$2:$L$415,10,0)/10,0)*1.03,0),$T106),0)</f>
        <v>71319</v>
      </c>
    </row>
    <row r="107" spans="1:21" x14ac:dyDescent="0.15">
      <c r="A107" s="3">
        <f t="shared" si="17"/>
        <v>90</v>
      </c>
      <c r="B107" s="3">
        <f t="shared" si="17"/>
        <v>144</v>
      </c>
      <c r="F107" s="9">
        <f t="shared" si="16"/>
        <v>4430625</v>
      </c>
      <c r="G107" s="10">
        <f>VLOOKUP($E$2,ISJ.CUR!$A$2:$DR$415,12+$A107,0)*$B$2/10000</f>
        <v>0</v>
      </c>
      <c r="H107" s="10"/>
      <c r="I107" s="17">
        <f t="shared" si="11"/>
        <v>4430625</v>
      </c>
      <c r="J107" s="104">
        <f>VLOOKUP($E$2,ISJ.CUR!$A$2:$DR$415,12+$A107,0)</f>
        <v>0</v>
      </c>
      <c r="K107" s="67">
        <f t="shared" si="12"/>
        <v>0</v>
      </c>
      <c r="L107" s="67">
        <f t="shared" si="13"/>
        <v>0</v>
      </c>
      <c r="M107" s="97">
        <f t="shared" si="14"/>
        <v>124760</v>
      </c>
      <c r="T107" s="8">
        <f t="shared" si="15"/>
        <v>0</v>
      </c>
      <c r="U107" s="8">
        <f>ROUND(MAX(ROUND(ROUND($M107/10000*VLOOKUP($E$2,ISJ.PRA!$A$2:$L$415,10,0)/10,0)*1.03,0),$T107),0)</f>
        <v>71319</v>
      </c>
    </row>
    <row r="108" spans="1:21" x14ac:dyDescent="0.15">
      <c r="A108" s="3">
        <f t="shared" si="17"/>
        <v>91</v>
      </c>
      <c r="B108" s="3">
        <f t="shared" si="17"/>
        <v>145</v>
      </c>
      <c r="F108" s="9">
        <f t="shared" si="16"/>
        <v>4556012</v>
      </c>
      <c r="G108" s="10">
        <f>VLOOKUP($E$2,ISJ.CUR!$A$2:$DR$415,12+$A108,0)*$B$2/10000</f>
        <v>0</v>
      </c>
      <c r="H108" s="10"/>
      <c r="I108" s="17">
        <f t="shared" si="11"/>
        <v>4556012</v>
      </c>
      <c r="J108" s="104">
        <f>VLOOKUP($E$2,ISJ.CUR!$A$2:$DR$415,12+$A108,0)</f>
        <v>0</v>
      </c>
      <c r="K108" s="67">
        <f t="shared" si="12"/>
        <v>0</v>
      </c>
      <c r="L108" s="67">
        <f t="shared" si="13"/>
        <v>0</v>
      </c>
      <c r="M108" s="97">
        <f t="shared" si="14"/>
        <v>124760</v>
      </c>
      <c r="T108" s="8">
        <f t="shared" si="15"/>
        <v>0</v>
      </c>
      <c r="U108" s="8">
        <f>ROUND(MAX(ROUND(ROUND($M108/10000*VLOOKUP($E$2,ISJ.PRA!$A$2:$L$415,10,0)/10,0)*1.03,0),$T108),0)</f>
        <v>71319</v>
      </c>
    </row>
    <row r="109" spans="1:21" x14ac:dyDescent="0.15">
      <c r="A109" s="3">
        <f t="shared" si="17"/>
        <v>92</v>
      </c>
      <c r="B109" s="3">
        <f t="shared" si="17"/>
        <v>146</v>
      </c>
      <c r="F109" s="9">
        <f t="shared" si="16"/>
        <v>4684947</v>
      </c>
      <c r="G109" s="10">
        <f>VLOOKUP($E$2,ISJ.CUR!$A$2:$DR$415,12+$A109,0)*$B$2/10000</f>
        <v>0</v>
      </c>
      <c r="H109" s="10"/>
      <c r="I109" s="17">
        <f t="shared" si="11"/>
        <v>4684947</v>
      </c>
      <c r="J109" s="104">
        <f>VLOOKUP($E$2,ISJ.CUR!$A$2:$DR$415,12+$A109,0)</f>
        <v>0</v>
      </c>
      <c r="K109" s="67">
        <f t="shared" si="12"/>
        <v>0</v>
      </c>
      <c r="L109" s="67">
        <f t="shared" si="13"/>
        <v>0</v>
      </c>
      <c r="M109" s="97">
        <f t="shared" si="14"/>
        <v>124760</v>
      </c>
      <c r="T109" s="8">
        <f t="shared" si="15"/>
        <v>0</v>
      </c>
      <c r="U109" s="8">
        <f>ROUND(MAX(ROUND(ROUND($M109/10000*VLOOKUP($E$2,ISJ.PRA!$A$2:$L$415,10,0)/10,0)*1.03,0),$T109),0)</f>
        <v>71319</v>
      </c>
    </row>
    <row r="110" spans="1:21" x14ac:dyDescent="0.15">
      <c r="A110" s="3">
        <f t="shared" si="17"/>
        <v>93</v>
      </c>
      <c r="B110" s="3">
        <f t="shared" si="17"/>
        <v>147</v>
      </c>
      <c r="F110" s="9">
        <f t="shared" si="16"/>
        <v>4817531</v>
      </c>
      <c r="G110" s="10">
        <f>VLOOKUP($E$2,ISJ.CUR!$A$2:$DR$415,12+$A110,0)*$B$2/10000</f>
        <v>0</v>
      </c>
      <c r="H110" s="10"/>
      <c r="I110" s="17">
        <f t="shared" si="11"/>
        <v>4817531</v>
      </c>
      <c r="J110" s="104">
        <f>VLOOKUP($E$2,ISJ.CUR!$A$2:$DR$415,12+$A110,0)</f>
        <v>0</v>
      </c>
      <c r="K110" s="67">
        <f t="shared" si="12"/>
        <v>0</v>
      </c>
      <c r="L110" s="67">
        <f t="shared" si="13"/>
        <v>0</v>
      </c>
      <c r="M110" s="97">
        <f t="shared" si="14"/>
        <v>124760</v>
      </c>
      <c r="T110" s="8">
        <f t="shared" si="15"/>
        <v>0</v>
      </c>
      <c r="U110" s="8">
        <f>ROUND(MAX(ROUND(ROUND($M110/10000*VLOOKUP($E$2,ISJ.PRA!$A$2:$L$415,10,0)/10,0)*1.03,0),$T110),0)</f>
        <v>71319</v>
      </c>
    </row>
    <row r="111" spans="1:21" x14ac:dyDescent="0.15">
      <c r="A111" s="3">
        <f t="shared" si="17"/>
        <v>94</v>
      </c>
      <c r="B111" s="3">
        <f t="shared" si="17"/>
        <v>148</v>
      </c>
      <c r="F111" s="9">
        <f t="shared" si="16"/>
        <v>4953867</v>
      </c>
      <c r="G111" s="10">
        <f>VLOOKUP($E$2,ISJ.CUR!$A$2:$DR$415,12+$A111,0)*$B$2/10000</f>
        <v>0</v>
      </c>
      <c r="H111" s="10"/>
      <c r="I111" s="17">
        <f t="shared" si="11"/>
        <v>4953867</v>
      </c>
      <c r="J111" s="104">
        <f>VLOOKUP($E$2,ISJ.CUR!$A$2:$DR$415,12+$A111,0)</f>
        <v>0</v>
      </c>
      <c r="K111" s="67">
        <f t="shared" si="12"/>
        <v>0</v>
      </c>
      <c r="L111" s="67">
        <f t="shared" si="13"/>
        <v>0</v>
      </c>
      <c r="M111" s="97">
        <f t="shared" si="14"/>
        <v>124760</v>
      </c>
      <c r="T111" s="8">
        <f t="shared" si="15"/>
        <v>0</v>
      </c>
      <c r="U111" s="8">
        <f>ROUND(MAX(ROUND(ROUND($M111/10000*VLOOKUP($E$2,ISJ.PRA!$A$2:$L$415,10,0)/10,0)*1.03,0),$T111),0)</f>
        <v>71319</v>
      </c>
    </row>
    <row r="112" spans="1:21" x14ac:dyDescent="0.15">
      <c r="A112" s="3">
        <f t="shared" si="17"/>
        <v>95</v>
      </c>
      <c r="B112" s="3">
        <f t="shared" si="17"/>
        <v>149</v>
      </c>
      <c r="F112" s="9">
        <f t="shared" si="16"/>
        <v>5094061</v>
      </c>
      <c r="G112" s="10">
        <f>VLOOKUP($E$2,ISJ.CUR!$A$2:$DR$415,12+$A112,0)*$B$2/10000</f>
        <v>0</v>
      </c>
      <c r="H112" s="10"/>
      <c r="I112" s="17">
        <f t="shared" si="11"/>
        <v>5094061</v>
      </c>
      <c r="J112" s="104">
        <f>VLOOKUP($E$2,ISJ.CUR!$A$2:$DR$415,12+$A112,0)</f>
        <v>0</v>
      </c>
      <c r="K112" s="67">
        <f t="shared" si="12"/>
        <v>0</v>
      </c>
      <c r="L112" s="67">
        <f t="shared" si="13"/>
        <v>0</v>
      </c>
      <c r="M112" s="97">
        <f t="shared" si="14"/>
        <v>124760</v>
      </c>
      <c r="T112" s="8">
        <f t="shared" si="15"/>
        <v>0</v>
      </c>
      <c r="U112" s="8">
        <f>ROUND(MAX(ROUND(ROUND($M112/10000*VLOOKUP($E$2,ISJ.PRA!$A$2:$L$415,10,0)/10,0)*1.03,0),$T112),0)</f>
        <v>71319</v>
      </c>
    </row>
    <row r="113" spans="1:21" x14ac:dyDescent="0.15">
      <c r="A113" s="3">
        <f t="shared" si="17"/>
        <v>96</v>
      </c>
      <c r="B113" s="3">
        <f t="shared" si="17"/>
        <v>150</v>
      </c>
      <c r="F113" s="9">
        <f t="shared" si="16"/>
        <v>5238223</v>
      </c>
      <c r="G113" s="10">
        <f>VLOOKUP($E$2,ISJ.CUR!$A$2:$DR$415,12+$A113,0)*$B$2/10000</f>
        <v>0</v>
      </c>
      <c r="H113" s="10"/>
      <c r="I113" s="17">
        <f t="shared" si="11"/>
        <v>5238223</v>
      </c>
      <c r="J113" s="104">
        <f>VLOOKUP($E$2,ISJ.CUR!$A$2:$DR$415,12+$A113,0)</f>
        <v>0</v>
      </c>
      <c r="K113" s="67">
        <f t="shared" si="12"/>
        <v>0</v>
      </c>
      <c r="L113" s="67">
        <f t="shared" si="13"/>
        <v>0</v>
      </c>
      <c r="M113" s="97">
        <f t="shared" si="14"/>
        <v>124760</v>
      </c>
      <c r="T113" s="8">
        <f t="shared" si="15"/>
        <v>0</v>
      </c>
      <c r="U113" s="8">
        <f>ROUND(MAX(ROUND(ROUND($M113/10000*VLOOKUP($E$2,ISJ.PRA!$A$2:$L$415,10,0)/10,0)*1.03,0),$T113),0)</f>
        <v>71319</v>
      </c>
    </row>
    <row r="114" spans="1:21" x14ac:dyDescent="0.15">
      <c r="A114" s="3">
        <f t="shared" si="17"/>
        <v>97</v>
      </c>
      <c r="B114" s="3">
        <f t="shared" si="17"/>
        <v>151</v>
      </c>
      <c r="F114" s="9">
        <f t="shared" si="16"/>
        <v>5386465</v>
      </c>
      <c r="G114" s="10">
        <f>VLOOKUP($E$2,ISJ.CUR!$A$2:$DR$415,12+$A114,0)*$B$2/10000</f>
        <v>0</v>
      </c>
      <c r="H114" s="10"/>
      <c r="I114" s="17">
        <f t="shared" si="11"/>
        <v>5386465</v>
      </c>
      <c r="J114" s="104">
        <f>VLOOKUP($E$2,ISJ.CUR!$A$2:$DR$415,12+$A114,0)</f>
        <v>0</v>
      </c>
      <c r="K114" s="67">
        <f t="shared" si="12"/>
        <v>0</v>
      </c>
      <c r="L114" s="67">
        <f t="shared" si="13"/>
        <v>0</v>
      </c>
      <c r="M114" s="97">
        <f t="shared" si="14"/>
        <v>124760</v>
      </c>
      <c r="T114" s="8">
        <f t="shared" si="15"/>
        <v>0</v>
      </c>
      <c r="U114" s="8">
        <f>ROUND(MAX(ROUND(ROUND($M114/10000*VLOOKUP($E$2,ISJ.PRA!$A$2:$L$415,10,0)/10,0)*1.03,0),$T114),0)</f>
        <v>71319</v>
      </c>
    </row>
    <row r="115" spans="1:21" x14ac:dyDescent="0.15">
      <c r="A115" s="3">
        <f t="shared" ref="A115:B127" si="18">A114+1</f>
        <v>98</v>
      </c>
      <c r="B115" s="3">
        <f t="shared" si="18"/>
        <v>152</v>
      </c>
      <c r="F115" s="9">
        <f t="shared" si="16"/>
        <v>5538902</v>
      </c>
      <c r="G115" s="10">
        <f>VLOOKUP($E$2,ISJ.CUR!$A$2:$DR$415,12+$A115,0)*$B$2/10000</f>
        <v>0</v>
      </c>
      <c r="H115" s="10"/>
      <c r="I115" s="17">
        <f t="shared" si="11"/>
        <v>5538902</v>
      </c>
      <c r="J115" s="104">
        <f>VLOOKUP($E$2,ISJ.CUR!$A$2:$DR$415,12+$A115,0)</f>
        <v>0</v>
      </c>
      <c r="K115" s="67">
        <f t="shared" si="12"/>
        <v>0</v>
      </c>
      <c r="L115" s="67">
        <f t="shared" si="13"/>
        <v>0</v>
      </c>
      <c r="M115" s="97">
        <f t="shared" si="14"/>
        <v>124760</v>
      </c>
      <c r="T115" s="8">
        <f t="shared" si="15"/>
        <v>0</v>
      </c>
      <c r="U115" s="8">
        <f>ROUND(MAX(ROUND(ROUND($M115/10000*VLOOKUP($E$2,ISJ.PRA!$A$2:$L$415,10,0)/10,0)*1.03,0),$T115),0)</f>
        <v>71319</v>
      </c>
    </row>
    <row r="116" spans="1:21" x14ac:dyDescent="0.15">
      <c r="A116" s="3">
        <f t="shared" si="18"/>
        <v>99</v>
      </c>
      <c r="B116" s="3">
        <f t="shared" si="18"/>
        <v>153</v>
      </c>
      <c r="F116" s="9">
        <f t="shared" si="16"/>
        <v>5695653</v>
      </c>
      <c r="G116" s="10">
        <f>VLOOKUP($E$2,ISJ.CUR!$A$2:$DR$415,12+$A116,0)*$B$2/10000</f>
        <v>0</v>
      </c>
      <c r="H116" s="10"/>
      <c r="I116" s="17">
        <f t="shared" si="11"/>
        <v>5695653</v>
      </c>
      <c r="J116" s="104">
        <f>VLOOKUP($E$2,ISJ.CUR!$A$2:$DR$415,12+$A116,0)</f>
        <v>0</v>
      </c>
      <c r="K116" s="67">
        <f t="shared" si="12"/>
        <v>0</v>
      </c>
      <c r="L116" s="67">
        <f t="shared" si="13"/>
        <v>0</v>
      </c>
      <c r="M116" s="97">
        <f t="shared" si="14"/>
        <v>124760</v>
      </c>
      <c r="T116" s="8">
        <f t="shared" si="15"/>
        <v>0</v>
      </c>
      <c r="U116" s="8">
        <f>ROUND(MAX(ROUND(ROUND($M116/10000*VLOOKUP($E$2,ISJ.PRA!$A$2:$L$415,10,0)/10,0)*1.03,0),$T116),0)</f>
        <v>71319</v>
      </c>
    </row>
    <row r="117" spans="1:21" x14ac:dyDescent="0.15">
      <c r="A117" s="3">
        <f t="shared" si="18"/>
        <v>100</v>
      </c>
      <c r="B117" s="3">
        <f t="shared" si="18"/>
        <v>154</v>
      </c>
      <c r="F117" s="9">
        <f t="shared" si="16"/>
        <v>5856840</v>
      </c>
      <c r="G117" s="10">
        <f>VLOOKUP($E$2,ISJ.CUR!$A$2:$DR$415,12+$A117,0)*$B$2/10000</f>
        <v>0</v>
      </c>
      <c r="H117" s="10"/>
      <c r="I117" s="17">
        <f t="shared" si="11"/>
        <v>5856840</v>
      </c>
      <c r="J117" s="104">
        <f>VLOOKUP($E$2,ISJ.CUR!$A$2:$DR$415,12+$A117,0)</f>
        <v>0</v>
      </c>
      <c r="K117" s="67">
        <f t="shared" si="12"/>
        <v>0</v>
      </c>
      <c r="L117" s="67">
        <f t="shared" si="13"/>
        <v>0</v>
      </c>
      <c r="M117" s="97">
        <f t="shared" si="14"/>
        <v>124760</v>
      </c>
      <c r="T117" s="8">
        <f t="shared" si="15"/>
        <v>0</v>
      </c>
      <c r="U117" s="8">
        <f>ROUND(MAX(ROUND(ROUND($M117/10000*VLOOKUP($E$2,ISJ.PRA!$A$2:$L$415,10,0)/10,0)*1.03,0),$T117),0)</f>
        <v>71319</v>
      </c>
    </row>
    <row r="118" spans="1:21" x14ac:dyDescent="0.15">
      <c r="A118" s="3">
        <f t="shared" si="18"/>
        <v>101</v>
      </c>
      <c r="B118" s="3">
        <f t="shared" si="18"/>
        <v>155</v>
      </c>
      <c r="F118" s="9">
        <f t="shared" si="16"/>
        <v>6022589</v>
      </c>
      <c r="G118" s="10">
        <f>VLOOKUP($E$2,ISJ.CUR!$A$2:$DR$415,12+$A118,0)*$B$2/10000</f>
        <v>0</v>
      </c>
      <c r="H118" s="10"/>
      <c r="I118" s="17">
        <f t="shared" si="11"/>
        <v>6022589</v>
      </c>
      <c r="J118" s="104">
        <f>VLOOKUP($E$2,ISJ.CUR!$A$2:$DR$415,12+$A118,0)</f>
        <v>0</v>
      </c>
      <c r="K118" s="67">
        <f t="shared" si="12"/>
        <v>0</v>
      </c>
      <c r="L118" s="67">
        <f t="shared" si="13"/>
        <v>0</v>
      </c>
      <c r="M118" s="97">
        <f t="shared" si="14"/>
        <v>124760</v>
      </c>
      <c r="T118" s="8">
        <f t="shared" si="15"/>
        <v>0</v>
      </c>
      <c r="U118" s="8">
        <f>ROUND(MAX(ROUND(ROUND($M118/10000*VLOOKUP($E$2,ISJ.PRA!$A$2:$L$415,10,0)/10,0)*1.03,0),$T118),0)</f>
        <v>71319</v>
      </c>
    </row>
    <row r="119" spans="1:21" x14ac:dyDescent="0.15">
      <c r="A119" s="3">
        <f t="shared" si="18"/>
        <v>102</v>
      </c>
      <c r="B119" s="3">
        <f t="shared" si="18"/>
        <v>156</v>
      </c>
      <c r="F119" s="9">
        <f t="shared" si="16"/>
        <v>6193028</v>
      </c>
      <c r="G119" s="10">
        <f>VLOOKUP($E$2,ISJ.CUR!$A$2:$DR$415,12+$A119,0)*$B$2/10000</f>
        <v>0</v>
      </c>
      <c r="H119" s="10"/>
      <c r="I119" s="17">
        <f t="shared" si="11"/>
        <v>6193028</v>
      </c>
      <c r="J119" s="104">
        <f>VLOOKUP($E$2,ISJ.CUR!$A$2:$DR$415,12+$A119,0)</f>
        <v>0</v>
      </c>
      <c r="K119" s="67">
        <f t="shared" si="12"/>
        <v>0</v>
      </c>
      <c r="L119" s="67">
        <f t="shared" si="13"/>
        <v>0</v>
      </c>
      <c r="M119" s="97">
        <f t="shared" si="14"/>
        <v>124760</v>
      </c>
      <c r="T119" s="8">
        <f t="shared" si="15"/>
        <v>0</v>
      </c>
      <c r="U119" s="8">
        <f>ROUND(MAX(ROUND(ROUND($M119/10000*VLOOKUP($E$2,ISJ.PRA!$A$2:$L$415,10,0)/10,0)*1.03,0),$T119),0)</f>
        <v>71319</v>
      </c>
    </row>
    <row r="120" spans="1:21" x14ac:dyDescent="0.15">
      <c r="A120" s="3">
        <f t="shared" si="18"/>
        <v>103</v>
      </c>
      <c r="B120" s="3">
        <f t="shared" si="18"/>
        <v>157</v>
      </c>
      <c r="F120" s="9">
        <f t="shared" si="16"/>
        <v>6368291</v>
      </c>
      <c r="G120" s="10">
        <f>VLOOKUP($E$2,ISJ.CUR!$A$2:$DR$415,12+$A120,0)*$B$2/10000</f>
        <v>0</v>
      </c>
      <c r="H120" s="10"/>
      <c r="I120" s="17">
        <f t="shared" si="11"/>
        <v>6368291</v>
      </c>
      <c r="J120" s="104">
        <f>VLOOKUP($E$2,ISJ.CUR!$A$2:$DR$415,12+$A120,0)</f>
        <v>0</v>
      </c>
      <c r="K120" s="67">
        <f t="shared" si="12"/>
        <v>0</v>
      </c>
      <c r="L120" s="67">
        <f t="shared" si="13"/>
        <v>0</v>
      </c>
      <c r="M120" s="97">
        <f t="shared" si="14"/>
        <v>124760</v>
      </c>
      <c r="T120" s="8">
        <f t="shared" si="15"/>
        <v>0</v>
      </c>
      <c r="U120" s="8">
        <f>ROUND(MAX(ROUND(ROUND($M120/10000*VLOOKUP($E$2,ISJ.PRA!$A$2:$L$415,10,0)/10,0)*1.03,0),$T120),0)</f>
        <v>71319</v>
      </c>
    </row>
    <row r="121" spans="1:21" x14ac:dyDescent="0.15">
      <c r="A121" s="3">
        <f t="shared" si="18"/>
        <v>104</v>
      </c>
      <c r="B121" s="3">
        <f t="shared" si="18"/>
        <v>158</v>
      </c>
      <c r="F121" s="9">
        <f t="shared" si="16"/>
        <v>6548514</v>
      </c>
      <c r="G121" s="10">
        <f>VLOOKUP($E$2,ISJ.CUR!$A$2:$DR$415,12+$A121,0)*$B$2/10000</f>
        <v>0</v>
      </c>
      <c r="H121" s="10"/>
      <c r="I121" s="17">
        <f t="shared" si="11"/>
        <v>6548514</v>
      </c>
      <c r="J121" s="104">
        <f>VLOOKUP($E$2,ISJ.CUR!$A$2:$DR$415,12+$A121,0)</f>
        <v>0</v>
      </c>
      <c r="K121" s="67">
        <f t="shared" si="12"/>
        <v>0</v>
      </c>
      <c r="L121" s="67">
        <f t="shared" si="13"/>
        <v>0</v>
      </c>
      <c r="M121" s="97">
        <f t="shared" si="14"/>
        <v>124760</v>
      </c>
      <c r="T121" s="8">
        <f t="shared" si="15"/>
        <v>0</v>
      </c>
      <c r="U121" s="8">
        <f>ROUND(MAX(ROUND(ROUND($M121/10000*VLOOKUP($E$2,ISJ.PRA!$A$2:$L$415,10,0)/10,0)*1.03,0),$T121),0)</f>
        <v>71319</v>
      </c>
    </row>
    <row r="122" spans="1:21" x14ac:dyDescent="0.15">
      <c r="A122" s="3">
        <f t="shared" si="18"/>
        <v>105</v>
      </c>
      <c r="B122" s="3">
        <f t="shared" si="18"/>
        <v>159</v>
      </c>
      <c r="F122" s="9">
        <f t="shared" si="16"/>
        <v>6733837</v>
      </c>
      <c r="G122" s="10">
        <f>VLOOKUP($E$2,ISJ.CUR!$A$2:$DR$415,12+$A122,0)*$B$2/10000</f>
        <v>0</v>
      </c>
      <c r="H122" s="10"/>
      <c r="I122" s="17">
        <f t="shared" si="11"/>
        <v>6733837</v>
      </c>
      <c r="J122" s="104">
        <f>VLOOKUP($E$2,ISJ.CUR!$A$2:$DR$415,12+$A122,0)</f>
        <v>0</v>
      </c>
      <c r="K122" s="67">
        <f t="shared" si="12"/>
        <v>0</v>
      </c>
      <c r="L122" s="67">
        <f t="shared" si="13"/>
        <v>0</v>
      </c>
      <c r="M122" s="97">
        <f t="shared" si="14"/>
        <v>124760</v>
      </c>
      <c r="T122" s="8">
        <f t="shared" si="15"/>
        <v>0</v>
      </c>
      <c r="U122" s="8">
        <f>ROUND(MAX(ROUND(ROUND($M122/10000*VLOOKUP($E$2,ISJ.PRA!$A$2:$L$415,10,0)/10,0)*1.03,0),$T122),0)</f>
        <v>71319</v>
      </c>
    </row>
    <row r="123" spans="1:21" x14ac:dyDescent="0.15">
      <c r="A123" s="3">
        <f t="shared" si="18"/>
        <v>106</v>
      </c>
      <c r="B123" s="3">
        <f t="shared" si="18"/>
        <v>160</v>
      </c>
      <c r="F123" s="9">
        <f t="shared" si="16"/>
        <v>6924405</v>
      </c>
      <c r="G123" s="10">
        <f>VLOOKUP($E$2,ISJ.CUR!$A$2:$DR$415,12+$A123,0)*$B$2/10000</f>
        <v>0</v>
      </c>
      <c r="H123" s="10"/>
      <c r="I123" s="17">
        <f t="shared" si="11"/>
        <v>6924405</v>
      </c>
      <c r="J123" s="104">
        <f>VLOOKUP($E$2,ISJ.CUR!$A$2:$DR$415,12+$A123,0)</f>
        <v>0</v>
      </c>
      <c r="K123" s="67">
        <f t="shared" si="12"/>
        <v>0</v>
      </c>
      <c r="L123" s="67">
        <f t="shared" si="13"/>
        <v>0</v>
      </c>
      <c r="M123" s="97">
        <f t="shared" si="14"/>
        <v>124760</v>
      </c>
      <c r="T123" s="8">
        <f t="shared" si="15"/>
        <v>0</v>
      </c>
      <c r="U123" s="8">
        <f>ROUND(MAX(ROUND(ROUND($M123/10000*VLOOKUP($E$2,ISJ.PRA!$A$2:$L$415,10,0)/10,0)*1.03,0),$T123),0)</f>
        <v>71319</v>
      </c>
    </row>
    <row r="124" spans="1:21" x14ac:dyDescent="0.15">
      <c r="A124" s="3">
        <f t="shared" si="18"/>
        <v>107</v>
      </c>
      <c r="B124" s="3">
        <f t="shared" si="18"/>
        <v>161</v>
      </c>
      <c r="F124" s="9">
        <f t="shared" si="16"/>
        <v>7120366</v>
      </c>
      <c r="G124" s="10">
        <f>VLOOKUP($E$2,ISJ.CUR!$A$2:$DR$415,12+$A124,0)*$B$2/10000</f>
        <v>0</v>
      </c>
      <c r="H124" s="10"/>
      <c r="I124" s="17">
        <f t="shared" si="11"/>
        <v>7120366</v>
      </c>
      <c r="J124" s="104">
        <f>VLOOKUP($E$2,ISJ.CUR!$A$2:$DR$415,12+$A124,0)</f>
        <v>0</v>
      </c>
      <c r="K124" s="67">
        <f t="shared" si="12"/>
        <v>0</v>
      </c>
      <c r="L124" s="67">
        <f t="shared" si="13"/>
        <v>0</v>
      </c>
      <c r="M124" s="97">
        <f t="shared" si="14"/>
        <v>124760</v>
      </c>
      <c r="T124" s="8">
        <f t="shared" si="15"/>
        <v>0</v>
      </c>
      <c r="U124" s="8">
        <f>ROUND(MAX(ROUND(ROUND($M124/10000*VLOOKUP($E$2,ISJ.PRA!$A$2:$L$415,10,0)/10,0)*1.03,0),$T124),0)</f>
        <v>71319</v>
      </c>
    </row>
    <row r="125" spans="1:21" x14ac:dyDescent="0.15">
      <c r="A125" s="3">
        <f t="shared" si="18"/>
        <v>108</v>
      </c>
      <c r="B125" s="3">
        <f t="shared" si="18"/>
        <v>162</v>
      </c>
      <c r="F125" s="9">
        <f t="shared" si="16"/>
        <v>7321872</v>
      </c>
      <c r="G125" s="10">
        <f>VLOOKUP($E$2,ISJ.CUR!$A$2:$DR$415,12+$A125,0)*$B$2/10000</f>
        <v>0</v>
      </c>
      <c r="H125" s="10"/>
      <c r="I125" s="17">
        <f t="shared" si="11"/>
        <v>7321872</v>
      </c>
      <c r="J125" s="104">
        <f>VLOOKUP($E$2,ISJ.CUR!$A$2:$DR$415,12+$A125,0)</f>
        <v>0</v>
      </c>
      <c r="K125" s="67">
        <f t="shared" si="12"/>
        <v>0</v>
      </c>
      <c r="L125" s="67">
        <f t="shared" si="13"/>
        <v>0</v>
      </c>
      <c r="M125" s="97">
        <f t="shared" si="14"/>
        <v>124760</v>
      </c>
      <c r="T125" s="8">
        <f t="shared" si="15"/>
        <v>0</v>
      </c>
      <c r="U125" s="8">
        <f>ROUND(MAX(ROUND(ROUND($M125/10000*VLOOKUP($E$2,ISJ.PRA!$A$2:$L$415,10,0)/10,0)*1.03,0),$T125),0)</f>
        <v>71319</v>
      </c>
    </row>
    <row r="126" spans="1:21" x14ac:dyDescent="0.15">
      <c r="A126" s="3">
        <f t="shared" si="18"/>
        <v>109</v>
      </c>
      <c r="B126" s="3">
        <f t="shared" si="18"/>
        <v>163</v>
      </c>
      <c r="F126" s="9">
        <f t="shared" si="16"/>
        <v>7529081</v>
      </c>
      <c r="G126" s="10">
        <f>VLOOKUP($E$2,ISJ.CUR!$A$2:$DR$415,12+$A126,0)*$B$2/10000</f>
        <v>0</v>
      </c>
      <c r="H126" s="10"/>
      <c r="I126" s="17">
        <f t="shared" si="11"/>
        <v>7529081</v>
      </c>
      <c r="J126" s="104">
        <f>VLOOKUP($E$2,ISJ.CUR!$A$2:$DR$415,12+$A126,0)</f>
        <v>0</v>
      </c>
      <c r="K126" s="67">
        <f t="shared" si="12"/>
        <v>0</v>
      </c>
      <c r="L126" s="67">
        <f t="shared" si="13"/>
        <v>0</v>
      </c>
      <c r="M126" s="97">
        <f t="shared" si="14"/>
        <v>124760</v>
      </c>
      <c r="T126" s="8">
        <f t="shared" si="15"/>
        <v>0</v>
      </c>
      <c r="U126" s="8">
        <f>ROUND(MAX(ROUND(ROUND($M126/10000*VLOOKUP($E$2,ISJ.PRA!$A$2:$L$415,10,0)/10,0)*1.03,0),$T126),0)</f>
        <v>71319</v>
      </c>
    </row>
    <row r="127" spans="1:21" x14ac:dyDescent="0.15">
      <c r="A127" s="3">
        <f t="shared" si="18"/>
        <v>110</v>
      </c>
      <c r="B127" s="3">
        <f t="shared" si="18"/>
        <v>164</v>
      </c>
      <c r="F127" s="9">
        <f t="shared" si="16"/>
        <v>7742154</v>
      </c>
      <c r="G127" s="10">
        <f>VLOOKUP($E$2,ISJ.CUR!$A$2:$DR$415,12+$A127,0)*$B$2/10000</f>
        <v>0</v>
      </c>
      <c r="H127" s="10"/>
      <c r="I127" s="17">
        <f t="shared" si="11"/>
        <v>7742154</v>
      </c>
      <c r="J127" s="104">
        <f>VLOOKUP($E$2,ISJ.CUR!$A$2:$DR$415,12+$A127,0)</f>
        <v>0</v>
      </c>
      <c r="K127" s="67">
        <f t="shared" si="12"/>
        <v>0</v>
      </c>
      <c r="L127" s="67">
        <f t="shared" si="13"/>
        <v>0</v>
      </c>
      <c r="M127" s="97">
        <f t="shared" si="14"/>
        <v>124760</v>
      </c>
      <c r="T127" s="8">
        <f t="shared" si="15"/>
        <v>0</v>
      </c>
      <c r="U127" s="8">
        <f>ROUND(MAX(ROUND(ROUND($M127/10000*VLOOKUP($E$2,ISJ.PRA!$A$2:$L$415,10,0)/10,0)*1.03,0),$T127),0)</f>
        <v>71319</v>
      </c>
    </row>
    <row r="128" spans="1:21" x14ac:dyDescent="0.15">
      <c r="B128" s="3"/>
    </row>
    <row r="129" spans="1:2" x14ac:dyDescent="0.15">
      <c r="B129" s="3"/>
    </row>
    <row r="130" spans="1:2" x14ac:dyDescent="0.15">
      <c r="B130" s="3"/>
    </row>
    <row r="131" spans="1:2" x14ac:dyDescent="0.15">
      <c r="B131" s="3"/>
    </row>
    <row r="132" spans="1:2" x14ac:dyDescent="0.15">
      <c r="B132" s="3"/>
    </row>
    <row r="133" spans="1:2" x14ac:dyDescent="0.15">
      <c r="B133" s="3"/>
    </row>
    <row r="134" spans="1:2" x14ac:dyDescent="0.15">
      <c r="B134" s="3"/>
    </row>
    <row r="135" spans="1:2" x14ac:dyDescent="0.15">
      <c r="B135" s="3"/>
    </row>
    <row r="136" spans="1:2" x14ac:dyDescent="0.15">
      <c r="B136" s="3"/>
    </row>
    <row r="137" spans="1:2" x14ac:dyDescent="0.15">
      <c r="B137" s="3"/>
    </row>
    <row r="138" spans="1:2" x14ac:dyDescent="0.15">
      <c r="B138" s="3"/>
    </row>
    <row r="139" spans="1:2" x14ac:dyDescent="0.15">
      <c r="A139" s="3" t="e">
        <f>#REF!+1</f>
        <v>#REF!</v>
      </c>
      <c r="B139" s="3" t="e">
        <f>#REF!+1</f>
        <v>#REF!</v>
      </c>
    </row>
    <row r="140" spans="1:2" x14ac:dyDescent="0.15">
      <c r="B140" s="3"/>
    </row>
    <row r="141" spans="1:2" x14ac:dyDescent="0.15">
      <c r="B141" s="3"/>
    </row>
    <row r="142" spans="1:2" x14ac:dyDescent="0.15">
      <c r="B142" s="3"/>
    </row>
    <row r="143" spans="1:2" x14ac:dyDescent="0.15">
      <c r="B143" s="3"/>
    </row>
    <row r="144" spans="1:2" x14ac:dyDescent="0.15">
      <c r="B144" s="3"/>
    </row>
    <row r="145" spans="2:2" x14ac:dyDescent="0.15">
      <c r="B145" s="3"/>
    </row>
    <row r="146" spans="2:2" x14ac:dyDescent="0.15">
      <c r="B146" s="3"/>
    </row>
    <row r="147" spans="2:2" x14ac:dyDescent="0.15">
      <c r="B147" s="3"/>
    </row>
    <row r="148" spans="2:2" x14ac:dyDescent="0.15">
      <c r="B148" s="3"/>
    </row>
    <row r="149" spans="2:2" x14ac:dyDescent="0.15">
      <c r="B149" s="3"/>
    </row>
    <row r="150" spans="2:2" x14ac:dyDescent="0.15">
      <c r="B150" s="3"/>
    </row>
    <row r="151" spans="2:2" x14ac:dyDescent="0.15">
      <c r="B151" s="3"/>
    </row>
    <row r="152" spans="2:2" x14ac:dyDescent="0.15">
      <c r="B152" s="3"/>
    </row>
    <row r="153" spans="2:2" x14ac:dyDescent="0.15">
      <c r="B153" s="3"/>
    </row>
    <row r="154" spans="2:2" x14ac:dyDescent="0.15">
      <c r="B154" s="3"/>
    </row>
    <row r="155" spans="2:2" x14ac:dyDescent="0.15">
      <c r="B155" s="3"/>
    </row>
    <row r="156" spans="2:2" x14ac:dyDescent="0.15">
      <c r="B156" s="3"/>
    </row>
    <row r="157" spans="2:2" x14ac:dyDescent="0.15">
      <c r="B157" s="3"/>
    </row>
    <row r="158" spans="2:2" x14ac:dyDescent="0.15">
      <c r="B158" s="3"/>
    </row>
    <row r="159" spans="2:2" x14ac:dyDescent="0.15">
      <c r="B159" s="3"/>
    </row>
    <row r="160" spans="2:2" x14ac:dyDescent="0.15">
      <c r="B160" s="3"/>
    </row>
    <row r="161" spans="2:2" x14ac:dyDescent="0.15">
      <c r="B161" s="3"/>
    </row>
    <row r="162" spans="2:2" x14ac:dyDescent="0.15">
      <c r="B162" s="3"/>
    </row>
  </sheetData>
  <mergeCells count="1">
    <mergeCell ref="I14:I15"/>
  </mergeCells>
  <phoneticPr fontId="5" type="noConversion"/>
  <pageMargins left="0.52" right="0.31" top="1" bottom="1" header="0.5" footer="0.5"/>
  <pageSetup paperSize="9" scale="76"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36"/>
  <sheetViews>
    <sheetView showGridLines="0" topLeftCell="D3" zoomScaleSheetLayoutView="100" workbookViewId="0">
      <selection activeCell="E5" sqref="E5:G5"/>
    </sheetView>
  </sheetViews>
  <sheetFormatPr baseColWidth="10" defaultColWidth="9" defaultRowHeight="0" customHeight="1" zeroHeight="1" x14ac:dyDescent="0.25"/>
  <cols>
    <col min="1" max="2" width="13.33203125" style="21" hidden="1" customWidth="1"/>
    <col min="3" max="3" width="24.1640625" style="21" hidden="1" customWidth="1"/>
    <col min="4" max="4" width="0.6640625" style="21" customWidth="1"/>
    <col min="5" max="6" width="4.5" style="22" customWidth="1"/>
    <col min="7" max="10" width="13" style="22" bestFit="1" customWidth="1"/>
    <col min="11" max="11" width="13" style="58" bestFit="1" customWidth="1"/>
    <col min="12" max="13" width="14.6640625" style="22" bestFit="1" customWidth="1"/>
    <col min="14" max="15" width="14.6640625" style="22" customWidth="1"/>
    <col min="16" max="16" width="11.6640625" style="22" customWidth="1"/>
    <col min="17" max="18" width="13" style="22" bestFit="1" customWidth="1"/>
    <col min="19" max="19" width="14.6640625" style="23" bestFit="1" customWidth="1"/>
    <col min="20" max="31" width="12.33203125" style="23" hidden="1" customWidth="1"/>
    <col min="32" max="32" width="14.33203125" style="23" hidden="1" customWidth="1"/>
    <col min="33" max="33" width="15.5" style="131" bestFit="1" customWidth="1"/>
    <col min="34" max="34" width="0.33203125" style="131" customWidth="1"/>
    <col min="35" max="35" width="6.83203125" style="23" hidden="1" customWidth="1"/>
    <col min="36" max="36" width="12.1640625" style="23" hidden="1" customWidth="1"/>
    <col min="37" max="39" width="5.6640625" style="23" hidden="1" customWidth="1"/>
    <col min="40" max="40" width="4.1640625" style="23" hidden="1" customWidth="1"/>
    <col min="41" max="48" width="13.1640625" style="23" hidden="1" customWidth="1"/>
    <col min="49" max="49" width="10.6640625" style="23" hidden="1" customWidth="1"/>
    <col min="50" max="50" width="12.1640625" style="23" hidden="1" customWidth="1"/>
    <col min="51" max="51" width="9.1640625" style="23" hidden="1" customWidth="1"/>
    <col min="52" max="52" width="4.1640625" style="23" hidden="1" customWidth="1"/>
    <col min="53" max="56" width="0" style="23" hidden="1" customWidth="1"/>
    <col min="57" max="16384" width="9" style="23"/>
  </cols>
  <sheetData>
    <row r="1" spans="1:50" ht="16.5" hidden="1" customHeight="1" x14ac:dyDescent="0.25">
      <c r="C1" s="22"/>
      <c r="D1" s="22"/>
    </row>
    <row r="2" spans="1:50" ht="16.5" hidden="1" customHeight="1" x14ac:dyDescent="0.25">
      <c r="C2" s="22"/>
      <c r="D2" s="22"/>
    </row>
    <row r="3" spans="1:50" ht="27.75" customHeight="1" thickBot="1" x14ac:dyDescent="0.3">
      <c r="C3" s="22"/>
      <c r="D3" s="22"/>
      <c r="E3" s="519" t="s">
        <v>691</v>
      </c>
      <c r="F3" s="519"/>
      <c r="G3" s="519"/>
      <c r="H3" s="519"/>
      <c r="I3" s="519"/>
      <c r="J3" s="519"/>
      <c r="K3" s="519"/>
      <c r="L3" s="519"/>
      <c r="M3" s="519"/>
      <c r="N3" s="519"/>
      <c r="O3" s="519"/>
      <c r="P3" s="519"/>
      <c r="Q3" s="519"/>
      <c r="R3" s="519"/>
    </row>
    <row r="4" spans="1:50" ht="18.75" customHeight="1" x14ac:dyDescent="0.25">
      <c r="E4" s="505" t="str">
        <f>輸入區!E4</f>
        <v>宏泰人壽泰榮華利率變動型終身壽險(ISI)</v>
      </c>
      <c r="F4" s="506"/>
      <c r="G4" s="506"/>
      <c r="H4" s="506"/>
      <c r="I4" s="506"/>
      <c r="J4" s="506"/>
      <c r="K4" s="506"/>
      <c r="L4" s="507"/>
      <c r="M4" s="284"/>
      <c r="N4" s="505" t="str">
        <f>輸入區!N4</f>
        <v>宏泰人壽泰富貴利率變動型終身壽險(ISJ)</v>
      </c>
      <c r="O4" s="506"/>
      <c r="P4" s="506"/>
      <c r="Q4" s="506"/>
      <c r="R4" s="506"/>
      <c r="S4" s="506"/>
      <c r="T4" s="506"/>
      <c r="U4" s="506"/>
      <c r="V4" s="506"/>
      <c r="W4" s="506"/>
      <c r="X4" s="506"/>
      <c r="Y4" s="506"/>
      <c r="Z4" s="506"/>
      <c r="AA4" s="506"/>
      <c r="AB4" s="506"/>
      <c r="AC4" s="506"/>
      <c r="AD4" s="506"/>
      <c r="AE4" s="506"/>
      <c r="AF4" s="506"/>
      <c r="AG4" s="507"/>
      <c r="AI4" s="287"/>
    </row>
    <row r="5" spans="1:50" ht="16" customHeight="1" x14ac:dyDescent="0.25">
      <c r="E5" s="508" t="s">
        <v>692</v>
      </c>
      <c r="F5" s="509"/>
      <c r="G5" s="509"/>
      <c r="H5" s="394" t="str">
        <f>輸入區!$P$3</f>
        <v>女性</v>
      </c>
      <c r="I5" s="504" t="s">
        <v>693</v>
      </c>
      <c r="J5" s="504"/>
      <c r="K5" s="512" t="str">
        <f>輸入區!$I$8</f>
        <v>購買增額繳清保險金額</v>
      </c>
      <c r="L5" s="513"/>
      <c r="M5" s="177"/>
      <c r="N5" s="508" t="s">
        <v>707</v>
      </c>
      <c r="O5" s="509"/>
      <c r="P5" s="394" t="str">
        <f>輸入區!$P$3</f>
        <v>女性</v>
      </c>
      <c r="Q5" s="504" t="s">
        <v>708</v>
      </c>
      <c r="R5" s="504"/>
      <c r="S5" s="512" t="str">
        <f>輸入區!$R$8</f>
        <v>購買增額繳清保險金額</v>
      </c>
      <c r="T5" s="512"/>
      <c r="U5" s="512"/>
      <c r="V5" s="512"/>
      <c r="W5" s="512"/>
      <c r="X5" s="512"/>
      <c r="Y5" s="512"/>
      <c r="Z5" s="512"/>
      <c r="AA5" s="512"/>
      <c r="AB5" s="512"/>
      <c r="AC5" s="512"/>
      <c r="AD5" s="512"/>
      <c r="AE5" s="512"/>
      <c r="AF5" s="512"/>
      <c r="AG5" s="513"/>
      <c r="AH5" s="281"/>
      <c r="AI5" s="286"/>
      <c r="AJ5" s="152"/>
      <c r="AK5" s="517"/>
      <c r="AL5" s="517"/>
      <c r="AM5" s="517"/>
    </row>
    <row r="6" spans="1:50" ht="16" customHeight="1" x14ac:dyDescent="0.25">
      <c r="A6" s="24" t="s">
        <v>1</v>
      </c>
      <c r="B6" s="24" t="s">
        <v>54</v>
      </c>
      <c r="E6" s="508" t="s">
        <v>694</v>
      </c>
      <c r="F6" s="509"/>
      <c r="G6" s="509"/>
      <c r="H6" s="294">
        <f>輸入區!$T$3</f>
        <v>55</v>
      </c>
      <c r="I6" s="512" t="s">
        <v>303</v>
      </c>
      <c r="J6" s="512"/>
      <c r="K6" s="510" t="str">
        <f>IF(輸入區!$I$9="保額推保費",TEXT(ISI報表!$M$5,"0,000.0000萬"),TEXT(ISI報表!$Q$8,"0,000.0000萬"))</f>
        <v>0,100.0000萬</v>
      </c>
      <c r="L6" s="511"/>
      <c r="M6" s="177"/>
      <c r="N6" s="508" t="s">
        <v>709</v>
      </c>
      <c r="O6" s="509"/>
      <c r="P6" s="294">
        <f>輸入區!$T$3</f>
        <v>55</v>
      </c>
      <c r="Q6" s="512" t="s">
        <v>303</v>
      </c>
      <c r="R6" s="512"/>
      <c r="S6" s="510" t="str">
        <f>IF(輸入區!$R$9="保額推保費",TEXT(ISJ報表!$M$5,"0,000.0000萬"),TEXT(ISJ報表!$Q$8,"0,000.0000萬"))</f>
        <v>0,126.5056萬</v>
      </c>
      <c r="T6" s="510"/>
      <c r="U6" s="510"/>
      <c r="V6" s="510"/>
      <c r="W6" s="510"/>
      <c r="X6" s="510"/>
      <c r="Y6" s="510"/>
      <c r="Z6" s="510"/>
      <c r="AA6" s="510"/>
      <c r="AB6" s="510"/>
      <c r="AC6" s="510"/>
      <c r="AD6" s="510"/>
      <c r="AE6" s="510"/>
      <c r="AF6" s="510"/>
      <c r="AG6" s="511"/>
      <c r="AH6" s="281"/>
      <c r="AI6" s="286"/>
      <c r="AJ6" s="152"/>
      <c r="AK6" s="516"/>
      <c r="AL6" s="516"/>
      <c r="AM6" s="516"/>
    </row>
    <row r="7" spans="1:50" ht="16" customHeight="1" x14ac:dyDescent="0.25">
      <c r="A7" s="25" t="s">
        <v>9</v>
      </c>
      <c r="B7" s="61">
        <v>1.4999999999999999E-2</v>
      </c>
      <c r="E7" s="508" t="s">
        <v>695</v>
      </c>
      <c r="F7" s="509"/>
      <c r="G7" s="509"/>
      <c r="H7" s="295" t="s">
        <v>699</v>
      </c>
      <c r="I7" s="512" t="s">
        <v>302</v>
      </c>
      <c r="J7" s="512"/>
      <c r="K7" s="514" t="str">
        <f>IF(輸入區!$I$9="保額推保費",TEXT(ISI報表!$M$6,"0,000元"),TEXT(ISI報表!$Q$7,"0,000元"))</f>
        <v>563,300元</v>
      </c>
      <c r="L7" s="515"/>
      <c r="M7" s="177"/>
      <c r="N7" s="508" t="s">
        <v>710</v>
      </c>
      <c r="O7" s="509"/>
      <c r="P7" s="295" t="s">
        <v>711</v>
      </c>
      <c r="Q7" s="512" t="s">
        <v>302</v>
      </c>
      <c r="R7" s="512"/>
      <c r="S7" s="514" t="str">
        <f>IF(輸入區!$R$9="保額推保費",TEXT(ISJ報表!$M$6,"0,000元"),TEXT(ISJ報表!$Q$7,"0,000元"))</f>
        <v>702,106元</v>
      </c>
      <c r="T7" s="514"/>
      <c r="U7" s="514"/>
      <c r="V7" s="514"/>
      <c r="W7" s="514"/>
      <c r="X7" s="514"/>
      <c r="Y7" s="514"/>
      <c r="Z7" s="514"/>
      <c r="AA7" s="514"/>
      <c r="AB7" s="514"/>
      <c r="AC7" s="514"/>
      <c r="AD7" s="514"/>
      <c r="AE7" s="514"/>
      <c r="AF7" s="514"/>
      <c r="AG7" s="515"/>
      <c r="AH7" s="281"/>
      <c r="AI7" s="286"/>
      <c r="AL7" s="152"/>
    </row>
    <row r="8" spans="1:50" ht="16" customHeight="1" x14ac:dyDescent="0.25">
      <c r="A8" s="26" t="s">
        <v>0</v>
      </c>
      <c r="B8" s="62" t="s">
        <v>50</v>
      </c>
      <c r="E8" s="508" t="s">
        <v>696</v>
      </c>
      <c r="F8" s="509"/>
      <c r="G8" s="509"/>
      <c r="H8" s="295" t="s">
        <v>701</v>
      </c>
      <c r="I8" s="512" t="s">
        <v>301</v>
      </c>
      <c r="J8" s="512"/>
      <c r="K8" s="510" t="str">
        <f>IF(輸入區!$I$9="保額推保費",TEXT(ISI報表!$M$7,"0.0%"),TEXT(ISI報表!$Q$6,"0.0%"))</f>
        <v>0.3%</v>
      </c>
      <c r="L8" s="511"/>
      <c r="M8" s="177"/>
      <c r="N8" s="508" t="s">
        <v>712</v>
      </c>
      <c r="O8" s="509"/>
      <c r="P8" s="295" t="s">
        <v>713</v>
      </c>
      <c r="Q8" s="512" t="s">
        <v>301</v>
      </c>
      <c r="R8" s="512"/>
      <c r="S8" s="510" t="str">
        <f>IF(輸入區!$R$9="保額推保費",TEXT(ISJ報表!$M$7,"0.0%"),TEXT(ISJ報表!$Q$6,"0.0%"))</f>
        <v>0.3%</v>
      </c>
      <c r="T8" s="510"/>
      <c r="U8" s="510"/>
      <c r="V8" s="510"/>
      <c r="W8" s="510"/>
      <c r="X8" s="510"/>
      <c r="Y8" s="510"/>
      <c r="Z8" s="510"/>
      <c r="AA8" s="510"/>
      <c r="AB8" s="510"/>
      <c r="AC8" s="510"/>
      <c r="AD8" s="510"/>
      <c r="AE8" s="510"/>
      <c r="AF8" s="510"/>
      <c r="AG8" s="511"/>
      <c r="AH8" s="281"/>
      <c r="AI8" s="381"/>
      <c r="AJ8" s="171"/>
    </row>
    <row r="9" spans="1:50" ht="16" customHeight="1" thickBot="1" x14ac:dyDescent="0.3">
      <c r="A9" s="279"/>
      <c r="B9" s="280"/>
      <c r="E9" s="479" t="s">
        <v>697</v>
      </c>
      <c r="F9" s="480"/>
      <c r="G9" s="480"/>
      <c r="H9" s="296">
        <f>輸入區!$I$5</f>
        <v>2.8299999999999999E-2</v>
      </c>
      <c r="I9" s="493" t="s">
        <v>275</v>
      </c>
      <c r="J9" s="493"/>
      <c r="K9" s="491" t="str">
        <f>IF(輸入區!$I$9="保額推保費",TEXT(ISI報表!$M$8,"0,000元"),TEXT(ISI報表!$Q$5,"0,000元"))</f>
        <v>561,610元</v>
      </c>
      <c r="L9" s="492"/>
      <c r="M9" s="177"/>
      <c r="N9" s="479" t="s">
        <v>714</v>
      </c>
      <c r="O9" s="480"/>
      <c r="P9" s="296">
        <f>輸入區!$R$5</f>
        <v>2.8299999999999999E-2</v>
      </c>
      <c r="Q9" s="493" t="s">
        <v>275</v>
      </c>
      <c r="R9" s="493"/>
      <c r="S9" s="491" t="str">
        <f>IF(輸入區!$R$9="保額推保費",TEXT(ISJ報表!$M$8,"0,000元"),TEXT(ISJ報表!$Q$5,"0,000元"))</f>
        <v>700,000元</v>
      </c>
      <c r="T9" s="491"/>
      <c r="U9" s="491"/>
      <c r="V9" s="491"/>
      <c r="W9" s="491"/>
      <c r="X9" s="491"/>
      <c r="Y9" s="491"/>
      <c r="Z9" s="491"/>
      <c r="AA9" s="491"/>
      <c r="AB9" s="491"/>
      <c r="AC9" s="491"/>
      <c r="AD9" s="491"/>
      <c r="AE9" s="491"/>
      <c r="AF9" s="491"/>
      <c r="AG9" s="492"/>
      <c r="AH9" s="281"/>
      <c r="AI9" s="381"/>
      <c r="AJ9" s="171"/>
    </row>
    <row r="10" spans="1:50" ht="16" customHeight="1" x14ac:dyDescent="0.25">
      <c r="A10" s="279"/>
      <c r="B10" s="280"/>
      <c r="E10" s="39" t="s">
        <v>698</v>
      </c>
      <c r="F10" s="285"/>
      <c r="G10" s="285"/>
      <c r="H10" s="285"/>
      <c r="I10" s="326" t="str">
        <f>ISI報表!$AB$18</f>
        <v xml:space="preserve"> </v>
      </c>
      <c r="J10" s="326"/>
      <c r="K10" s="293"/>
      <c r="L10" s="177"/>
      <c r="M10" s="177"/>
      <c r="N10" s="39" t="s">
        <v>698</v>
      </c>
      <c r="O10" s="285"/>
      <c r="P10" s="285"/>
      <c r="Q10" s="327" t="str">
        <f>ISJ報表!$AB$18</f>
        <v xml:space="preserve"> </v>
      </c>
      <c r="R10" s="395"/>
      <c r="S10" s="325"/>
      <c r="T10" s="325"/>
      <c r="U10" s="518"/>
      <c r="V10" s="518"/>
      <c r="W10" s="292"/>
      <c r="X10" s="292"/>
      <c r="Y10" s="292"/>
      <c r="Z10" s="292"/>
      <c r="AA10" s="292"/>
      <c r="AB10" s="292"/>
      <c r="AC10" s="292"/>
      <c r="AD10" s="292"/>
      <c r="AE10" s="292"/>
      <c r="AF10" s="292"/>
      <c r="AG10" s="284"/>
      <c r="AH10" s="281"/>
      <c r="AI10" s="381"/>
      <c r="AJ10" s="171"/>
    </row>
    <row r="11" spans="1:50" ht="11.25" customHeight="1" thickBot="1" x14ac:dyDescent="0.3">
      <c r="E11" s="494"/>
      <c r="F11" s="494"/>
      <c r="G11" s="494"/>
      <c r="H11" s="494"/>
      <c r="I11" s="494"/>
      <c r="J11" s="494"/>
      <c r="K11" s="494"/>
      <c r="L11" s="50"/>
      <c r="M11" s="50"/>
      <c r="N11" s="50"/>
      <c r="O11" s="50"/>
      <c r="P11" s="50"/>
      <c r="Q11" s="50"/>
      <c r="R11" s="50"/>
      <c r="S11" s="36"/>
      <c r="T11" s="27"/>
      <c r="U11" s="27"/>
      <c r="AG11" s="30"/>
      <c r="AI11" s="131"/>
      <c r="AJ11" s="152"/>
      <c r="AK11" s="490" t="s">
        <v>130</v>
      </c>
      <c r="AL11" s="490"/>
      <c r="AM11" s="490"/>
    </row>
    <row r="12" spans="1:50" ht="17.25" customHeight="1" thickBot="1" x14ac:dyDescent="0.2">
      <c r="E12" s="541" t="str">
        <f>"組合商品實繳保費："&amp;輸入區!E4&amp;"實繳保費+"&amp;輸入區!N4&amp;"實繳保費"</f>
        <v>組合商品實繳保費：宏泰人壽泰榮華利率變動型終身壽險(ISI)實繳保費+宏泰人壽泰富貴利率變動型終身壽險(ISJ)實繳保費</v>
      </c>
      <c r="F12" s="542"/>
      <c r="G12" s="542"/>
      <c r="H12" s="542"/>
      <c r="I12" s="542"/>
      <c r="J12" s="542"/>
      <c r="K12" s="542"/>
      <c r="L12" s="542"/>
      <c r="M12" s="542"/>
      <c r="N12" s="542"/>
      <c r="O12" s="542"/>
      <c r="P12" s="542"/>
      <c r="Q12" s="542"/>
      <c r="R12" s="543"/>
      <c r="S12" s="538">
        <f>SUM(ISI報表!$G$13,ISJ報表!$G$13)</f>
        <v>1261610</v>
      </c>
      <c r="T12" s="539"/>
      <c r="U12" s="539"/>
      <c r="V12" s="539"/>
      <c r="W12" s="539"/>
      <c r="X12" s="539"/>
      <c r="Y12" s="539"/>
      <c r="Z12" s="539"/>
      <c r="AA12" s="539"/>
      <c r="AB12" s="539"/>
      <c r="AC12" s="539"/>
      <c r="AD12" s="539"/>
      <c r="AE12" s="539"/>
      <c r="AF12" s="539"/>
      <c r="AG12" s="540"/>
      <c r="AH12" s="23"/>
    </row>
    <row r="13" spans="1:50" ht="16.5" hidden="1" customHeight="1" x14ac:dyDescent="0.25">
      <c r="E13" s="309"/>
      <c r="F13" s="309"/>
      <c r="G13" s="309"/>
      <c r="H13" s="309"/>
      <c r="I13" s="309"/>
      <c r="J13" s="309"/>
      <c r="K13" s="309"/>
      <c r="L13" s="50"/>
      <c r="M13" s="50"/>
      <c r="N13" s="50"/>
      <c r="O13" s="50"/>
      <c r="P13" s="50"/>
      <c r="Q13" s="50"/>
      <c r="R13" s="50"/>
      <c r="S13" s="36"/>
      <c r="T13" s="27"/>
      <c r="U13" s="27"/>
      <c r="AG13" s="30"/>
      <c r="AI13" s="131"/>
      <c r="AJ13" s="152"/>
      <c r="AK13" s="308"/>
      <c r="AL13" s="308"/>
      <c r="AM13" s="308"/>
    </row>
    <row r="14" spans="1:50" ht="9.75" customHeight="1" x14ac:dyDescent="0.25">
      <c r="E14" s="309"/>
      <c r="F14" s="309"/>
      <c r="G14" s="309"/>
      <c r="H14" s="309"/>
      <c r="I14" s="309"/>
      <c r="J14" s="309"/>
      <c r="K14" s="309"/>
      <c r="L14" s="50"/>
      <c r="M14" s="50"/>
      <c r="N14" s="50"/>
      <c r="O14" s="50"/>
      <c r="P14" s="50"/>
      <c r="Q14" s="50"/>
      <c r="R14" s="50"/>
      <c r="S14" s="36"/>
      <c r="T14" s="27"/>
      <c r="U14" s="27"/>
      <c r="AG14" s="30"/>
      <c r="AI14" s="131"/>
      <c r="AJ14" s="152"/>
      <c r="AK14" s="308"/>
      <c r="AL14" s="308"/>
      <c r="AM14" s="308"/>
    </row>
    <row r="15" spans="1:50" ht="16" customHeight="1" thickBot="1" x14ac:dyDescent="0.3">
      <c r="E15" s="396" t="s">
        <v>734</v>
      </c>
      <c r="F15" s="35"/>
      <c r="G15" s="35"/>
      <c r="H15" s="35"/>
      <c r="I15" s="35"/>
      <c r="J15" s="35"/>
      <c r="K15" s="60"/>
      <c r="L15" s="495"/>
      <c r="M15" s="495"/>
      <c r="N15" s="495"/>
      <c r="O15" s="495"/>
      <c r="P15" s="495"/>
      <c r="Q15" s="495"/>
      <c r="R15" s="495"/>
      <c r="S15" s="36"/>
      <c r="T15" s="36"/>
      <c r="U15" s="23" t="s">
        <v>21</v>
      </c>
      <c r="V15" s="23" t="s">
        <v>45</v>
      </c>
      <c r="W15" s="23" t="s">
        <v>22</v>
      </c>
      <c r="X15" s="29"/>
      <c r="AG15" s="36" t="s">
        <v>27</v>
      </c>
      <c r="AH15" s="23"/>
      <c r="AI15" s="131"/>
      <c r="AJ15" s="131"/>
      <c r="AK15" s="489" t="s">
        <v>274</v>
      </c>
      <c r="AL15" s="489"/>
      <c r="AM15" s="489"/>
      <c r="AN15" s="152"/>
      <c r="AO15" s="487" t="s">
        <v>145</v>
      </c>
      <c r="AP15" s="488"/>
      <c r="AQ15" s="488"/>
      <c r="AR15" s="488"/>
      <c r="AS15" s="488"/>
      <c r="AT15" s="488"/>
      <c r="AU15" s="488"/>
      <c r="AV15" s="488"/>
      <c r="AW15" s="488"/>
      <c r="AX15" s="488"/>
    </row>
    <row r="16" spans="1:50" s="30" customFormat="1" ht="16" customHeight="1" x14ac:dyDescent="0.25">
      <c r="D16" s="21"/>
      <c r="E16" s="528" t="s">
        <v>29</v>
      </c>
      <c r="F16" s="530" t="s">
        <v>30</v>
      </c>
      <c r="G16" s="523" t="s">
        <v>275</v>
      </c>
      <c r="H16" s="533" t="s">
        <v>41</v>
      </c>
      <c r="I16" s="534"/>
      <c r="J16" s="534"/>
      <c r="K16" s="535"/>
      <c r="L16" s="533" t="s">
        <v>153</v>
      </c>
      <c r="M16" s="536"/>
      <c r="N16" s="536"/>
      <c r="O16" s="537"/>
      <c r="P16" s="522" t="s">
        <v>136</v>
      </c>
      <c r="Q16" s="523"/>
      <c r="R16" s="249" t="s">
        <v>28</v>
      </c>
      <c r="S16" s="202" t="str">
        <f>輸入區!$W$13</f>
        <v>次年度初</v>
      </c>
      <c r="T16" s="251"/>
      <c r="U16" s="244">
        <v>1.4999999999999999E-2</v>
      </c>
      <c r="V16" s="245"/>
      <c r="W16" s="245">
        <v>0.01</v>
      </c>
      <c r="X16" s="246" t="s">
        <v>18</v>
      </c>
      <c r="Y16" s="246"/>
      <c r="Z16" s="247"/>
      <c r="AA16" s="247"/>
      <c r="AB16" s="247"/>
      <c r="AC16" s="247"/>
      <c r="AD16" s="247"/>
      <c r="AE16" s="247"/>
      <c r="AF16" s="247"/>
      <c r="AG16" s="524" t="s">
        <v>135</v>
      </c>
      <c r="AI16" s="155"/>
      <c r="AJ16" s="526" t="s">
        <v>121</v>
      </c>
      <c r="AK16" s="481" t="s">
        <v>156</v>
      </c>
      <c r="AL16" s="482"/>
      <c r="AM16" s="483"/>
      <c r="AN16" s="153"/>
      <c r="AO16" s="498" t="s">
        <v>31</v>
      </c>
      <c r="AP16" s="499"/>
      <c r="AQ16" s="499"/>
      <c r="AR16" s="500"/>
      <c r="AS16" s="501" t="s">
        <v>136</v>
      </c>
      <c r="AT16" s="502"/>
      <c r="AU16" s="503"/>
      <c r="AV16" s="163" t="s">
        <v>28</v>
      </c>
      <c r="AW16" s="496" t="s">
        <v>146</v>
      </c>
      <c r="AX16" s="496" t="s">
        <v>147</v>
      </c>
    </row>
    <row r="17" spans="1:50" s="30" customFormat="1" ht="30" customHeight="1" x14ac:dyDescent="0.25">
      <c r="E17" s="529"/>
      <c r="F17" s="531"/>
      <c r="G17" s="532"/>
      <c r="H17" s="312" t="s">
        <v>33</v>
      </c>
      <c r="I17" s="313" t="str">
        <f>輸入區!$W$13&amp;"                                  "&amp;
"解約金"</f>
        <v>次年度初                                  解約金</v>
      </c>
      <c r="J17" s="313" t="s">
        <v>34</v>
      </c>
      <c r="K17" s="160" t="s">
        <v>44</v>
      </c>
      <c r="L17" s="312" t="s">
        <v>32</v>
      </c>
      <c r="M17" s="313" t="s">
        <v>33</v>
      </c>
      <c r="N17" s="113" t="s">
        <v>34</v>
      </c>
      <c r="O17" s="160" t="s">
        <v>44</v>
      </c>
      <c r="P17" s="248" t="s">
        <v>148</v>
      </c>
      <c r="Q17" s="314" t="s">
        <v>144</v>
      </c>
      <c r="R17" s="250"/>
      <c r="S17" s="382" t="s">
        <v>166</v>
      </c>
      <c r="T17" s="252">
        <v>1</v>
      </c>
      <c r="U17" s="241">
        <v>1</v>
      </c>
      <c r="V17" s="241"/>
      <c r="W17" s="242" t="s">
        <v>36</v>
      </c>
      <c r="X17" s="243">
        <v>10</v>
      </c>
      <c r="Y17" s="241"/>
      <c r="Z17" s="241"/>
      <c r="AA17" s="241"/>
      <c r="AB17" s="241"/>
      <c r="AC17" s="241"/>
      <c r="AD17" s="241"/>
      <c r="AE17" s="241"/>
      <c r="AF17" s="241"/>
      <c r="AG17" s="525"/>
      <c r="AI17" s="132"/>
      <c r="AJ17" s="527"/>
      <c r="AK17" s="484"/>
      <c r="AL17" s="485"/>
      <c r="AM17" s="486"/>
      <c r="AN17" s="153"/>
      <c r="AO17" s="313" t="s">
        <v>32</v>
      </c>
      <c r="AP17" s="313" t="s">
        <v>33</v>
      </c>
      <c r="AQ17" s="113" t="s">
        <v>34</v>
      </c>
      <c r="AR17" s="313" t="s">
        <v>44</v>
      </c>
      <c r="AS17" s="169" t="s">
        <v>143</v>
      </c>
      <c r="AT17" s="169" t="s">
        <v>144</v>
      </c>
      <c r="AU17" s="170" t="s">
        <v>150</v>
      </c>
      <c r="AV17" s="162"/>
      <c r="AW17" s="497"/>
      <c r="AX17" s="497"/>
    </row>
    <row r="18" spans="1:50" ht="16" customHeight="1" x14ac:dyDescent="0.25">
      <c r="A18" s="31">
        <v>0</v>
      </c>
      <c r="B18" s="31"/>
      <c r="C18" s="21" t="s">
        <v>2</v>
      </c>
      <c r="E18" s="328">
        <v>1</v>
      </c>
      <c r="F18" s="329">
        <f>$H$6</f>
        <v>55</v>
      </c>
      <c r="G18" s="330">
        <f>SUM(ISI報表!$G$13,ISJ報表!$G$13)</f>
        <v>1261610</v>
      </c>
      <c r="H18" s="331">
        <f>SUM(ISI報表!$H13,ISJ報表!$H13)</f>
        <v>1218966</v>
      </c>
      <c r="I18" s="332">
        <f>SUM(ISI報表!$I13,ISJ報表!$I13)</f>
        <v>1145828</v>
      </c>
      <c r="J18" s="332">
        <f>SUM(ISI報表!$J13,ISJ報表!$J13)</f>
        <v>1303368</v>
      </c>
      <c r="K18" s="330">
        <f>SUM(ISI報表!$K13,ISJ報表!$K13)</f>
        <v>0</v>
      </c>
      <c r="L18" s="331">
        <f>SUM(ISI報表!$L13,ISJ報表!$L13)</f>
        <v>35786</v>
      </c>
      <c r="M18" s="332">
        <f>SUM(ISI報表!$M13,ISJ報表!$M13)</f>
        <v>19258</v>
      </c>
      <c r="N18" s="332">
        <f>SUM(ISI報表!$N13,ISJ報表!$N13)</f>
        <v>20592</v>
      </c>
      <c r="O18" s="330">
        <f>SUM(ISI報表!$O13,ISJ報表!$O13)</f>
        <v>0</v>
      </c>
      <c r="P18" s="331">
        <f>SUM(ISI報表!$P13,ISJ報表!$P13)</f>
        <v>0</v>
      </c>
      <c r="Q18" s="330">
        <f>SUM(ISI報表!$Q13,ISJ報表!$Q13)</f>
        <v>0</v>
      </c>
      <c r="R18" s="333">
        <f>SUM(ISI報表!$R13,ISJ報表!$R13)</f>
        <v>0</v>
      </c>
      <c r="S18" s="333">
        <f>SUM(ISI報表!$S13,ISJ報表!$S13)</f>
        <v>1165086</v>
      </c>
      <c r="T18" s="334">
        <v>1.0149999999999999</v>
      </c>
      <c r="U18" s="332">
        <v>1.0149999999999999</v>
      </c>
      <c r="V18" s="332"/>
      <c r="W18" s="332" t="s">
        <v>37</v>
      </c>
      <c r="X18" s="332" t="b">
        <v>0</v>
      </c>
      <c r="Y18" s="332"/>
      <c r="Z18" s="332"/>
      <c r="AA18" s="332"/>
      <c r="AB18" s="332"/>
      <c r="AC18" s="332"/>
      <c r="AD18" s="332"/>
      <c r="AE18" s="332"/>
      <c r="AF18" s="332"/>
      <c r="AG18" s="330">
        <f>SUM(ISI報表!$AG13,ISJ報表!$AG13)</f>
        <v>1323960</v>
      </c>
      <c r="AH18" s="23"/>
      <c r="AI18" s="131"/>
      <c r="AJ18" s="136" t="s">
        <v>122</v>
      </c>
      <c r="AK18" s="173" t="s">
        <v>131</v>
      </c>
      <c r="AL18" s="174" t="s">
        <v>132</v>
      </c>
      <c r="AM18" s="175" t="s">
        <v>133</v>
      </c>
      <c r="AN18" s="152"/>
      <c r="AO18" s="48">
        <v>1329</v>
      </c>
      <c r="AP18" s="48">
        <v>1359</v>
      </c>
      <c r="AQ18" s="48">
        <v>1426</v>
      </c>
      <c r="AR18" s="161">
        <v>0</v>
      </c>
      <c r="AS18" s="48">
        <v>0</v>
      </c>
      <c r="AT18" s="48">
        <v>0</v>
      </c>
      <c r="AU18" s="48">
        <v>0</v>
      </c>
      <c r="AV18" s="48">
        <v>0</v>
      </c>
      <c r="AW18" s="168">
        <v>1426</v>
      </c>
      <c r="AX18" s="168">
        <v>1426</v>
      </c>
    </row>
    <row r="19" spans="1:50" ht="16" customHeight="1" x14ac:dyDescent="0.25">
      <c r="A19" s="21">
        <v>1</v>
      </c>
      <c r="C19" s="21" t="s">
        <v>3</v>
      </c>
      <c r="E19" s="328">
        <v>2</v>
      </c>
      <c r="F19" s="329">
        <f>IF($H$6+$E19-1&gt;109," ",$F18+1)</f>
        <v>56</v>
      </c>
      <c r="G19" s="330"/>
      <c r="H19" s="331">
        <f>SUM(ISI報表!$H14,ISJ報表!$H14)</f>
        <v>1233974</v>
      </c>
      <c r="I19" s="332">
        <f>SUM(ISI報表!$I14,ISJ報表!$I14)</f>
        <v>1196955</v>
      </c>
      <c r="J19" s="332">
        <f>SUM(ISI報表!$J14,ISJ報表!$J14)</f>
        <v>1303368</v>
      </c>
      <c r="K19" s="330">
        <f>SUM(ISI報表!$K14,ISJ報表!$K14)</f>
        <v>0</v>
      </c>
      <c r="L19" s="331">
        <f>SUM(ISI報表!$L14,ISJ報表!$L14)</f>
        <v>72138</v>
      </c>
      <c r="M19" s="332">
        <f>SUM(ISI報表!$M14,ISJ報表!$M14)</f>
        <v>39300</v>
      </c>
      <c r="N19" s="332">
        <f>SUM(ISI報表!$N14,ISJ報表!$N14)</f>
        <v>41510</v>
      </c>
      <c r="O19" s="330">
        <f>SUM(ISI報表!$O14,ISJ報表!$O14)</f>
        <v>0</v>
      </c>
      <c r="P19" s="331">
        <f>SUM(ISI報表!$P14,ISJ報表!$P14)</f>
        <v>0</v>
      </c>
      <c r="Q19" s="330">
        <f>SUM(ISI報表!$Q14,ISJ報表!$Q14)</f>
        <v>0</v>
      </c>
      <c r="R19" s="333">
        <f>SUM(ISI報表!$R14,ISJ報表!$R14)</f>
        <v>0</v>
      </c>
      <c r="S19" s="333">
        <f>SUM(ISI報表!$S14,ISJ報表!$S14)</f>
        <v>1236255</v>
      </c>
      <c r="T19" s="334">
        <v>1.0302249999999997</v>
      </c>
      <c r="U19" s="332">
        <v>1.0302249999999997</v>
      </c>
      <c r="V19" s="332"/>
      <c r="W19" s="332" t="s">
        <v>19</v>
      </c>
      <c r="X19" s="332"/>
      <c r="Y19" s="332"/>
      <c r="Z19" s="332"/>
      <c r="AA19" s="332"/>
      <c r="AB19" s="332"/>
      <c r="AC19" s="332"/>
      <c r="AD19" s="332"/>
      <c r="AE19" s="332"/>
      <c r="AF19" s="332"/>
      <c r="AG19" s="330">
        <f>SUM(ISI報表!$AG14,ISJ報表!$AG14)</f>
        <v>1344878</v>
      </c>
      <c r="AH19" s="23"/>
      <c r="AI19" s="131"/>
      <c r="AJ19" s="136">
        <v>-8.2229721334526606E-3</v>
      </c>
      <c r="AK19" s="383">
        <f>輸入區!$W$8</f>
        <v>88</v>
      </c>
      <c r="AL19" s="384">
        <f>輸入區!$X$8</f>
        <v>5</v>
      </c>
      <c r="AM19" s="385">
        <f>輸入區!$Y$8</f>
        <v>1</v>
      </c>
      <c r="AN19" s="152"/>
      <c r="AO19" s="48">
        <v>2676</v>
      </c>
      <c r="AP19" s="48">
        <v>2778</v>
      </c>
      <c r="AQ19" s="48">
        <v>2871</v>
      </c>
      <c r="AR19" s="161">
        <v>0</v>
      </c>
      <c r="AS19" s="48">
        <v>0</v>
      </c>
      <c r="AT19" s="48">
        <v>0</v>
      </c>
      <c r="AU19" s="48">
        <v>0</v>
      </c>
      <c r="AV19" s="48">
        <v>0</v>
      </c>
      <c r="AW19" s="168">
        <v>2871</v>
      </c>
      <c r="AX19" s="168">
        <v>2871</v>
      </c>
    </row>
    <row r="20" spans="1:50" ht="16" customHeight="1" x14ac:dyDescent="0.25">
      <c r="A20" s="21">
        <v>2</v>
      </c>
      <c r="D20" s="32"/>
      <c r="E20" s="328">
        <v>3</v>
      </c>
      <c r="F20" s="329">
        <f t="shared" ref="F20:F83" si="0">IF($H$6+$E20-1&gt;109," ",$F19+1)</f>
        <v>57</v>
      </c>
      <c r="G20" s="330"/>
      <c r="H20" s="331">
        <f>SUM(ISI報表!$H15,ISJ報表!$H15)</f>
        <v>1249197</v>
      </c>
      <c r="I20" s="332">
        <f>SUM(ISI報表!$I15,ISJ報表!$I15)</f>
        <v>1224213</v>
      </c>
      <c r="J20" s="332">
        <f>SUM(ISI報表!$J15,ISJ報表!$J15)</f>
        <v>1303368</v>
      </c>
      <c r="K20" s="330">
        <f>SUM(ISI報表!$K15,ISJ報表!$K15)</f>
        <v>0</v>
      </c>
      <c r="L20" s="331">
        <f>SUM(ISI報表!$L15,ISJ報表!$L15)</f>
        <v>109062</v>
      </c>
      <c r="M20" s="332">
        <f>SUM(ISI報表!$M15,ISJ報表!$M15)</f>
        <v>60148</v>
      </c>
      <c r="N20" s="332">
        <f>SUM(ISI報表!$N15,ISJ報表!$N15)</f>
        <v>62757</v>
      </c>
      <c r="O20" s="330">
        <f>SUM(ISI報表!$O15,ISJ報表!$O15)</f>
        <v>0</v>
      </c>
      <c r="P20" s="331">
        <f>SUM(ISI報表!$P15,ISJ報表!$P15)</f>
        <v>0</v>
      </c>
      <c r="Q20" s="330">
        <f>SUM(ISI報表!$Q15,ISJ報表!$Q15)</f>
        <v>0</v>
      </c>
      <c r="R20" s="333">
        <f>SUM(ISI報表!$R15,ISJ報表!$R15)</f>
        <v>0</v>
      </c>
      <c r="S20" s="333">
        <f>SUM(ISI報表!$S15,ISJ報表!$S15)</f>
        <v>1284361</v>
      </c>
      <c r="T20" s="334">
        <v>1.0456783749999996</v>
      </c>
      <c r="U20" s="332">
        <v>1.0456783749999996</v>
      </c>
      <c r="V20" s="332"/>
      <c r="W20" s="332" t="s">
        <v>40</v>
      </c>
      <c r="X20" s="332">
        <v>0</v>
      </c>
      <c r="Y20" s="332"/>
      <c r="Z20" s="332"/>
      <c r="AA20" s="332"/>
      <c r="AB20" s="332"/>
      <c r="AC20" s="332"/>
      <c r="AD20" s="332"/>
      <c r="AE20" s="332"/>
      <c r="AF20" s="332"/>
      <c r="AG20" s="330">
        <f>SUM(ISI報表!$AG15,ISJ報表!$AG15)</f>
        <v>1366125</v>
      </c>
      <c r="AH20" s="23"/>
      <c r="AI20" s="133" t="s">
        <v>88</v>
      </c>
      <c r="AJ20" s="136">
        <f>合併.IRR!$F$37</f>
        <v>5.9753265728945681E-3</v>
      </c>
      <c r="AK20" s="176"/>
      <c r="AL20" s="177"/>
      <c r="AM20" s="178"/>
      <c r="AN20" s="152"/>
      <c r="AO20" s="48">
        <v>4041</v>
      </c>
      <c r="AP20" s="48">
        <v>4258</v>
      </c>
      <c r="AQ20" s="48">
        <v>4336</v>
      </c>
      <c r="AR20" s="161">
        <v>0</v>
      </c>
      <c r="AS20" s="48">
        <v>0</v>
      </c>
      <c r="AT20" s="48">
        <v>0</v>
      </c>
      <c r="AU20" s="48">
        <v>0</v>
      </c>
      <c r="AV20" s="48">
        <v>0</v>
      </c>
      <c r="AW20" s="168">
        <v>4336</v>
      </c>
      <c r="AX20" s="168">
        <v>4336</v>
      </c>
    </row>
    <row r="21" spans="1:50" ht="16" customHeight="1" x14ac:dyDescent="0.25">
      <c r="A21" s="21">
        <v>3</v>
      </c>
      <c r="C21" s="21" t="s">
        <v>152</v>
      </c>
      <c r="E21" s="328">
        <v>4</v>
      </c>
      <c r="F21" s="329">
        <f t="shared" si="0"/>
        <v>58</v>
      </c>
      <c r="G21" s="330"/>
      <c r="H21" s="331">
        <f>SUM(ISI報表!$H16,ISJ報表!$H16)</f>
        <v>1264643</v>
      </c>
      <c r="I21" s="332">
        <f>SUM(ISI報表!$I16,ISJ報表!$I16)</f>
        <v>1251997</v>
      </c>
      <c r="J21" s="332">
        <f>SUM(ISI報表!$J16,ISJ報表!$J16)</f>
        <v>1303368</v>
      </c>
      <c r="K21" s="330">
        <f>SUM(ISI報表!$K16,ISJ報表!$K16)</f>
        <v>0</v>
      </c>
      <c r="L21" s="331">
        <f>SUM(ISI報表!$L16,ISJ報表!$L16)</f>
        <v>146570</v>
      </c>
      <c r="M21" s="332">
        <f>SUM(ISI報表!$M16,ISJ報表!$M16)</f>
        <v>81834</v>
      </c>
      <c r="N21" s="332">
        <f>SUM(ISI報表!$N16,ISJ報表!$N16)</f>
        <v>84340</v>
      </c>
      <c r="O21" s="330">
        <f>SUM(ISI報表!$O16,ISJ報表!$O16)</f>
        <v>0</v>
      </c>
      <c r="P21" s="331">
        <f>SUM(ISI報表!$P16,ISJ報表!$P16)</f>
        <v>0</v>
      </c>
      <c r="Q21" s="330">
        <f>SUM(ISI報表!$Q16,ISJ報表!$Q16)</f>
        <v>0</v>
      </c>
      <c r="R21" s="333">
        <f>SUM(ISI報表!$R16,ISJ報表!$R16)</f>
        <v>0</v>
      </c>
      <c r="S21" s="333">
        <f>SUM(ISI報表!$S16,ISJ報表!$S16)</f>
        <v>1333831</v>
      </c>
      <c r="T21" s="334">
        <v>1.0613635506249994</v>
      </c>
      <c r="U21" s="332">
        <v>1.0613635506249994</v>
      </c>
      <c r="V21" s="332"/>
      <c r="W21" s="332" t="s">
        <v>20</v>
      </c>
      <c r="X21" s="332" t="b">
        <v>1</v>
      </c>
      <c r="Y21" s="332"/>
      <c r="Z21" s="332"/>
      <c r="AA21" s="332"/>
      <c r="AB21" s="332"/>
      <c r="AC21" s="332"/>
      <c r="AD21" s="332"/>
      <c r="AE21" s="332"/>
      <c r="AF21" s="332"/>
      <c r="AG21" s="330">
        <f>SUM(ISI報表!$AG16,ISJ報表!$AG16)</f>
        <v>1387708</v>
      </c>
      <c r="AH21" s="23"/>
      <c r="AI21" s="133" t="s">
        <v>87</v>
      </c>
      <c r="AJ21" s="136">
        <f>合併.IRR!$G$37</f>
        <v>1.4013929681746751E-2</v>
      </c>
      <c r="AK21" s="179" t="s">
        <v>134</v>
      </c>
      <c r="AL21" s="180"/>
      <c r="AM21" s="151">
        <f ca="1">輸入區!$Y$9</f>
        <v>18</v>
      </c>
      <c r="AN21" s="152"/>
      <c r="AO21" s="48">
        <v>5424</v>
      </c>
      <c r="AP21" s="48">
        <v>5801</v>
      </c>
      <c r="AQ21" s="48">
        <v>5820</v>
      </c>
      <c r="AR21" s="161">
        <v>0</v>
      </c>
      <c r="AS21" s="48">
        <v>0</v>
      </c>
      <c r="AT21" s="48">
        <v>0</v>
      </c>
      <c r="AU21" s="48">
        <v>0</v>
      </c>
      <c r="AV21" s="48">
        <v>0</v>
      </c>
      <c r="AW21" s="168">
        <v>5820</v>
      </c>
      <c r="AX21" s="168">
        <v>5820</v>
      </c>
    </row>
    <row r="22" spans="1:50" ht="16" customHeight="1" thickBot="1" x14ac:dyDescent="0.3">
      <c r="A22" s="21">
        <v>4</v>
      </c>
      <c r="C22" s="21" t="s">
        <v>136</v>
      </c>
      <c r="E22" s="335">
        <v>5</v>
      </c>
      <c r="F22" s="336">
        <f t="shared" si="0"/>
        <v>59</v>
      </c>
      <c r="G22" s="337"/>
      <c r="H22" s="338">
        <f>SUM(ISI報表!$H17,ISJ報表!$H17)</f>
        <v>1280326</v>
      </c>
      <c r="I22" s="339">
        <f>SUM(ISI報表!$I17,ISJ報表!$I17)</f>
        <v>1267522</v>
      </c>
      <c r="J22" s="339">
        <f>SUM(ISI報表!$J17,ISJ報表!$J17)</f>
        <v>1303368</v>
      </c>
      <c r="K22" s="337">
        <f>SUM(ISI報表!$K17,ISJ報表!$K17)</f>
        <v>0</v>
      </c>
      <c r="L22" s="338">
        <f>SUM(ISI報表!$L17,ISJ報表!$L17)</f>
        <v>184673</v>
      </c>
      <c r="M22" s="339">
        <f>SUM(ISI報表!$M17,ISJ報表!$M17)</f>
        <v>104387</v>
      </c>
      <c r="N22" s="339">
        <f>SUM(ISI報表!$N17,ISJ報表!$N17)</f>
        <v>106265</v>
      </c>
      <c r="O22" s="337">
        <f>SUM(ISI報表!$O17,ISJ報表!$O17)</f>
        <v>0</v>
      </c>
      <c r="P22" s="338">
        <f>SUM(ISI報表!$P17,ISJ報表!$P17)</f>
        <v>0</v>
      </c>
      <c r="Q22" s="337">
        <f>SUM(ISI報表!$Q17,ISJ報表!$Q17)</f>
        <v>0</v>
      </c>
      <c r="R22" s="340">
        <f>SUM(ISI報表!$R17,ISJ報表!$R17)</f>
        <v>0</v>
      </c>
      <c r="S22" s="340">
        <f>SUM(ISI報表!$S17,ISJ報表!$S17)</f>
        <v>1371909</v>
      </c>
      <c r="T22" s="341">
        <v>1.0772840038843743</v>
      </c>
      <c r="U22" s="339">
        <v>1.0772840038843743</v>
      </c>
      <c r="V22" s="339"/>
      <c r="W22" s="339"/>
      <c r="X22" s="339" t="b">
        <v>0</v>
      </c>
      <c r="Y22" s="339"/>
      <c r="Z22" s="339"/>
      <c r="AA22" s="339"/>
      <c r="AB22" s="339"/>
      <c r="AC22" s="339"/>
      <c r="AD22" s="339"/>
      <c r="AE22" s="339"/>
      <c r="AF22" s="339"/>
      <c r="AG22" s="337">
        <f>SUM(ISI報表!$AG17,ISJ報表!$AG17)</f>
        <v>1409633</v>
      </c>
      <c r="AH22" s="23"/>
      <c r="AI22" s="133" t="s">
        <v>93</v>
      </c>
      <c r="AJ22" s="136">
        <f>合併.IRR!$H$37</f>
        <v>1.690418931543447E-2</v>
      </c>
      <c r="AK22" s="181"/>
      <c r="AL22" s="182"/>
      <c r="AM22" s="183"/>
      <c r="AN22" s="152"/>
      <c r="AO22" s="48">
        <v>6826</v>
      </c>
      <c r="AP22" s="48">
        <v>7409</v>
      </c>
      <c r="AQ22" s="48">
        <v>7409</v>
      </c>
      <c r="AR22" s="161">
        <v>0</v>
      </c>
      <c r="AS22" s="48">
        <v>0</v>
      </c>
      <c r="AT22" s="48">
        <v>0</v>
      </c>
      <c r="AU22" s="48">
        <v>0</v>
      </c>
      <c r="AV22" s="48">
        <v>0</v>
      </c>
      <c r="AW22" s="168">
        <v>7409</v>
      </c>
      <c r="AX22" s="168">
        <v>7409</v>
      </c>
    </row>
    <row r="23" spans="1:50" ht="16" customHeight="1" x14ac:dyDescent="0.25">
      <c r="A23" s="21">
        <v>5</v>
      </c>
      <c r="C23" s="21" t="s">
        <v>28</v>
      </c>
      <c r="E23" s="328">
        <v>6</v>
      </c>
      <c r="F23" s="329">
        <f t="shared" si="0"/>
        <v>60</v>
      </c>
      <c r="G23" s="330"/>
      <c r="H23" s="331">
        <f>SUM(ISI報表!$H18,ISJ報表!$H18)</f>
        <v>1296258</v>
      </c>
      <c r="I23" s="332">
        <f>SUM(ISI報表!$I18,ISJ報表!$I18)</f>
        <v>1296258</v>
      </c>
      <c r="J23" s="332">
        <f>SUM(ISI報表!$J18,ISJ報表!$J18)</f>
        <v>1304170</v>
      </c>
      <c r="K23" s="330">
        <f>SUM(ISI報表!$K18,ISJ報表!$K18)</f>
        <v>0</v>
      </c>
      <c r="L23" s="331">
        <f>SUM(ISI報表!$L18,ISJ報表!$L18)</f>
        <v>223376</v>
      </c>
      <c r="M23" s="332">
        <f>SUM(ISI報表!$M18,ISJ報表!$M18)</f>
        <v>127835</v>
      </c>
      <c r="N23" s="332">
        <f>SUM(ISI報表!$N18,ISJ報表!$N18)</f>
        <v>128615</v>
      </c>
      <c r="O23" s="330">
        <f>SUM(ISI報表!$O18,ISJ報表!$O18)</f>
        <v>0</v>
      </c>
      <c r="P23" s="331">
        <f>SUM(ISI報表!$P18,ISJ報表!$P18)</f>
        <v>0</v>
      </c>
      <c r="Q23" s="330">
        <f>SUM(ISI報表!$Q18,ISJ報表!$Q18)</f>
        <v>0</v>
      </c>
      <c r="R23" s="333">
        <f>SUM(ISI報表!$R18,ISJ報表!$R18)</f>
        <v>0</v>
      </c>
      <c r="S23" s="333">
        <f>SUM(ISI報表!$S18,ISJ報表!$S18)</f>
        <v>1424093</v>
      </c>
      <c r="T23" s="334">
        <v>1.0934432639426397</v>
      </c>
      <c r="U23" s="332">
        <v>1.0934432639426397</v>
      </c>
      <c r="V23" s="332"/>
      <c r="W23" s="332" t="s">
        <v>82</v>
      </c>
      <c r="X23" s="332" t="b">
        <v>0</v>
      </c>
      <c r="Y23" s="332"/>
      <c r="Z23" s="332"/>
      <c r="AA23" s="332"/>
      <c r="AB23" s="332"/>
      <c r="AC23" s="332"/>
      <c r="AD23" s="332"/>
      <c r="AE23" s="332"/>
      <c r="AF23" s="332"/>
      <c r="AG23" s="330">
        <f>SUM(ISI報表!$AG18,ISJ報表!$AG18)</f>
        <v>1432785</v>
      </c>
      <c r="AH23" s="23"/>
      <c r="AI23" s="133" t="s">
        <v>94</v>
      </c>
      <c r="AJ23" s="136">
        <f>合併.IRR!$I$37</f>
        <v>2.0396291372294373E-2</v>
      </c>
      <c r="AK23" s="544" t="s">
        <v>154</v>
      </c>
      <c r="AL23" s="544"/>
      <c r="AM23" s="544"/>
      <c r="AN23" s="152"/>
      <c r="AO23" s="48">
        <v>8246</v>
      </c>
      <c r="AP23" s="48">
        <v>9085</v>
      </c>
      <c r="AQ23" s="48">
        <v>9085</v>
      </c>
      <c r="AR23" s="161">
        <v>0</v>
      </c>
      <c r="AS23" s="48">
        <v>0</v>
      </c>
      <c r="AT23" s="48">
        <v>0</v>
      </c>
      <c r="AU23" s="48">
        <v>0</v>
      </c>
      <c r="AV23" s="48">
        <v>0</v>
      </c>
      <c r="AW23" s="168">
        <v>9085</v>
      </c>
      <c r="AX23" s="168">
        <v>9085</v>
      </c>
    </row>
    <row r="24" spans="1:50" ht="16" customHeight="1" x14ac:dyDescent="0.25">
      <c r="A24" s="21">
        <v>6</v>
      </c>
      <c r="E24" s="328">
        <v>7</v>
      </c>
      <c r="F24" s="329">
        <f t="shared" si="0"/>
        <v>61</v>
      </c>
      <c r="G24" s="330"/>
      <c r="H24" s="331">
        <f>SUM(ISI報表!$H19,ISJ報表!$H19)</f>
        <v>1312417</v>
      </c>
      <c r="I24" s="332">
        <f>SUM(ISI報表!$I19,ISJ報表!$I19)</f>
        <v>1312417</v>
      </c>
      <c r="J24" s="332">
        <f>SUM(ISI報表!$J19,ISJ報表!$J19)</f>
        <v>1313197</v>
      </c>
      <c r="K24" s="330">
        <f>SUM(ISI報表!$K19,ISJ報表!$K19)</f>
        <v>0</v>
      </c>
      <c r="L24" s="331">
        <f>SUM(ISI報表!$L19,ISJ報表!$L19)</f>
        <v>262695</v>
      </c>
      <c r="M24" s="332">
        <f>SUM(ISI報表!$M19,ISJ報表!$M19)</f>
        <v>152210</v>
      </c>
      <c r="N24" s="332">
        <f>SUM(ISI報表!$N19,ISJ報表!$N19)</f>
        <v>152301</v>
      </c>
      <c r="O24" s="330">
        <f>SUM(ISI報表!$O19,ISJ報表!$O19)</f>
        <v>0</v>
      </c>
      <c r="P24" s="331">
        <f>SUM(ISI報表!$P19,ISJ報表!$P19)</f>
        <v>0</v>
      </c>
      <c r="Q24" s="330">
        <f>SUM(ISI報表!$Q19,ISJ報表!$Q19)</f>
        <v>0</v>
      </c>
      <c r="R24" s="333">
        <f>SUM(ISI報表!$R19,ISJ報表!$R19)</f>
        <v>0</v>
      </c>
      <c r="S24" s="333">
        <f>SUM(ISI報表!$S19,ISJ報表!$S19)</f>
        <v>1464627</v>
      </c>
      <c r="T24" s="334">
        <v>1.1098449129017791</v>
      </c>
      <c r="U24" s="332">
        <v>1.1098449129017791</v>
      </c>
      <c r="V24" s="332"/>
      <c r="W24" s="332"/>
      <c r="X24" s="332"/>
      <c r="Y24" s="332"/>
      <c r="Z24" s="332"/>
      <c r="AA24" s="332"/>
      <c r="AB24" s="332"/>
      <c r="AC24" s="332"/>
      <c r="AD24" s="332"/>
      <c r="AE24" s="332"/>
      <c r="AF24" s="332"/>
      <c r="AG24" s="330">
        <f>SUM(ISI報表!$AG19,ISJ報表!$AG19)</f>
        <v>1465498</v>
      </c>
      <c r="AH24" s="23"/>
      <c r="AI24" s="133" t="s">
        <v>95</v>
      </c>
      <c r="AJ24" s="136">
        <f>合併.IRR!$J$37</f>
        <v>2.1544797045862429E-2</v>
      </c>
      <c r="AK24" s="545"/>
      <c r="AL24" s="545"/>
      <c r="AM24" s="545"/>
      <c r="AN24" s="152"/>
      <c r="AO24" s="48">
        <v>8246</v>
      </c>
      <c r="AP24" s="48">
        <v>9221</v>
      </c>
      <c r="AQ24" s="48">
        <v>9221</v>
      </c>
      <c r="AR24" s="161">
        <v>0</v>
      </c>
      <c r="AS24" s="48">
        <v>1610</v>
      </c>
      <c r="AT24" s="48">
        <v>1610</v>
      </c>
      <c r="AU24" s="48">
        <v>0</v>
      </c>
      <c r="AV24" s="48">
        <v>1610</v>
      </c>
      <c r="AW24" s="168">
        <v>10831</v>
      </c>
      <c r="AX24" s="168">
        <v>10831</v>
      </c>
    </row>
    <row r="25" spans="1:50" ht="16" customHeight="1" x14ac:dyDescent="0.25">
      <c r="A25" s="21">
        <v>7</v>
      </c>
      <c r="E25" s="328">
        <v>8</v>
      </c>
      <c r="F25" s="329">
        <f t="shared" si="0"/>
        <v>62</v>
      </c>
      <c r="G25" s="330"/>
      <c r="H25" s="331">
        <f>SUM(ISI報表!$H20,ISJ報表!$H20)</f>
        <v>1328778</v>
      </c>
      <c r="I25" s="332">
        <f>SUM(ISI報表!$I20,ISJ報表!$I20)</f>
        <v>1328778</v>
      </c>
      <c r="J25" s="332">
        <f>SUM(ISI報表!$J20,ISJ報表!$J20)</f>
        <v>1328778</v>
      </c>
      <c r="K25" s="330">
        <f>SUM(ISI報表!$K20,ISJ報表!$K20)</f>
        <v>0</v>
      </c>
      <c r="L25" s="331">
        <f>SUM(ISI報表!$L20,ISJ報表!$L20)</f>
        <v>302636</v>
      </c>
      <c r="M25" s="332">
        <f>SUM(ISI報表!$M20,ISJ報表!$M20)</f>
        <v>177539</v>
      </c>
      <c r="N25" s="332">
        <f>SUM(ISI報表!$N20,ISJ報表!$N20)</f>
        <v>177539</v>
      </c>
      <c r="O25" s="330">
        <f>SUM(ISI報表!$O20,ISJ報表!$O20)</f>
        <v>0</v>
      </c>
      <c r="P25" s="331">
        <f>SUM(ISI報表!$P20,ISJ報表!$P20)</f>
        <v>0</v>
      </c>
      <c r="Q25" s="330">
        <f>SUM(ISI報表!$Q20,ISJ報表!$Q20)</f>
        <v>0</v>
      </c>
      <c r="R25" s="333">
        <f>SUM(ISI報表!$R20,ISJ報表!$R20)</f>
        <v>0</v>
      </c>
      <c r="S25" s="333">
        <f>SUM(ISI報表!$S20,ISJ報表!$S20)</f>
        <v>1506317</v>
      </c>
      <c r="T25" s="334">
        <v>1.1264925865953057</v>
      </c>
      <c r="U25" s="332">
        <v>1.1264925865953057</v>
      </c>
      <c r="V25" s="332"/>
      <c r="W25" s="332"/>
      <c r="X25" s="332"/>
      <c r="Y25" s="332"/>
      <c r="Z25" s="332"/>
      <c r="AA25" s="332"/>
      <c r="AB25" s="332"/>
      <c r="AC25" s="332"/>
      <c r="AD25" s="332"/>
      <c r="AE25" s="332"/>
      <c r="AF25" s="332"/>
      <c r="AG25" s="330">
        <f>SUM(ISI報表!$AG20,ISJ報表!$AG20)</f>
        <v>1506317</v>
      </c>
      <c r="AH25" s="23"/>
      <c r="AI25" s="133" t="s">
        <v>96</v>
      </c>
      <c r="AJ25" s="136">
        <f>合併.IRR!$K$37</f>
        <v>2.2407217963517301E-2</v>
      </c>
      <c r="AK25" s="154"/>
      <c r="AL25" s="152"/>
      <c r="AM25" s="152"/>
      <c r="AN25" s="152"/>
      <c r="AO25" s="48">
        <v>8246</v>
      </c>
      <c r="AP25" s="48">
        <v>9360</v>
      </c>
      <c r="AQ25" s="48">
        <v>9360</v>
      </c>
      <c r="AR25" s="161">
        <v>0</v>
      </c>
      <c r="AS25" s="48">
        <v>1634</v>
      </c>
      <c r="AT25" s="48">
        <v>3244</v>
      </c>
      <c r="AU25" s="48">
        <v>0</v>
      </c>
      <c r="AV25" s="48">
        <v>3290</v>
      </c>
      <c r="AW25" s="168">
        <v>10994</v>
      </c>
      <c r="AX25" s="168">
        <v>12650</v>
      </c>
    </row>
    <row r="26" spans="1:50" ht="16" customHeight="1" x14ac:dyDescent="0.25">
      <c r="A26" s="21">
        <v>8</v>
      </c>
      <c r="E26" s="328">
        <v>9</v>
      </c>
      <c r="F26" s="329">
        <f t="shared" si="0"/>
        <v>63</v>
      </c>
      <c r="G26" s="330"/>
      <c r="H26" s="331">
        <f>SUM(ISI報表!$H21,ISJ報表!$H21)</f>
        <v>1345339</v>
      </c>
      <c r="I26" s="332">
        <f>SUM(ISI報表!$I21,ISJ報表!$I21)</f>
        <v>1345339</v>
      </c>
      <c r="J26" s="332">
        <f>SUM(ISI報表!$J21,ISJ報表!$J21)</f>
        <v>1345339</v>
      </c>
      <c r="K26" s="330">
        <f>SUM(ISI報表!$K21,ISJ報表!$K21)</f>
        <v>0</v>
      </c>
      <c r="L26" s="331">
        <f>SUM(ISI報表!$L21,ISJ報表!$L21)</f>
        <v>343201</v>
      </c>
      <c r="M26" s="332">
        <f>SUM(ISI報表!$M21,ISJ報表!$M21)</f>
        <v>203845</v>
      </c>
      <c r="N26" s="332">
        <f>SUM(ISI報表!$N21,ISJ報表!$N21)</f>
        <v>203845</v>
      </c>
      <c r="O26" s="330">
        <f>SUM(ISI報表!$O21,ISJ報表!$O21)</f>
        <v>0</v>
      </c>
      <c r="P26" s="331">
        <f>SUM(ISI報表!$P21,ISJ報表!$P21)</f>
        <v>0</v>
      </c>
      <c r="Q26" s="330">
        <f>SUM(ISI報表!$Q21,ISJ報表!$Q21)</f>
        <v>0</v>
      </c>
      <c r="R26" s="333">
        <f>SUM(ISI報表!$R21,ISJ報表!$R21)</f>
        <v>0</v>
      </c>
      <c r="S26" s="333">
        <f>SUM(ISI報表!$S21,ISJ報表!$S21)</f>
        <v>1549184</v>
      </c>
      <c r="T26" s="334">
        <v>1.1433899753942351</v>
      </c>
      <c r="U26" s="332">
        <v>1.1433899753942351</v>
      </c>
      <c r="V26" s="332"/>
      <c r="W26" s="332"/>
      <c r="X26" s="332"/>
      <c r="Y26" s="332"/>
      <c r="Z26" s="332"/>
      <c r="AA26" s="332"/>
      <c r="AB26" s="332"/>
      <c r="AC26" s="332"/>
      <c r="AD26" s="332"/>
      <c r="AE26" s="332"/>
      <c r="AF26" s="332"/>
      <c r="AG26" s="330">
        <f>SUM(ISI報表!$AG21,ISJ報表!$AG21)</f>
        <v>1549184</v>
      </c>
      <c r="AH26" s="23"/>
      <c r="AI26" s="133" t="s">
        <v>97</v>
      </c>
      <c r="AJ26" s="136">
        <f>合併.IRR!$L$37</f>
        <v>2.3077782202778119E-2</v>
      </c>
      <c r="AK26" s="153"/>
      <c r="AL26" s="153"/>
      <c r="AM26" s="153"/>
      <c r="AN26" s="152"/>
      <c r="AO26" s="48">
        <v>8246</v>
      </c>
      <c r="AP26" s="48">
        <v>9500</v>
      </c>
      <c r="AQ26" s="48">
        <v>9500</v>
      </c>
      <c r="AR26" s="161">
        <v>0</v>
      </c>
      <c r="AS26" s="48">
        <v>1659</v>
      </c>
      <c r="AT26" s="48">
        <v>4903</v>
      </c>
      <c r="AU26" s="48">
        <v>0</v>
      </c>
      <c r="AV26" s="48">
        <v>5042</v>
      </c>
      <c r="AW26" s="168">
        <v>11159</v>
      </c>
      <c r="AX26" s="168">
        <v>14542</v>
      </c>
    </row>
    <row r="27" spans="1:50" s="30" customFormat="1" ht="16" customHeight="1" x14ac:dyDescent="0.25">
      <c r="A27" s="32">
        <v>9</v>
      </c>
      <c r="B27" s="32"/>
      <c r="C27" s="32"/>
      <c r="D27" s="32"/>
      <c r="E27" s="335">
        <v>10</v>
      </c>
      <c r="F27" s="336">
        <f t="shared" si="0"/>
        <v>64</v>
      </c>
      <c r="G27" s="337"/>
      <c r="H27" s="338">
        <f>SUM(ISI報表!$H22,ISJ報表!$H22)</f>
        <v>1362100</v>
      </c>
      <c r="I27" s="339">
        <f>SUM(ISI報表!$I22,ISJ報表!$I22)</f>
        <v>1362100</v>
      </c>
      <c r="J27" s="339">
        <f>SUM(ISI報表!$J22,ISJ報表!$J22)</f>
        <v>1362100</v>
      </c>
      <c r="K27" s="337">
        <f>SUM(ISI報表!$K22,ISJ報表!$K22)</f>
        <v>0</v>
      </c>
      <c r="L27" s="338">
        <f>SUM(ISI報表!$L22,ISJ報表!$L22)</f>
        <v>384407</v>
      </c>
      <c r="M27" s="339">
        <f>SUM(ISI報表!$M22,ISJ報表!$M22)</f>
        <v>231164</v>
      </c>
      <c r="N27" s="339">
        <f>SUM(ISI報表!$N22,ISJ報表!$N22)</f>
        <v>231164</v>
      </c>
      <c r="O27" s="337">
        <f>SUM(ISI報表!$O22,ISJ報表!$O22)</f>
        <v>0</v>
      </c>
      <c r="P27" s="338">
        <f>SUM(ISI報表!$P22,ISJ報表!$P22)</f>
        <v>0</v>
      </c>
      <c r="Q27" s="337">
        <f>SUM(ISI報表!$Q22,ISJ報表!$Q22)</f>
        <v>0</v>
      </c>
      <c r="R27" s="340">
        <f>SUM(ISI報表!$R22,ISJ報表!$R22)</f>
        <v>0</v>
      </c>
      <c r="S27" s="340">
        <f>SUM(ISI報表!$S22,ISJ報表!$S22)</f>
        <v>1593264</v>
      </c>
      <c r="T27" s="341">
        <v>1.1605408250251485</v>
      </c>
      <c r="U27" s="339">
        <v>1.1605408250251485</v>
      </c>
      <c r="V27" s="339"/>
      <c r="W27" s="339"/>
      <c r="X27" s="339">
        <v>0</v>
      </c>
      <c r="Y27" s="339"/>
      <c r="Z27" s="339"/>
      <c r="AA27" s="339"/>
      <c r="AB27" s="339"/>
      <c r="AC27" s="339"/>
      <c r="AD27" s="339"/>
      <c r="AE27" s="339"/>
      <c r="AF27" s="339"/>
      <c r="AG27" s="337">
        <f>SUM(ISI報表!$AG22,ISJ報表!$AG22)</f>
        <v>1593264</v>
      </c>
      <c r="AI27" s="133" t="s">
        <v>98</v>
      </c>
      <c r="AJ27" s="137">
        <f>合併.IRR!$M$37</f>
        <v>2.3614105932789231E-2</v>
      </c>
      <c r="AN27" s="153"/>
      <c r="AO27" s="48">
        <v>8246</v>
      </c>
      <c r="AP27" s="48">
        <v>9643</v>
      </c>
      <c r="AQ27" s="48">
        <v>9643</v>
      </c>
      <c r="AR27" s="161">
        <v>0</v>
      </c>
      <c r="AS27" s="48">
        <v>1684</v>
      </c>
      <c r="AT27" s="48">
        <v>6587</v>
      </c>
      <c r="AU27" s="48">
        <v>0</v>
      </c>
      <c r="AV27" s="48">
        <v>6869</v>
      </c>
      <c r="AW27" s="168">
        <v>11327</v>
      </c>
      <c r="AX27" s="168">
        <v>16512</v>
      </c>
    </row>
    <row r="28" spans="1:50" ht="16" customHeight="1" x14ac:dyDescent="0.25">
      <c r="A28" s="21">
        <v>10</v>
      </c>
      <c r="E28" s="328">
        <v>11</v>
      </c>
      <c r="F28" s="329">
        <f t="shared" si="0"/>
        <v>65</v>
      </c>
      <c r="G28" s="330"/>
      <c r="H28" s="331">
        <f>SUM(ISI報表!$H23,ISJ報表!$H23)</f>
        <v>1379064</v>
      </c>
      <c r="I28" s="332">
        <f>SUM(ISI報表!$I23,ISJ報表!$I23)</f>
        <v>1379064</v>
      </c>
      <c r="J28" s="332">
        <f>SUM(ISI報表!$J23,ISJ報表!$J23)</f>
        <v>1379064</v>
      </c>
      <c r="K28" s="330">
        <f>SUM(ISI報表!$K23,ISJ報表!$K23)</f>
        <v>0</v>
      </c>
      <c r="L28" s="331">
        <f>SUM(ISI報表!$L23,ISJ報表!$L23)</f>
        <v>426271</v>
      </c>
      <c r="M28" s="332">
        <f>SUM(ISI報表!$M23,ISJ報表!$M23)</f>
        <v>259532</v>
      </c>
      <c r="N28" s="332">
        <f>SUM(ISI報表!$N23,ISJ報表!$N23)</f>
        <v>259532</v>
      </c>
      <c r="O28" s="330">
        <f>SUM(ISI報表!$O23,ISJ報表!$O23)</f>
        <v>0</v>
      </c>
      <c r="P28" s="331">
        <f>SUM(ISI報表!$P23,ISJ報表!$P23)</f>
        <v>0</v>
      </c>
      <c r="Q28" s="330">
        <f>SUM(ISI報表!$Q23,ISJ報表!$Q23)</f>
        <v>0</v>
      </c>
      <c r="R28" s="333">
        <f>SUM(ISI報表!$R23,ISJ報表!$R23)</f>
        <v>0</v>
      </c>
      <c r="S28" s="333">
        <f>SUM(ISI報表!$S23,ISJ報表!$S23)</f>
        <v>1638596</v>
      </c>
      <c r="T28" s="334">
        <v>1.1779489374005256</v>
      </c>
      <c r="U28" s="332">
        <v>1.1779489374005256</v>
      </c>
      <c r="V28" s="332"/>
      <c r="W28" s="332"/>
      <c r="X28" s="332"/>
      <c r="Y28" s="332"/>
      <c r="Z28" s="332"/>
      <c r="AA28" s="332"/>
      <c r="AB28" s="332"/>
      <c r="AC28" s="332"/>
      <c r="AD28" s="332"/>
      <c r="AE28" s="332"/>
      <c r="AF28" s="332"/>
      <c r="AG28" s="330">
        <f>SUM(ISI報表!$AG23,ISJ報表!$AG23)</f>
        <v>1638596</v>
      </c>
      <c r="AH28" s="23"/>
      <c r="AI28" s="135">
        <v>2.8299999999999999E-2</v>
      </c>
      <c r="AJ28" s="136">
        <f>合併.IRR!$N$37</f>
        <v>2.405299818851625E-2</v>
      </c>
      <c r="AO28" s="48">
        <v>8246</v>
      </c>
      <c r="AP28" s="48">
        <v>9787</v>
      </c>
      <c r="AQ28" s="48">
        <v>9787</v>
      </c>
      <c r="AR28" s="161">
        <v>0</v>
      </c>
      <c r="AS28" s="48">
        <v>1709</v>
      </c>
      <c r="AT28" s="48">
        <v>8296</v>
      </c>
      <c r="AU28" s="48">
        <v>0</v>
      </c>
      <c r="AV28" s="48">
        <v>8772</v>
      </c>
      <c r="AW28" s="168">
        <v>11496</v>
      </c>
      <c r="AX28" s="168">
        <v>18559</v>
      </c>
    </row>
    <row r="29" spans="1:50" ht="16" customHeight="1" x14ac:dyDescent="0.25">
      <c r="A29" s="21">
        <v>11</v>
      </c>
      <c r="E29" s="328">
        <v>12</v>
      </c>
      <c r="F29" s="329">
        <f t="shared" si="0"/>
        <v>66</v>
      </c>
      <c r="G29" s="330"/>
      <c r="H29" s="331">
        <f>SUM(ISI報表!$H24,ISJ報表!$H24)</f>
        <v>1396233</v>
      </c>
      <c r="I29" s="332">
        <f>SUM(ISI報表!$I24,ISJ報表!$I24)</f>
        <v>1396233</v>
      </c>
      <c r="J29" s="332">
        <f>SUM(ISI報表!$J24,ISJ報表!$J24)</f>
        <v>1396233</v>
      </c>
      <c r="K29" s="330">
        <f>SUM(ISI報表!$K24,ISJ報表!$K24)</f>
        <v>0</v>
      </c>
      <c r="L29" s="331">
        <f>SUM(ISI報表!$L24,ISJ報表!$L24)</f>
        <v>468794</v>
      </c>
      <c r="M29" s="332">
        <f>SUM(ISI報表!$M24,ISJ報表!$M24)</f>
        <v>288975</v>
      </c>
      <c r="N29" s="332">
        <f>SUM(ISI報表!$N24,ISJ報表!$N24)</f>
        <v>288975</v>
      </c>
      <c r="O29" s="330">
        <f>SUM(ISI報表!$O24,ISJ報表!$O24)</f>
        <v>0</v>
      </c>
      <c r="P29" s="331">
        <f>SUM(ISI報表!$P24,ISJ報表!$P24)</f>
        <v>0</v>
      </c>
      <c r="Q29" s="330">
        <f>SUM(ISI報表!$Q24,ISJ報表!$Q24)</f>
        <v>0</v>
      </c>
      <c r="R29" s="333">
        <f>SUM(ISI報表!$R24,ISJ報表!$R24)</f>
        <v>0</v>
      </c>
      <c r="S29" s="333">
        <f>SUM(ISI報表!$S24,ISJ報表!$S24)</f>
        <v>1685208</v>
      </c>
      <c r="T29" s="334">
        <v>1.1956181714615333</v>
      </c>
      <c r="U29" s="332">
        <v>1.1956181714615335</v>
      </c>
      <c r="V29" s="332"/>
      <c r="W29" s="332"/>
      <c r="X29" s="332"/>
      <c r="Y29" s="332"/>
      <c r="Z29" s="332"/>
      <c r="AA29" s="332"/>
      <c r="AB29" s="332"/>
      <c r="AC29" s="332"/>
      <c r="AD29" s="332"/>
      <c r="AE29" s="332"/>
      <c r="AF29" s="332"/>
      <c r="AG29" s="330">
        <f>SUM(ISI報表!$AG24,ISJ報表!$AG24)</f>
        <v>1685208</v>
      </c>
      <c r="AH29" s="23"/>
      <c r="AI29" s="133" t="s">
        <v>89</v>
      </c>
      <c r="AJ29" s="136">
        <f>合併.IRR!$O$37</f>
        <v>2.441838909482108E-2</v>
      </c>
      <c r="AK29" s="133"/>
      <c r="AO29" s="48">
        <v>8246</v>
      </c>
      <c r="AP29" s="48">
        <v>9934</v>
      </c>
      <c r="AQ29" s="48">
        <v>9934</v>
      </c>
      <c r="AR29" s="161">
        <v>0</v>
      </c>
      <c r="AS29" s="48">
        <v>1734</v>
      </c>
      <c r="AT29" s="48">
        <v>10030</v>
      </c>
      <c r="AU29" s="48">
        <v>0</v>
      </c>
      <c r="AV29" s="48">
        <v>10754</v>
      </c>
      <c r="AW29" s="168">
        <v>11668</v>
      </c>
      <c r="AX29" s="168">
        <v>20688</v>
      </c>
    </row>
    <row r="30" spans="1:50" ht="16" customHeight="1" x14ac:dyDescent="0.25">
      <c r="A30" s="21">
        <v>12</v>
      </c>
      <c r="E30" s="328">
        <v>13</v>
      </c>
      <c r="F30" s="329">
        <f t="shared" si="0"/>
        <v>67</v>
      </c>
      <c r="G30" s="330"/>
      <c r="H30" s="331">
        <f>SUM(ISI報表!$H25,ISJ報表!$H25)</f>
        <v>1413607</v>
      </c>
      <c r="I30" s="332">
        <f>SUM(ISI報表!$I25,ISJ報表!$I25)</f>
        <v>1413607</v>
      </c>
      <c r="J30" s="332">
        <f>SUM(ISI報表!$J25,ISJ報表!$J25)</f>
        <v>1413607</v>
      </c>
      <c r="K30" s="330">
        <f>SUM(ISI報表!$K25,ISJ報表!$K25)</f>
        <v>0</v>
      </c>
      <c r="L30" s="331">
        <f>SUM(ISI報表!$L25,ISJ報表!$L25)</f>
        <v>511987</v>
      </c>
      <c r="M30" s="332">
        <f>SUM(ISI報表!$M25,ISJ報表!$M25)</f>
        <v>319528</v>
      </c>
      <c r="N30" s="332">
        <f>SUM(ISI報表!$N25,ISJ報表!$N25)</f>
        <v>319528</v>
      </c>
      <c r="O30" s="330">
        <f>SUM(ISI報表!$O25,ISJ報表!$O25)</f>
        <v>0</v>
      </c>
      <c r="P30" s="331">
        <f>SUM(ISI報表!$P25,ISJ報表!$P25)</f>
        <v>0</v>
      </c>
      <c r="Q30" s="330">
        <f>SUM(ISI報表!$Q25,ISJ報表!$Q25)</f>
        <v>0</v>
      </c>
      <c r="R30" s="333">
        <f>SUM(ISI報表!$R25,ISJ報表!$R25)</f>
        <v>0</v>
      </c>
      <c r="S30" s="333">
        <f>SUM(ISI報表!$S25,ISJ報表!$S25)</f>
        <v>1733135</v>
      </c>
      <c r="T30" s="334">
        <v>1.2135524440334562</v>
      </c>
      <c r="U30" s="332">
        <v>1.2135524440334564</v>
      </c>
      <c r="V30" s="332"/>
      <c r="W30" s="332"/>
      <c r="X30" s="332"/>
      <c r="Y30" s="332"/>
      <c r="Z30" s="332"/>
      <c r="AA30" s="332"/>
      <c r="AB30" s="332"/>
      <c r="AC30" s="332"/>
      <c r="AD30" s="332"/>
      <c r="AE30" s="332"/>
      <c r="AF30" s="332"/>
      <c r="AG30" s="330">
        <f>SUM(ISI報表!$AG25,ISJ報表!$AG25)</f>
        <v>1733135</v>
      </c>
      <c r="AH30" s="23"/>
      <c r="AI30" s="133" t="s">
        <v>99</v>
      </c>
      <c r="AJ30" s="136">
        <f>合併.IRR!$P$37</f>
        <v>2.472717032104188E-2</v>
      </c>
      <c r="AK30" s="133"/>
      <c r="AO30" s="48">
        <v>8246</v>
      </c>
      <c r="AP30" s="48">
        <v>10083</v>
      </c>
      <c r="AQ30" s="48">
        <v>10083</v>
      </c>
      <c r="AR30" s="161">
        <v>0</v>
      </c>
      <c r="AS30" s="48">
        <v>1760</v>
      </c>
      <c r="AT30" s="48">
        <v>11790</v>
      </c>
      <c r="AU30" s="48">
        <v>0</v>
      </c>
      <c r="AV30" s="48">
        <v>12818</v>
      </c>
      <c r="AW30" s="168">
        <v>11843</v>
      </c>
      <c r="AX30" s="168">
        <v>22901</v>
      </c>
    </row>
    <row r="31" spans="1:50" ht="16" customHeight="1" x14ac:dyDescent="0.25">
      <c r="A31" s="21">
        <v>13</v>
      </c>
      <c r="E31" s="328">
        <v>14</v>
      </c>
      <c r="F31" s="329">
        <f t="shared" si="0"/>
        <v>68</v>
      </c>
      <c r="G31" s="330"/>
      <c r="H31" s="331">
        <f>SUM(ISI報表!$H26,ISJ報表!$H26)</f>
        <v>1431187</v>
      </c>
      <c r="I31" s="332">
        <f>SUM(ISI報表!$I26,ISJ報表!$I26)</f>
        <v>1431187</v>
      </c>
      <c r="J31" s="332">
        <f>SUM(ISI報表!$J26,ISJ報表!$J26)</f>
        <v>1431187</v>
      </c>
      <c r="K31" s="330">
        <f>SUM(ISI報表!$K26,ISJ報表!$K26)</f>
        <v>0</v>
      </c>
      <c r="L31" s="331">
        <f>SUM(ISI報表!$L26,ISJ報表!$L26)</f>
        <v>555860</v>
      </c>
      <c r="M31" s="332">
        <f>SUM(ISI報表!$M26,ISJ報表!$M26)</f>
        <v>351223</v>
      </c>
      <c r="N31" s="332">
        <f>SUM(ISI報表!$N26,ISJ報表!$N26)</f>
        <v>351223</v>
      </c>
      <c r="O31" s="330">
        <f>SUM(ISI報表!$O26,ISJ報表!$O26)</f>
        <v>0</v>
      </c>
      <c r="P31" s="331">
        <f>SUM(ISI報表!$P26,ISJ報表!$P26)</f>
        <v>0</v>
      </c>
      <c r="Q31" s="330">
        <f>SUM(ISI報表!$Q26,ISJ報表!$Q26)</f>
        <v>0</v>
      </c>
      <c r="R31" s="333">
        <f>SUM(ISI報表!$R26,ISJ報表!$R26)</f>
        <v>0</v>
      </c>
      <c r="S31" s="333">
        <f>SUM(ISI報表!$S26,ISJ報表!$S26)</f>
        <v>1782410</v>
      </c>
      <c r="T31" s="334">
        <v>1.2317557306939577</v>
      </c>
      <c r="U31" s="332">
        <v>1.2317557306939582</v>
      </c>
      <c r="V31" s="332"/>
      <c r="W31" s="332"/>
      <c r="X31" s="332"/>
      <c r="Y31" s="332"/>
      <c r="Z31" s="332"/>
      <c r="AA31" s="332"/>
      <c r="AB31" s="332"/>
      <c r="AC31" s="332"/>
      <c r="AD31" s="332"/>
      <c r="AE31" s="332"/>
      <c r="AF31" s="332"/>
      <c r="AG31" s="330">
        <f>SUM(ISI報表!$AG26,ISJ報表!$AG26)</f>
        <v>1782410</v>
      </c>
      <c r="AH31" s="23"/>
      <c r="AI31" s="133" t="s">
        <v>100</v>
      </c>
      <c r="AJ31" s="136">
        <f>合併.IRR!$Q$37</f>
        <v>2.4991296454812906E-2</v>
      </c>
      <c r="AK31" s="133"/>
      <c r="AO31" s="48">
        <v>8246</v>
      </c>
      <c r="AP31" s="48">
        <v>10234</v>
      </c>
      <c r="AQ31" s="48">
        <v>10234</v>
      </c>
      <c r="AR31" s="161">
        <v>0</v>
      </c>
      <c r="AS31" s="48">
        <v>1787</v>
      </c>
      <c r="AT31" s="48">
        <v>13577</v>
      </c>
      <c r="AU31" s="48">
        <v>0</v>
      </c>
      <c r="AV31" s="48">
        <v>14968</v>
      </c>
      <c r="AW31" s="168">
        <v>12021</v>
      </c>
      <c r="AX31" s="168">
        <v>25202</v>
      </c>
    </row>
    <row r="32" spans="1:50" ht="16" customHeight="1" x14ac:dyDescent="0.25">
      <c r="A32" s="21">
        <v>14</v>
      </c>
      <c r="E32" s="335">
        <v>15</v>
      </c>
      <c r="F32" s="336">
        <f t="shared" si="0"/>
        <v>69</v>
      </c>
      <c r="G32" s="337"/>
      <c r="H32" s="338">
        <f>SUM(ISI報表!$H27,ISJ報表!$H27)</f>
        <v>1448975</v>
      </c>
      <c r="I32" s="339">
        <f>SUM(ISI報表!$I27,ISJ報表!$I27)</f>
        <v>1448975</v>
      </c>
      <c r="J32" s="339">
        <f>SUM(ISI報表!$J27,ISJ報表!$J27)</f>
        <v>1448975</v>
      </c>
      <c r="K32" s="337">
        <f>SUM(ISI報表!$K27,ISJ報表!$K27)</f>
        <v>0</v>
      </c>
      <c r="L32" s="338">
        <f>SUM(ISI報表!$L27,ISJ報表!$L27)</f>
        <v>600429</v>
      </c>
      <c r="M32" s="339">
        <f>SUM(ISI報表!$M27,ISJ報表!$M27)</f>
        <v>384100</v>
      </c>
      <c r="N32" s="339">
        <f>SUM(ISI報表!$N27,ISJ報表!$N27)</f>
        <v>384100</v>
      </c>
      <c r="O32" s="337">
        <f>SUM(ISI報表!$O27,ISJ報表!$O27)</f>
        <v>0</v>
      </c>
      <c r="P32" s="338">
        <f>SUM(ISI報表!$P27,ISJ報表!$P27)</f>
        <v>0</v>
      </c>
      <c r="Q32" s="337">
        <f>SUM(ISI報表!$Q27,ISJ報表!$Q27)</f>
        <v>0</v>
      </c>
      <c r="R32" s="340">
        <f>SUM(ISI報表!$R27,ISJ報表!$R27)</f>
        <v>0</v>
      </c>
      <c r="S32" s="340">
        <f>SUM(ISI報表!$S27,ISJ報表!$S27)</f>
        <v>1833075</v>
      </c>
      <c r="T32" s="341">
        <v>1.2502320666543669</v>
      </c>
      <c r="U32" s="339">
        <v>1.2502320666543674</v>
      </c>
      <c r="V32" s="339"/>
      <c r="W32" s="339"/>
      <c r="X32" s="339"/>
      <c r="Y32" s="339"/>
      <c r="Z32" s="339"/>
      <c r="AA32" s="339"/>
      <c r="AB32" s="339"/>
      <c r="AC32" s="339"/>
      <c r="AD32" s="339"/>
      <c r="AE32" s="339"/>
      <c r="AF32" s="339"/>
      <c r="AG32" s="337">
        <f>SUM(ISI報表!$AG27,ISJ報表!$AG27)</f>
        <v>1833075</v>
      </c>
      <c r="AH32" s="23"/>
      <c r="AI32" s="133" t="s">
        <v>90</v>
      </c>
      <c r="AJ32" s="136">
        <f>合併.IRR!$R$37</f>
        <v>2.5219852770314022E-2</v>
      </c>
      <c r="AK32" s="133"/>
      <c r="AO32" s="48">
        <v>8246</v>
      </c>
      <c r="AP32" s="48">
        <v>10388</v>
      </c>
      <c r="AQ32" s="48">
        <v>10388</v>
      </c>
      <c r="AR32" s="161">
        <v>0</v>
      </c>
      <c r="AS32" s="48">
        <v>1814</v>
      </c>
      <c r="AT32" s="48">
        <v>15391</v>
      </c>
      <c r="AU32" s="48">
        <v>0</v>
      </c>
      <c r="AV32" s="48">
        <v>17206</v>
      </c>
      <c r="AW32" s="168">
        <v>12202</v>
      </c>
      <c r="AX32" s="168">
        <v>27594</v>
      </c>
    </row>
    <row r="33" spans="1:50" ht="16" customHeight="1" x14ac:dyDescent="0.25">
      <c r="A33" s="21">
        <v>15</v>
      </c>
      <c r="C33" s="21" t="s">
        <v>164</v>
      </c>
      <c r="E33" s="328">
        <v>16</v>
      </c>
      <c r="F33" s="329">
        <f t="shared" si="0"/>
        <v>70</v>
      </c>
      <c r="G33" s="330"/>
      <c r="H33" s="331">
        <f>SUM(ISI報表!$H28,ISJ報表!$H28)</f>
        <v>1466972</v>
      </c>
      <c r="I33" s="332">
        <f>SUM(ISI報表!$I28,ISJ報表!$I28)</f>
        <v>1466972</v>
      </c>
      <c r="J33" s="332">
        <f>SUM(ISI報表!$J28,ISJ報表!$J28)</f>
        <v>1466972</v>
      </c>
      <c r="K33" s="330">
        <f>SUM(ISI報表!$K28,ISJ報表!$K28)</f>
        <v>0</v>
      </c>
      <c r="L33" s="331">
        <f>SUM(ISI報表!$L28,ISJ報表!$L28)</f>
        <v>645699</v>
      </c>
      <c r="M33" s="332">
        <f>SUM(ISI報表!$M28,ISJ報表!$M28)</f>
        <v>418189</v>
      </c>
      <c r="N33" s="332">
        <f>SUM(ISI報表!$N28,ISJ報表!$N28)</f>
        <v>418189</v>
      </c>
      <c r="O33" s="330">
        <f>SUM(ISI報表!$O28,ISJ報表!$O28)</f>
        <v>0</v>
      </c>
      <c r="P33" s="331">
        <f>SUM(ISI報表!$P28,ISJ報表!$P28)</f>
        <v>0</v>
      </c>
      <c r="Q33" s="330">
        <f>SUM(ISI報表!$Q28,ISJ報表!$Q28)</f>
        <v>0</v>
      </c>
      <c r="R33" s="333">
        <f>SUM(ISI報表!$R28,ISJ報表!$R28)</f>
        <v>0</v>
      </c>
      <c r="S33" s="333">
        <f>SUM(ISI報表!$S28,ISJ報表!$S28)</f>
        <v>1885161</v>
      </c>
      <c r="T33" s="334">
        <v>1.2689855476541823</v>
      </c>
      <c r="U33" s="332">
        <v>1.2689855476541827</v>
      </c>
      <c r="V33" s="332"/>
      <c r="W33" s="332"/>
      <c r="X33" s="332"/>
      <c r="Y33" s="332"/>
      <c r="Z33" s="332"/>
      <c r="AA33" s="332"/>
      <c r="AB33" s="332"/>
      <c r="AC33" s="332"/>
      <c r="AD33" s="332"/>
      <c r="AE33" s="332"/>
      <c r="AF33" s="332"/>
      <c r="AG33" s="330">
        <f>SUM(ISI報表!$AG28,ISJ報表!$AG28)</f>
        <v>1885161</v>
      </c>
      <c r="AH33" s="23"/>
      <c r="AI33" s="133" t="s">
        <v>91</v>
      </c>
      <c r="AJ33" s="136">
        <f>合併.IRR!$S$37</f>
        <v>2.5419230239419166E-2</v>
      </c>
      <c r="AK33" s="133"/>
      <c r="AO33" s="48">
        <v>8246</v>
      </c>
      <c r="AP33" s="48">
        <v>10544</v>
      </c>
      <c r="AQ33" s="48">
        <v>10544</v>
      </c>
      <c r="AR33" s="161">
        <v>0</v>
      </c>
      <c r="AS33" s="48">
        <v>1841</v>
      </c>
      <c r="AT33" s="48">
        <v>17232</v>
      </c>
      <c r="AU33" s="48">
        <v>0</v>
      </c>
      <c r="AV33" s="48">
        <v>19534</v>
      </c>
      <c r="AW33" s="168">
        <v>12385</v>
      </c>
      <c r="AX33" s="168">
        <v>30078</v>
      </c>
    </row>
    <row r="34" spans="1:50" ht="16" customHeight="1" x14ac:dyDescent="0.25">
      <c r="A34" s="21">
        <v>16</v>
      </c>
      <c r="C34" s="21" t="s">
        <v>165</v>
      </c>
      <c r="E34" s="328">
        <v>17</v>
      </c>
      <c r="F34" s="329">
        <f t="shared" si="0"/>
        <v>71</v>
      </c>
      <c r="G34" s="330"/>
      <c r="H34" s="331">
        <f>SUM(ISI報表!$H29,ISJ報表!$H29)</f>
        <v>1485177</v>
      </c>
      <c r="I34" s="332">
        <f>SUM(ISI報表!$I29,ISJ報表!$I29)</f>
        <v>1485177</v>
      </c>
      <c r="J34" s="332">
        <f>SUM(ISI報表!$J29,ISJ報表!$J29)</f>
        <v>1485177</v>
      </c>
      <c r="K34" s="330">
        <f>SUM(ISI報表!$K29,ISJ報表!$K29)</f>
        <v>0</v>
      </c>
      <c r="L34" s="331">
        <f>SUM(ISI報表!$L29,ISJ報表!$L29)</f>
        <v>691687</v>
      </c>
      <c r="M34" s="332">
        <f>SUM(ISI報表!$M29,ISJ報表!$M29)</f>
        <v>453533</v>
      </c>
      <c r="N34" s="332">
        <f>SUM(ISI報表!$N29,ISJ報表!$N29)</f>
        <v>453533</v>
      </c>
      <c r="O34" s="330">
        <f>SUM(ISI報表!$O29,ISJ報表!$O29)</f>
        <v>0</v>
      </c>
      <c r="P34" s="331">
        <f>SUM(ISI報表!$P29,ISJ報表!$P29)</f>
        <v>0</v>
      </c>
      <c r="Q34" s="330">
        <f>SUM(ISI報表!$Q29,ISJ報表!$Q29)</f>
        <v>0</v>
      </c>
      <c r="R34" s="333">
        <f>SUM(ISI報表!$R29,ISJ報表!$R29)</f>
        <v>0</v>
      </c>
      <c r="S34" s="333">
        <f>SUM(ISI報表!$S29,ISJ報表!$S29)</f>
        <v>1938710</v>
      </c>
      <c r="T34" s="334">
        <v>1.2880203308689948</v>
      </c>
      <c r="U34" s="332">
        <v>1.2880203308689953</v>
      </c>
      <c r="V34" s="332"/>
      <c r="W34" s="332"/>
      <c r="X34" s="332"/>
      <c r="Y34" s="332"/>
      <c r="Z34" s="332"/>
      <c r="AA34" s="332"/>
      <c r="AB34" s="332"/>
      <c r="AC34" s="332"/>
      <c r="AD34" s="332"/>
      <c r="AE34" s="332"/>
      <c r="AF34" s="332"/>
      <c r="AG34" s="330">
        <f>SUM(ISI報表!$AG29,ISJ報表!$AG29)</f>
        <v>1938710</v>
      </c>
      <c r="AH34" s="23"/>
      <c r="AI34" s="133" t="s">
        <v>101</v>
      </c>
      <c r="AJ34" s="136">
        <f>合併.IRR!$T$37</f>
        <v>2.5594654721559529E-2</v>
      </c>
      <c r="AK34" s="133"/>
      <c r="AO34" s="48">
        <v>8246</v>
      </c>
      <c r="AP34" s="48">
        <v>10702</v>
      </c>
      <c r="AQ34" s="48">
        <v>10702</v>
      </c>
      <c r="AR34" s="161">
        <v>0</v>
      </c>
      <c r="AS34" s="48">
        <v>1868</v>
      </c>
      <c r="AT34" s="48">
        <v>19100</v>
      </c>
      <c r="AU34" s="48">
        <v>0</v>
      </c>
      <c r="AV34" s="48">
        <v>21955</v>
      </c>
      <c r="AW34" s="168">
        <v>12570</v>
      </c>
      <c r="AX34" s="168">
        <v>32657</v>
      </c>
    </row>
    <row r="35" spans="1:50" ht="16" customHeight="1" x14ac:dyDescent="0.25">
      <c r="A35" s="21">
        <v>17</v>
      </c>
      <c r="E35" s="328">
        <v>18</v>
      </c>
      <c r="F35" s="329">
        <f t="shared" si="0"/>
        <v>72</v>
      </c>
      <c r="G35" s="330"/>
      <c r="H35" s="331">
        <f>SUM(ISI報表!$H30,ISJ報表!$H30)</f>
        <v>1503594</v>
      </c>
      <c r="I35" s="332">
        <f>SUM(ISI報表!$I30,ISJ報表!$I30)</f>
        <v>1503594</v>
      </c>
      <c r="J35" s="332">
        <f>SUM(ISI報表!$J30,ISJ報表!$J30)</f>
        <v>1503594</v>
      </c>
      <c r="K35" s="330">
        <f>SUM(ISI報表!$K30,ISJ報表!$K30)</f>
        <v>0</v>
      </c>
      <c r="L35" s="331">
        <f>SUM(ISI報表!$L30,ISJ報表!$L30)</f>
        <v>738404</v>
      </c>
      <c r="M35" s="332">
        <f>SUM(ISI報表!$M30,ISJ報表!$M30)</f>
        <v>490169</v>
      </c>
      <c r="N35" s="332">
        <f>SUM(ISI報表!$N30,ISJ報表!$N30)</f>
        <v>490169</v>
      </c>
      <c r="O35" s="330">
        <f>SUM(ISI報表!$O30,ISJ報表!$O30)</f>
        <v>0</v>
      </c>
      <c r="P35" s="331">
        <f>SUM(ISI報表!$P30,ISJ報表!$P30)</f>
        <v>0</v>
      </c>
      <c r="Q35" s="330">
        <f>SUM(ISI報表!$Q30,ISJ報表!$Q30)</f>
        <v>0</v>
      </c>
      <c r="R35" s="333">
        <f>SUM(ISI報表!$R30,ISJ報表!$R30)</f>
        <v>0</v>
      </c>
      <c r="S35" s="333">
        <f>SUM(ISI報表!$S30,ISJ報表!$S30)</f>
        <v>1993763</v>
      </c>
      <c r="T35" s="334">
        <v>1.3073406358320296</v>
      </c>
      <c r="U35" s="332">
        <v>1.3073406358320301</v>
      </c>
      <c r="V35" s="332"/>
      <c r="W35" s="332"/>
      <c r="X35" s="332"/>
      <c r="Y35" s="332"/>
      <c r="Z35" s="332"/>
      <c r="AA35" s="332"/>
      <c r="AB35" s="332"/>
      <c r="AC35" s="332"/>
      <c r="AD35" s="332"/>
      <c r="AE35" s="332"/>
      <c r="AF35" s="332"/>
      <c r="AG35" s="330">
        <f>SUM(ISI報表!$AG30,ISJ報表!$AG30)</f>
        <v>1993763</v>
      </c>
      <c r="AH35" s="23"/>
      <c r="AI35" s="133" t="s">
        <v>102</v>
      </c>
      <c r="AJ35" s="136">
        <f>合併.IRR!$U$37</f>
        <v>2.5750124383888462E-2</v>
      </c>
      <c r="AK35" s="133"/>
      <c r="AL35" s="194"/>
      <c r="AO35" s="48">
        <v>8246</v>
      </c>
      <c r="AP35" s="48">
        <v>10862</v>
      </c>
      <c r="AQ35" s="48">
        <v>10862</v>
      </c>
      <c r="AR35" s="161">
        <v>0</v>
      </c>
      <c r="AS35" s="48">
        <v>1896</v>
      </c>
      <c r="AT35" s="48">
        <v>20996</v>
      </c>
      <c r="AU35" s="48">
        <v>0</v>
      </c>
      <c r="AV35" s="48">
        <v>24472</v>
      </c>
      <c r="AW35" s="168">
        <v>12758</v>
      </c>
      <c r="AX35" s="168">
        <v>35334</v>
      </c>
    </row>
    <row r="36" spans="1:50" ht="16" customHeight="1" x14ac:dyDescent="0.25">
      <c r="A36" s="21">
        <v>18</v>
      </c>
      <c r="E36" s="328">
        <v>19</v>
      </c>
      <c r="F36" s="329">
        <f t="shared" si="0"/>
        <v>73</v>
      </c>
      <c r="G36" s="330"/>
      <c r="H36" s="331">
        <f>SUM(ISI報表!$H31,ISJ報表!$H31)</f>
        <v>1522222</v>
      </c>
      <c r="I36" s="332">
        <f>SUM(ISI報表!$I31,ISJ報表!$I31)</f>
        <v>1522222</v>
      </c>
      <c r="J36" s="332">
        <f>SUM(ISI報表!$J31,ISJ報表!$J31)</f>
        <v>1522222</v>
      </c>
      <c r="K36" s="330">
        <f>SUM(ISI報表!$K31,ISJ報表!$K31)</f>
        <v>0</v>
      </c>
      <c r="L36" s="331">
        <f>SUM(ISI報表!$L31,ISJ報表!$L31)</f>
        <v>785861</v>
      </c>
      <c r="M36" s="332">
        <f>SUM(ISI報表!$M31,ISJ報表!$M31)</f>
        <v>528135</v>
      </c>
      <c r="N36" s="332">
        <f>SUM(ISI報表!$N31,ISJ報表!$N31)</f>
        <v>528135</v>
      </c>
      <c r="O36" s="330">
        <f>SUM(ISI報表!$O31,ISJ報表!$O31)</f>
        <v>0</v>
      </c>
      <c r="P36" s="331">
        <f>SUM(ISI報表!$P31,ISJ報表!$P31)</f>
        <v>0</v>
      </c>
      <c r="Q36" s="330">
        <f>SUM(ISI報表!$Q31,ISJ報表!$Q31)</f>
        <v>0</v>
      </c>
      <c r="R36" s="333">
        <f>SUM(ISI報表!$R31,ISJ報表!$R31)</f>
        <v>0</v>
      </c>
      <c r="S36" s="333">
        <f>SUM(ISI報表!$S31,ISJ報表!$S31)</f>
        <v>2050357</v>
      </c>
      <c r="T36" s="334">
        <v>1.32695074536951</v>
      </c>
      <c r="U36" s="332">
        <v>1.3269507453695104</v>
      </c>
      <c r="V36" s="332"/>
      <c r="W36" s="332"/>
      <c r="X36" s="332"/>
      <c r="Y36" s="332"/>
      <c r="Z36" s="332"/>
      <c r="AA36" s="332"/>
      <c r="AB36" s="332"/>
      <c r="AC36" s="332"/>
      <c r="AD36" s="332"/>
      <c r="AE36" s="332"/>
      <c r="AF36" s="332"/>
      <c r="AG36" s="330">
        <f>SUM(ISI報表!$AG31,ISJ報表!$AG31)</f>
        <v>2050357</v>
      </c>
      <c r="AH36" s="23"/>
      <c r="AI36" s="133" t="s">
        <v>92</v>
      </c>
      <c r="AJ36" s="136">
        <f>合併.IRR!$V$37</f>
        <v>2.5888660905141636E-2</v>
      </c>
      <c r="AK36" s="133"/>
      <c r="AO36" s="48">
        <v>8246</v>
      </c>
      <c r="AP36" s="48">
        <v>11025</v>
      </c>
      <c r="AQ36" s="48">
        <v>11025</v>
      </c>
      <c r="AR36" s="161">
        <v>0</v>
      </c>
      <c r="AS36" s="48">
        <v>1925</v>
      </c>
      <c r="AT36" s="48">
        <v>22921</v>
      </c>
      <c r="AU36" s="48">
        <v>0</v>
      </c>
      <c r="AV36" s="48">
        <v>27090</v>
      </c>
      <c r="AW36" s="168">
        <v>12950</v>
      </c>
      <c r="AX36" s="168">
        <v>38115</v>
      </c>
    </row>
    <row r="37" spans="1:50" ht="16" customHeight="1" x14ac:dyDescent="0.25">
      <c r="A37" s="21">
        <v>19</v>
      </c>
      <c r="E37" s="335">
        <v>20</v>
      </c>
      <c r="F37" s="336">
        <f t="shared" si="0"/>
        <v>74</v>
      </c>
      <c r="G37" s="337"/>
      <c r="H37" s="338">
        <f>SUM(ISI報表!$H32,ISJ報表!$H32)</f>
        <v>1541062</v>
      </c>
      <c r="I37" s="339">
        <f>SUM(ISI報表!$I32,ISJ報表!$I32)</f>
        <v>1541062</v>
      </c>
      <c r="J37" s="339">
        <f>SUM(ISI報表!$J32,ISJ報表!$J32)</f>
        <v>1541062</v>
      </c>
      <c r="K37" s="337">
        <f>SUM(ISI報表!$K32,ISJ報表!$K32)</f>
        <v>0</v>
      </c>
      <c r="L37" s="338">
        <f>SUM(ISI報表!$L32,ISJ報表!$L32)</f>
        <v>834061</v>
      </c>
      <c r="M37" s="339">
        <f>SUM(ISI報表!$M32,ISJ報表!$M32)</f>
        <v>567465</v>
      </c>
      <c r="N37" s="339">
        <f>SUM(ISI報表!$N32,ISJ報表!$N32)</f>
        <v>567465</v>
      </c>
      <c r="O37" s="337">
        <f>SUM(ISI報表!$O32,ISJ報表!$O32)</f>
        <v>0</v>
      </c>
      <c r="P37" s="338">
        <f>SUM(ISI報表!$P32,ISJ報表!$P32)</f>
        <v>0</v>
      </c>
      <c r="Q37" s="337">
        <f>SUM(ISI報表!$Q32,ISJ報表!$Q32)</f>
        <v>0</v>
      </c>
      <c r="R37" s="340">
        <f>SUM(ISI報表!$R32,ISJ報表!$R32)</f>
        <v>0</v>
      </c>
      <c r="S37" s="340">
        <f>SUM(ISI報表!$S32,ISJ報表!$S32)</f>
        <v>2108527</v>
      </c>
      <c r="T37" s="341">
        <v>1.3468550065500522</v>
      </c>
      <c r="U37" s="339">
        <v>1.3468550065500529</v>
      </c>
      <c r="V37" s="339"/>
      <c r="W37" s="339"/>
      <c r="X37" s="339"/>
      <c r="Y37" s="339"/>
      <c r="Z37" s="339"/>
      <c r="AA37" s="339"/>
      <c r="AB37" s="339"/>
      <c r="AC37" s="339"/>
      <c r="AD37" s="339"/>
      <c r="AE37" s="339"/>
      <c r="AF37" s="339"/>
      <c r="AG37" s="337">
        <f>SUM(ISI報表!$AG32,ISJ報表!$AG32)</f>
        <v>2108527</v>
      </c>
      <c r="AH37" s="23"/>
      <c r="AI37" s="133" t="s">
        <v>103</v>
      </c>
      <c r="AJ37" s="136">
        <f>合併.IRR!$W$37</f>
        <v>2.6012618922644615E-2</v>
      </c>
      <c r="AK37" s="133"/>
      <c r="AO37" s="48">
        <v>8246</v>
      </c>
      <c r="AP37" s="48">
        <v>11191</v>
      </c>
      <c r="AQ37" s="48">
        <v>11191</v>
      </c>
      <c r="AR37" s="161">
        <v>0</v>
      </c>
      <c r="AS37" s="48">
        <v>1954</v>
      </c>
      <c r="AT37" s="48">
        <v>24875</v>
      </c>
      <c r="AU37" s="48">
        <v>0</v>
      </c>
      <c r="AV37" s="48">
        <v>29811</v>
      </c>
      <c r="AW37" s="168">
        <v>13145</v>
      </c>
      <c r="AX37" s="168">
        <v>41002</v>
      </c>
    </row>
    <row r="38" spans="1:50" ht="16" customHeight="1" x14ac:dyDescent="0.25">
      <c r="A38" s="21">
        <v>20</v>
      </c>
      <c r="E38" s="328">
        <v>21</v>
      </c>
      <c r="F38" s="329">
        <f t="shared" si="0"/>
        <v>75</v>
      </c>
      <c r="G38" s="330"/>
      <c r="H38" s="331">
        <f>SUM(ISI報表!$H33,ISJ報表!$H33)</f>
        <v>1560114</v>
      </c>
      <c r="I38" s="332">
        <f>SUM(ISI報表!$I33,ISJ報表!$I33)</f>
        <v>1560114</v>
      </c>
      <c r="J38" s="332">
        <f>SUM(ISI報表!$J33,ISJ報表!$J33)</f>
        <v>1560114</v>
      </c>
      <c r="K38" s="330">
        <f>SUM(ISI報表!$K33,ISJ報表!$K33)</f>
        <v>0</v>
      </c>
      <c r="L38" s="331">
        <f>SUM(ISI報表!$L33,ISJ報表!$L33)</f>
        <v>883025</v>
      </c>
      <c r="M38" s="332">
        <f>SUM(ISI報表!$M33,ISJ報表!$M33)</f>
        <v>608205</v>
      </c>
      <c r="N38" s="332">
        <f>SUM(ISI報表!$N33,ISJ報表!$N33)</f>
        <v>608205</v>
      </c>
      <c r="O38" s="330">
        <f>SUM(ISI報表!$O33,ISJ報表!$O33)</f>
        <v>0</v>
      </c>
      <c r="P38" s="331">
        <f>SUM(ISI報表!$P33,ISJ報表!$P33)</f>
        <v>0</v>
      </c>
      <c r="Q38" s="330">
        <f>SUM(ISI報表!$Q33,ISJ報表!$Q33)</f>
        <v>0</v>
      </c>
      <c r="R38" s="333">
        <f>SUM(ISI報表!$R33,ISJ報表!$R33)</f>
        <v>0</v>
      </c>
      <c r="S38" s="333">
        <f>SUM(ISI報表!$S33,ISJ報表!$S33)</f>
        <v>2168319</v>
      </c>
      <c r="T38" s="334"/>
      <c r="U38" s="332"/>
      <c r="V38" s="332"/>
      <c r="W38" s="332"/>
      <c r="X38" s="332"/>
      <c r="Y38" s="332"/>
      <c r="Z38" s="332"/>
      <c r="AA38" s="332"/>
      <c r="AB38" s="332"/>
      <c r="AC38" s="332"/>
      <c r="AD38" s="332"/>
      <c r="AE38" s="332"/>
      <c r="AF38" s="332"/>
      <c r="AG38" s="330">
        <f>SUM(ISI報表!$AG33,ISJ報表!$AG33)</f>
        <v>2168319</v>
      </c>
      <c r="AH38" s="23"/>
      <c r="AI38" s="133" t="s">
        <v>104</v>
      </c>
      <c r="AJ38" s="131"/>
      <c r="AK38" s="133"/>
      <c r="AO38" s="48">
        <v>8246</v>
      </c>
      <c r="AP38" s="48">
        <v>11358</v>
      </c>
      <c r="AQ38" s="48">
        <v>11358</v>
      </c>
      <c r="AR38" s="161">
        <v>0</v>
      </c>
      <c r="AS38" s="48">
        <v>1983</v>
      </c>
      <c r="AT38" s="48">
        <v>26858</v>
      </c>
      <c r="AU38" s="48">
        <v>0</v>
      </c>
      <c r="AV38" s="48">
        <v>32638</v>
      </c>
      <c r="AW38" s="168">
        <v>13341</v>
      </c>
      <c r="AX38" s="168">
        <v>43996</v>
      </c>
    </row>
    <row r="39" spans="1:50" ht="16" customHeight="1" x14ac:dyDescent="0.25">
      <c r="A39" s="21">
        <v>21</v>
      </c>
      <c r="E39" s="328">
        <v>22</v>
      </c>
      <c r="F39" s="329">
        <f t="shared" si="0"/>
        <v>76</v>
      </c>
      <c r="G39" s="330"/>
      <c r="H39" s="331">
        <f>SUM(ISI報表!$H34,ISJ報表!$H34)</f>
        <v>1579375</v>
      </c>
      <c r="I39" s="332">
        <f>SUM(ISI報表!$I34,ISJ報表!$I34)</f>
        <v>1579375</v>
      </c>
      <c r="J39" s="332">
        <f>SUM(ISI報表!$J34,ISJ報表!$J34)</f>
        <v>1579375</v>
      </c>
      <c r="K39" s="330">
        <f>SUM(ISI報表!$K34,ISJ報表!$K34)</f>
        <v>0</v>
      </c>
      <c r="L39" s="331">
        <f>SUM(ISI報表!$L34,ISJ報表!$L34)</f>
        <v>932763</v>
      </c>
      <c r="M39" s="332">
        <f>SUM(ISI報表!$M34,ISJ報表!$M34)</f>
        <v>650396</v>
      </c>
      <c r="N39" s="332">
        <f>SUM(ISI報表!$N34,ISJ報表!$N34)</f>
        <v>650396</v>
      </c>
      <c r="O39" s="330">
        <f>SUM(ISI報表!$O34,ISJ報表!$O34)</f>
        <v>0</v>
      </c>
      <c r="P39" s="331">
        <f>SUM(ISI報表!$P34,ISJ報表!$P34)</f>
        <v>0</v>
      </c>
      <c r="Q39" s="330">
        <f>SUM(ISI報表!$Q34,ISJ報表!$Q34)</f>
        <v>0</v>
      </c>
      <c r="R39" s="333">
        <f>SUM(ISI報表!$R34,ISJ報表!$R34)</f>
        <v>0</v>
      </c>
      <c r="S39" s="333">
        <f>SUM(ISI報表!$S34,ISJ報表!$S34)</f>
        <v>2229771</v>
      </c>
      <c r="T39" s="334"/>
      <c r="U39" s="332"/>
      <c r="V39" s="332"/>
      <c r="W39" s="332"/>
      <c r="X39" s="332"/>
      <c r="Y39" s="332"/>
      <c r="Z39" s="332"/>
      <c r="AA39" s="332"/>
      <c r="AB39" s="332"/>
      <c r="AC39" s="332"/>
      <c r="AD39" s="332"/>
      <c r="AE39" s="332"/>
      <c r="AF39" s="332"/>
      <c r="AG39" s="330">
        <f>SUM(ISI報表!$AG34,ISJ報表!$AG34)</f>
        <v>2229771</v>
      </c>
      <c r="AH39" s="23"/>
      <c r="AI39" s="133" t="s">
        <v>105</v>
      </c>
      <c r="AO39" s="48">
        <v>8246</v>
      </c>
      <c r="AP39" s="48">
        <v>11529</v>
      </c>
      <c r="AQ39" s="48">
        <v>11529</v>
      </c>
      <c r="AR39" s="161">
        <v>0</v>
      </c>
      <c r="AS39" s="48">
        <v>2013</v>
      </c>
      <c r="AT39" s="48">
        <v>28871</v>
      </c>
      <c r="AU39" s="48">
        <v>0</v>
      </c>
      <c r="AV39" s="48">
        <v>35575</v>
      </c>
      <c r="AW39" s="168">
        <v>13542</v>
      </c>
      <c r="AX39" s="168">
        <v>47104</v>
      </c>
    </row>
    <row r="40" spans="1:50" ht="16" customHeight="1" x14ac:dyDescent="0.25">
      <c r="A40" s="21">
        <v>22</v>
      </c>
      <c r="E40" s="328">
        <v>23</v>
      </c>
      <c r="F40" s="329">
        <f t="shared" si="0"/>
        <v>77</v>
      </c>
      <c r="G40" s="330"/>
      <c r="H40" s="331">
        <f>SUM(ISI報表!$H35,ISJ報表!$H35)</f>
        <v>1598846</v>
      </c>
      <c r="I40" s="332">
        <f>SUM(ISI報表!$I35,ISJ報表!$I35)</f>
        <v>1598846</v>
      </c>
      <c r="J40" s="332">
        <f>SUM(ISI報表!$J35,ISJ報表!$J35)</f>
        <v>1598846</v>
      </c>
      <c r="K40" s="330">
        <f>SUM(ISI報表!$K35,ISJ報表!$K35)</f>
        <v>0</v>
      </c>
      <c r="L40" s="331">
        <f>SUM(ISI報表!$L35,ISJ報表!$L35)</f>
        <v>983286</v>
      </c>
      <c r="M40" s="332">
        <f>SUM(ISI報表!$M35,ISJ報表!$M35)</f>
        <v>694077</v>
      </c>
      <c r="N40" s="332">
        <f>SUM(ISI報表!$N35,ISJ報表!$N35)</f>
        <v>694077</v>
      </c>
      <c r="O40" s="330">
        <f>SUM(ISI報表!$O35,ISJ報表!$O35)</f>
        <v>0</v>
      </c>
      <c r="P40" s="331">
        <f>SUM(ISI報表!$P35,ISJ報表!$P35)</f>
        <v>0</v>
      </c>
      <c r="Q40" s="330">
        <f>SUM(ISI報表!$Q35,ISJ報表!$Q35)</f>
        <v>0</v>
      </c>
      <c r="R40" s="333">
        <f>SUM(ISI報表!$R35,ISJ報表!$R35)</f>
        <v>0</v>
      </c>
      <c r="S40" s="333">
        <f>SUM(ISI報表!$S35,ISJ報表!$S35)</f>
        <v>2292923</v>
      </c>
      <c r="T40" s="334"/>
      <c r="U40" s="332"/>
      <c r="V40" s="332"/>
      <c r="W40" s="332"/>
      <c r="X40" s="332"/>
      <c r="Y40" s="332"/>
      <c r="Z40" s="332"/>
      <c r="AA40" s="332"/>
      <c r="AB40" s="332"/>
      <c r="AC40" s="332"/>
      <c r="AD40" s="332"/>
      <c r="AE40" s="332"/>
      <c r="AF40" s="332"/>
      <c r="AG40" s="330">
        <f>SUM(ISI報表!$AG35,ISJ報表!$AG35)</f>
        <v>2292923</v>
      </c>
      <c r="AH40" s="23"/>
      <c r="AI40" s="133" t="s">
        <v>106</v>
      </c>
      <c r="AO40" s="48">
        <v>8246</v>
      </c>
      <c r="AP40" s="48">
        <v>11702</v>
      </c>
      <c r="AQ40" s="48">
        <v>11702</v>
      </c>
      <c r="AR40" s="161">
        <v>0</v>
      </c>
      <c r="AS40" s="48">
        <v>2043</v>
      </c>
      <c r="AT40" s="48">
        <v>30914</v>
      </c>
      <c r="AU40" s="48">
        <v>0</v>
      </c>
      <c r="AV40" s="48">
        <v>38625</v>
      </c>
      <c r="AW40" s="168">
        <v>13745</v>
      </c>
      <c r="AX40" s="168">
        <v>50327</v>
      </c>
    </row>
    <row r="41" spans="1:50" ht="16" customHeight="1" x14ac:dyDescent="0.25">
      <c r="A41" s="21">
        <v>23</v>
      </c>
      <c r="E41" s="328">
        <v>24</v>
      </c>
      <c r="F41" s="329">
        <f t="shared" si="0"/>
        <v>78</v>
      </c>
      <c r="G41" s="330"/>
      <c r="H41" s="331">
        <f>SUM(ISI報表!$H36,ISJ報表!$H36)</f>
        <v>1618527</v>
      </c>
      <c r="I41" s="332">
        <f>SUM(ISI報表!$I36,ISJ報表!$I36)</f>
        <v>1618527</v>
      </c>
      <c r="J41" s="332">
        <f>SUM(ISI報表!$J36,ISJ報表!$J36)</f>
        <v>1618527</v>
      </c>
      <c r="K41" s="330">
        <f>SUM(ISI報表!$K36,ISJ報表!$K36)</f>
        <v>0</v>
      </c>
      <c r="L41" s="331">
        <f>SUM(ISI報表!$L36,ISJ報表!$L36)</f>
        <v>1034606</v>
      </c>
      <c r="M41" s="332">
        <f>SUM(ISI報表!$M36,ISJ報表!$M36)</f>
        <v>739292</v>
      </c>
      <c r="N41" s="332">
        <f>SUM(ISI報表!$N36,ISJ報表!$N36)</f>
        <v>739292</v>
      </c>
      <c r="O41" s="330">
        <f>SUM(ISI報表!$O36,ISJ報表!$O36)</f>
        <v>0</v>
      </c>
      <c r="P41" s="331">
        <f>SUM(ISI報表!$P36,ISJ報表!$P36)</f>
        <v>0</v>
      </c>
      <c r="Q41" s="330">
        <f>SUM(ISI報表!$Q36,ISJ報表!$Q36)</f>
        <v>0</v>
      </c>
      <c r="R41" s="333">
        <f>SUM(ISI報表!$R36,ISJ報表!$R36)</f>
        <v>0</v>
      </c>
      <c r="S41" s="333">
        <f>SUM(ISI報表!$S36,ISJ報表!$S36)</f>
        <v>2357819</v>
      </c>
      <c r="T41" s="334"/>
      <c r="U41" s="332"/>
      <c r="V41" s="332"/>
      <c r="W41" s="332"/>
      <c r="X41" s="332"/>
      <c r="Y41" s="332"/>
      <c r="Z41" s="332"/>
      <c r="AA41" s="332"/>
      <c r="AB41" s="332"/>
      <c r="AC41" s="332"/>
      <c r="AD41" s="332"/>
      <c r="AE41" s="332"/>
      <c r="AF41" s="332"/>
      <c r="AG41" s="330">
        <f>SUM(ISI報表!$AG36,ISJ報表!$AG36)</f>
        <v>2357819</v>
      </c>
      <c r="AH41" s="23"/>
      <c r="AI41" s="133" t="s">
        <v>107</v>
      </c>
      <c r="AO41" s="48">
        <v>8246</v>
      </c>
      <c r="AP41" s="48">
        <v>11877</v>
      </c>
      <c r="AQ41" s="48">
        <v>11877</v>
      </c>
      <c r="AR41" s="161">
        <v>0</v>
      </c>
      <c r="AS41" s="48">
        <v>2074</v>
      </c>
      <c r="AT41" s="48">
        <v>32988</v>
      </c>
      <c r="AU41" s="48">
        <v>0</v>
      </c>
      <c r="AV41" s="48">
        <v>41792</v>
      </c>
      <c r="AW41" s="168">
        <v>13951</v>
      </c>
      <c r="AX41" s="168">
        <v>53669</v>
      </c>
    </row>
    <row r="42" spans="1:50" ht="16" customHeight="1" x14ac:dyDescent="0.25">
      <c r="A42" s="21">
        <v>24</v>
      </c>
      <c r="E42" s="335">
        <v>25</v>
      </c>
      <c r="F42" s="336">
        <f t="shared" si="0"/>
        <v>79</v>
      </c>
      <c r="G42" s="337"/>
      <c r="H42" s="338">
        <f>SUM(ISI報表!$H37,ISJ報表!$H37)</f>
        <v>1638414</v>
      </c>
      <c r="I42" s="339">
        <f>SUM(ISI報表!$I37,ISJ報表!$I37)</f>
        <v>1638414</v>
      </c>
      <c r="J42" s="339">
        <f>SUM(ISI報表!$J37,ISJ報表!$J37)</f>
        <v>1638414</v>
      </c>
      <c r="K42" s="337">
        <f>SUM(ISI報表!$K37,ISJ報表!$K37)</f>
        <v>0</v>
      </c>
      <c r="L42" s="338">
        <f>SUM(ISI報表!$L37,ISJ報表!$L37)</f>
        <v>1086743</v>
      </c>
      <c r="M42" s="339">
        <f>SUM(ISI報表!$M37,ISJ報表!$M37)</f>
        <v>786088</v>
      </c>
      <c r="N42" s="339">
        <f>SUM(ISI報表!$N37,ISJ報表!$N37)</f>
        <v>786088</v>
      </c>
      <c r="O42" s="337">
        <f>SUM(ISI報表!$O37,ISJ報表!$O37)</f>
        <v>0</v>
      </c>
      <c r="P42" s="338">
        <f>SUM(ISI報表!$P37,ISJ報表!$P37)</f>
        <v>0</v>
      </c>
      <c r="Q42" s="337">
        <f>SUM(ISI報表!$Q37,ISJ報表!$Q37)</f>
        <v>0</v>
      </c>
      <c r="R42" s="340">
        <f>SUM(ISI報表!$R37,ISJ報表!$R37)</f>
        <v>0</v>
      </c>
      <c r="S42" s="340">
        <f>SUM(ISI報表!$S37,ISJ報表!$S37)</f>
        <v>2424502</v>
      </c>
      <c r="T42" s="341"/>
      <c r="U42" s="339"/>
      <c r="V42" s="339"/>
      <c r="W42" s="339"/>
      <c r="X42" s="339"/>
      <c r="Y42" s="339"/>
      <c r="Z42" s="339"/>
      <c r="AA42" s="339"/>
      <c r="AB42" s="339"/>
      <c r="AC42" s="339"/>
      <c r="AD42" s="339"/>
      <c r="AE42" s="339"/>
      <c r="AF42" s="339"/>
      <c r="AG42" s="337">
        <f>SUM(ISI報表!$AG37,ISJ報表!$AG37)</f>
        <v>2424502</v>
      </c>
      <c r="AH42" s="23"/>
      <c r="AI42" s="133" t="s">
        <v>108</v>
      </c>
      <c r="AO42" s="48">
        <v>8246</v>
      </c>
      <c r="AP42" s="48">
        <v>12055</v>
      </c>
      <c r="AQ42" s="48">
        <v>12055</v>
      </c>
      <c r="AR42" s="161">
        <v>0</v>
      </c>
      <c r="AS42" s="48">
        <v>2105</v>
      </c>
      <c r="AT42" s="48">
        <v>35093</v>
      </c>
      <c r="AU42" s="48">
        <v>0</v>
      </c>
      <c r="AV42" s="48">
        <v>45080</v>
      </c>
      <c r="AW42" s="168">
        <v>14160</v>
      </c>
      <c r="AX42" s="168">
        <v>57135</v>
      </c>
    </row>
    <row r="43" spans="1:50" ht="16" customHeight="1" x14ac:dyDescent="0.25">
      <c r="A43" s="21">
        <v>25</v>
      </c>
      <c r="E43" s="328">
        <v>26</v>
      </c>
      <c r="F43" s="329">
        <f t="shared" si="0"/>
        <v>80</v>
      </c>
      <c r="G43" s="330"/>
      <c r="H43" s="331">
        <f>SUM(ISI報表!$H38,ISJ報表!$H38)</f>
        <v>1658506</v>
      </c>
      <c r="I43" s="332">
        <f>SUM(ISI報表!$I38,ISJ報表!$I38)</f>
        <v>1658506</v>
      </c>
      <c r="J43" s="332">
        <f>SUM(ISI報表!$J38,ISJ報表!$J38)</f>
        <v>1658506</v>
      </c>
      <c r="K43" s="330">
        <f>SUM(ISI報表!$K38,ISJ報表!$K38)</f>
        <v>0</v>
      </c>
      <c r="L43" s="331">
        <f>SUM(ISI報表!$L38,ISJ報表!$L38)</f>
        <v>1139701</v>
      </c>
      <c r="M43" s="332">
        <f>SUM(ISI報表!$M38,ISJ報表!$M38)</f>
        <v>834505</v>
      </c>
      <c r="N43" s="332">
        <f>SUM(ISI報表!$N38,ISJ報表!$N38)</f>
        <v>834505</v>
      </c>
      <c r="O43" s="330">
        <f>SUM(ISI報表!$O38,ISJ報表!$O38)</f>
        <v>0</v>
      </c>
      <c r="P43" s="331">
        <f>SUM(ISI報表!$P38,ISJ報表!$P38)</f>
        <v>0</v>
      </c>
      <c r="Q43" s="330">
        <f>SUM(ISI報表!$Q38,ISJ報表!$Q38)</f>
        <v>0</v>
      </c>
      <c r="R43" s="333">
        <f>SUM(ISI報表!$R38,ISJ報表!$R38)</f>
        <v>0</v>
      </c>
      <c r="S43" s="333">
        <f>SUM(ISI報表!$S38,ISJ報表!$S38)</f>
        <v>2493011</v>
      </c>
      <c r="T43" s="334"/>
      <c r="U43" s="332"/>
      <c r="V43" s="332"/>
      <c r="W43" s="332"/>
      <c r="X43" s="332"/>
      <c r="Y43" s="332"/>
      <c r="Z43" s="332"/>
      <c r="AA43" s="332"/>
      <c r="AB43" s="332"/>
      <c r="AC43" s="332"/>
      <c r="AD43" s="332"/>
      <c r="AE43" s="332"/>
      <c r="AF43" s="332"/>
      <c r="AG43" s="330">
        <f>SUM(ISI報表!$AG38,ISJ報表!$AG38)</f>
        <v>2493011</v>
      </c>
      <c r="AH43" s="23"/>
      <c r="AI43" s="133" t="s">
        <v>92</v>
      </c>
      <c r="AJ43" s="131"/>
      <c r="AK43" s="133"/>
      <c r="AL43" s="134"/>
      <c r="AO43" s="48">
        <v>8246</v>
      </c>
      <c r="AP43" s="48">
        <v>12236</v>
      </c>
      <c r="AQ43" s="48">
        <v>12236</v>
      </c>
      <c r="AR43" s="161">
        <v>0</v>
      </c>
      <c r="AS43" s="48">
        <v>2136</v>
      </c>
      <c r="AT43" s="48">
        <v>37229</v>
      </c>
      <c r="AU43" s="48">
        <v>0</v>
      </c>
      <c r="AV43" s="48">
        <v>48492</v>
      </c>
      <c r="AW43" s="168">
        <v>14372</v>
      </c>
      <c r="AX43" s="168">
        <v>60728</v>
      </c>
    </row>
    <row r="44" spans="1:50" ht="16" customHeight="1" x14ac:dyDescent="0.25">
      <c r="A44" s="21">
        <v>26</v>
      </c>
      <c r="E44" s="328">
        <v>27</v>
      </c>
      <c r="F44" s="329">
        <f t="shared" si="0"/>
        <v>81</v>
      </c>
      <c r="G44" s="330"/>
      <c r="H44" s="331">
        <f>SUM(ISI報表!$H39,ISJ報表!$H39)</f>
        <v>1678803</v>
      </c>
      <c r="I44" s="332">
        <f>SUM(ISI報表!$I39,ISJ報表!$I39)</f>
        <v>1678803</v>
      </c>
      <c r="J44" s="332">
        <f>SUM(ISI報表!$J39,ISJ報表!$J39)</f>
        <v>1678803</v>
      </c>
      <c r="K44" s="330">
        <f>SUM(ISI報表!$K39,ISJ報表!$K39)</f>
        <v>0</v>
      </c>
      <c r="L44" s="331">
        <f>SUM(ISI報表!$L39,ISJ報表!$L39)</f>
        <v>1193494</v>
      </c>
      <c r="M44" s="332">
        <f>SUM(ISI報表!$M39,ISJ報表!$M39)</f>
        <v>884588</v>
      </c>
      <c r="N44" s="332">
        <f>SUM(ISI報表!$N39,ISJ報表!$N39)</f>
        <v>884588</v>
      </c>
      <c r="O44" s="330">
        <f>SUM(ISI報表!$O39,ISJ報表!$O39)</f>
        <v>0</v>
      </c>
      <c r="P44" s="331">
        <f>SUM(ISI報表!$P39,ISJ報表!$P39)</f>
        <v>0</v>
      </c>
      <c r="Q44" s="330">
        <f>SUM(ISI報表!$Q39,ISJ報表!$Q39)</f>
        <v>0</v>
      </c>
      <c r="R44" s="333">
        <f>SUM(ISI報表!$R39,ISJ報表!$R39)</f>
        <v>0</v>
      </c>
      <c r="S44" s="333">
        <f>SUM(ISI報表!$S39,ISJ報表!$S39)</f>
        <v>2563391</v>
      </c>
      <c r="T44" s="334"/>
      <c r="U44" s="332"/>
      <c r="V44" s="332"/>
      <c r="W44" s="332"/>
      <c r="X44" s="332"/>
      <c r="Y44" s="332"/>
      <c r="Z44" s="332"/>
      <c r="AA44" s="332"/>
      <c r="AB44" s="332"/>
      <c r="AC44" s="332"/>
      <c r="AD44" s="332"/>
      <c r="AE44" s="332"/>
      <c r="AF44" s="332"/>
      <c r="AG44" s="330">
        <f>SUM(ISI報表!$AG39,ISJ報表!$AG39)</f>
        <v>2563391</v>
      </c>
      <c r="AH44" s="23"/>
      <c r="AI44" s="133" t="s">
        <v>109</v>
      </c>
      <c r="AJ44" s="131"/>
      <c r="AK44" s="133"/>
      <c r="AL44" s="134"/>
      <c r="AO44" s="48">
        <v>8246</v>
      </c>
      <c r="AP44" s="48">
        <v>12420</v>
      </c>
      <c r="AQ44" s="48">
        <v>12420</v>
      </c>
      <c r="AR44" s="161">
        <v>0</v>
      </c>
      <c r="AS44" s="48">
        <v>2168</v>
      </c>
      <c r="AT44" s="48">
        <v>39397</v>
      </c>
      <c r="AU44" s="48">
        <v>0</v>
      </c>
      <c r="AV44" s="48">
        <v>52032</v>
      </c>
      <c r="AW44" s="168">
        <v>14588</v>
      </c>
      <c r="AX44" s="168">
        <v>64452</v>
      </c>
    </row>
    <row r="45" spans="1:50" ht="16" customHeight="1" x14ac:dyDescent="0.25">
      <c r="A45" s="21">
        <v>27</v>
      </c>
      <c r="E45" s="328">
        <v>28</v>
      </c>
      <c r="F45" s="329">
        <f t="shared" si="0"/>
        <v>82</v>
      </c>
      <c r="G45" s="330"/>
      <c r="H45" s="331">
        <f>SUM(ISI報表!$H40,ISJ報表!$H40)</f>
        <v>1699300</v>
      </c>
      <c r="I45" s="332">
        <f>SUM(ISI報表!$I40,ISJ報表!$I40)</f>
        <v>1699300</v>
      </c>
      <c r="J45" s="332">
        <f>SUM(ISI報表!$J40,ISJ報表!$J40)</f>
        <v>1699300</v>
      </c>
      <c r="K45" s="330">
        <f>SUM(ISI報表!$K40,ISJ報表!$K40)</f>
        <v>0</v>
      </c>
      <c r="L45" s="331">
        <f>SUM(ISI報表!$L40,ISJ報表!$L40)</f>
        <v>1248140</v>
      </c>
      <c r="M45" s="332">
        <f>SUM(ISI報表!$M40,ISJ報表!$M40)</f>
        <v>936385</v>
      </c>
      <c r="N45" s="332">
        <f>SUM(ISI報表!$N40,ISJ報表!$N40)</f>
        <v>936385</v>
      </c>
      <c r="O45" s="330">
        <f>SUM(ISI報表!$O40,ISJ報表!$O40)</f>
        <v>0</v>
      </c>
      <c r="P45" s="331">
        <f>SUM(ISI報表!$P40,ISJ報表!$P40)</f>
        <v>0</v>
      </c>
      <c r="Q45" s="330">
        <f>SUM(ISI報表!$Q40,ISJ報表!$Q40)</f>
        <v>0</v>
      </c>
      <c r="R45" s="333">
        <f>SUM(ISI報表!$R40,ISJ報表!$R40)</f>
        <v>0</v>
      </c>
      <c r="S45" s="333">
        <f>SUM(ISI報表!$S40,ISJ報表!$S40)</f>
        <v>2635685</v>
      </c>
      <c r="T45" s="334"/>
      <c r="U45" s="332"/>
      <c r="V45" s="332"/>
      <c r="W45" s="332"/>
      <c r="X45" s="332"/>
      <c r="Y45" s="332"/>
      <c r="Z45" s="332"/>
      <c r="AA45" s="332"/>
      <c r="AB45" s="332"/>
      <c r="AC45" s="332"/>
      <c r="AD45" s="332"/>
      <c r="AE45" s="332"/>
      <c r="AF45" s="332"/>
      <c r="AG45" s="330">
        <f>SUM(ISI報表!$AG40,ISJ報表!$AG40)</f>
        <v>2635685</v>
      </c>
      <c r="AH45" s="23"/>
      <c r="AI45" s="133" t="s">
        <v>110</v>
      </c>
      <c r="AJ45" s="131"/>
      <c r="AK45" s="133"/>
      <c r="AL45" s="134"/>
      <c r="AO45" s="48">
        <v>8246</v>
      </c>
      <c r="AP45" s="48">
        <v>12606</v>
      </c>
      <c r="AQ45" s="48">
        <v>12606</v>
      </c>
      <c r="AR45" s="161">
        <v>0</v>
      </c>
      <c r="AS45" s="48">
        <v>2201</v>
      </c>
      <c r="AT45" s="48">
        <v>41598</v>
      </c>
      <c r="AU45" s="48">
        <v>0</v>
      </c>
      <c r="AV45" s="48">
        <v>55706</v>
      </c>
      <c r="AW45" s="168">
        <v>14807</v>
      </c>
      <c r="AX45" s="168">
        <v>68312</v>
      </c>
    </row>
    <row r="46" spans="1:50" ht="16" customHeight="1" x14ac:dyDescent="0.25">
      <c r="A46" s="21">
        <v>28</v>
      </c>
      <c r="E46" s="328">
        <v>29</v>
      </c>
      <c r="F46" s="329">
        <f t="shared" si="0"/>
        <v>83</v>
      </c>
      <c r="G46" s="330"/>
      <c r="H46" s="331">
        <f>SUM(ISI報表!$H41,ISJ報表!$H41)</f>
        <v>1719993</v>
      </c>
      <c r="I46" s="332">
        <f>SUM(ISI報表!$I41,ISJ報表!$I41)</f>
        <v>1719993</v>
      </c>
      <c r="J46" s="332">
        <f>SUM(ISI報表!$J41,ISJ報表!$J41)</f>
        <v>1719993</v>
      </c>
      <c r="K46" s="330">
        <f>SUM(ISI報表!$K41,ISJ報表!$K41)</f>
        <v>0</v>
      </c>
      <c r="L46" s="331">
        <f>SUM(ISI報表!$L41,ISJ報表!$L41)</f>
        <v>1303644</v>
      </c>
      <c r="M46" s="332">
        <f>SUM(ISI報表!$M41,ISJ報表!$M41)</f>
        <v>989935</v>
      </c>
      <c r="N46" s="332">
        <f>SUM(ISI報表!$N41,ISJ報表!$N41)</f>
        <v>989935</v>
      </c>
      <c r="O46" s="330">
        <f>SUM(ISI報表!$O41,ISJ報表!$O41)</f>
        <v>0</v>
      </c>
      <c r="P46" s="331">
        <f>SUM(ISI報表!$P41,ISJ報表!$P41)</f>
        <v>0</v>
      </c>
      <c r="Q46" s="330">
        <f>SUM(ISI報表!$Q41,ISJ報表!$Q41)</f>
        <v>0</v>
      </c>
      <c r="R46" s="333">
        <f>SUM(ISI報表!$R41,ISJ報表!$R41)</f>
        <v>0</v>
      </c>
      <c r="S46" s="333">
        <f>SUM(ISI報表!$S41,ISJ報表!$S41)</f>
        <v>2709928</v>
      </c>
      <c r="T46" s="334"/>
      <c r="U46" s="332"/>
      <c r="V46" s="332"/>
      <c r="W46" s="332"/>
      <c r="X46" s="332"/>
      <c r="Y46" s="332"/>
      <c r="Z46" s="332"/>
      <c r="AA46" s="332"/>
      <c r="AB46" s="332"/>
      <c r="AC46" s="332"/>
      <c r="AD46" s="332"/>
      <c r="AE46" s="332"/>
      <c r="AF46" s="332"/>
      <c r="AG46" s="330">
        <f>SUM(ISI報表!$AG41,ISJ報表!$AG41)</f>
        <v>2709928</v>
      </c>
      <c r="AH46" s="23"/>
      <c r="AI46" s="133" t="s">
        <v>111</v>
      </c>
      <c r="AJ46" s="131"/>
      <c r="AK46" s="133"/>
      <c r="AL46" s="134"/>
      <c r="AO46" s="48">
        <v>8246</v>
      </c>
      <c r="AP46" s="48">
        <v>12795</v>
      </c>
      <c r="AQ46" s="48">
        <v>12795</v>
      </c>
      <c r="AR46" s="161">
        <v>0</v>
      </c>
      <c r="AS46" s="48">
        <v>2234</v>
      </c>
      <c r="AT46" s="48">
        <v>43832</v>
      </c>
      <c r="AU46" s="48">
        <v>0</v>
      </c>
      <c r="AV46" s="48">
        <v>59516</v>
      </c>
      <c r="AW46" s="168">
        <v>15029</v>
      </c>
      <c r="AX46" s="168">
        <v>72311</v>
      </c>
    </row>
    <row r="47" spans="1:50" ht="16" customHeight="1" x14ac:dyDescent="0.25">
      <c r="A47" s="21">
        <v>29</v>
      </c>
      <c r="E47" s="335">
        <v>30</v>
      </c>
      <c r="F47" s="336">
        <f t="shared" si="0"/>
        <v>84</v>
      </c>
      <c r="G47" s="337"/>
      <c r="H47" s="338">
        <f>SUM(ISI報表!$H42,ISJ報表!$H42)</f>
        <v>1740879</v>
      </c>
      <c r="I47" s="339">
        <f>SUM(ISI報表!$I42,ISJ報表!$I42)</f>
        <v>1740879</v>
      </c>
      <c r="J47" s="339">
        <f>SUM(ISI報表!$J42,ISJ報表!$J42)</f>
        <v>1740879</v>
      </c>
      <c r="K47" s="337">
        <f>SUM(ISI報表!$K42,ISJ報表!$K42)</f>
        <v>0</v>
      </c>
      <c r="L47" s="338">
        <f>SUM(ISI報表!$L42,ISJ報表!$L42)</f>
        <v>1360028</v>
      </c>
      <c r="M47" s="339">
        <f>SUM(ISI報表!$M42,ISJ報表!$M42)</f>
        <v>1045292</v>
      </c>
      <c r="N47" s="339">
        <f>SUM(ISI報表!$N42,ISJ報表!$N42)</f>
        <v>1045292</v>
      </c>
      <c r="O47" s="337">
        <f>SUM(ISI報表!$O42,ISJ報表!$O42)</f>
        <v>0</v>
      </c>
      <c r="P47" s="338">
        <f>SUM(ISI報表!$P42,ISJ報表!$P42)</f>
        <v>0</v>
      </c>
      <c r="Q47" s="337">
        <f>SUM(ISI報表!$Q42,ISJ報表!$Q42)</f>
        <v>0</v>
      </c>
      <c r="R47" s="340">
        <f>SUM(ISI報表!$R42,ISJ報表!$R42)</f>
        <v>0</v>
      </c>
      <c r="S47" s="340">
        <f>SUM(ISI報表!$S42,ISJ報表!$S42)</f>
        <v>2786171</v>
      </c>
      <c r="T47" s="341"/>
      <c r="U47" s="339"/>
      <c r="V47" s="339"/>
      <c r="W47" s="339"/>
      <c r="X47" s="339"/>
      <c r="Y47" s="339"/>
      <c r="Z47" s="339"/>
      <c r="AA47" s="339"/>
      <c r="AB47" s="339"/>
      <c r="AC47" s="339"/>
      <c r="AD47" s="339"/>
      <c r="AE47" s="339"/>
      <c r="AF47" s="339"/>
      <c r="AG47" s="337">
        <f>SUM(ISI報表!$AG42,ISJ報表!$AG42)</f>
        <v>2786171</v>
      </c>
      <c r="AH47" s="23"/>
      <c r="AI47" s="133" t="s">
        <v>112</v>
      </c>
      <c r="AJ47" s="131"/>
      <c r="AK47" s="133"/>
      <c r="AL47" s="134"/>
      <c r="AO47" s="48">
        <v>8246</v>
      </c>
      <c r="AP47" s="48">
        <v>12987</v>
      </c>
      <c r="AQ47" s="48">
        <v>12987</v>
      </c>
      <c r="AR47" s="161">
        <v>0</v>
      </c>
      <c r="AS47" s="48">
        <v>2267</v>
      </c>
      <c r="AT47" s="48">
        <v>46099</v>
      </c>
      <c r="AU47" s="48">
        <v>0</v>
      </c>
      <c r="AV47" s="48">
        <v>63467</v>
      </c>
      <c r="AW47" s="168">
        <v>15254</v>
      </c>
      <c r="AX47" s="168">
        <v>76454</v>
      </c>
    </row>
    <row r="48" spans="1:50" ht="16" customHeight="1" x14ac:dyDescent="0.25">
      <c r="A48" s="21">
        <v>30</v>
      </c>
      <c r="E48" s="328">
        <v>31</v>
      </c>
      <c r="F48" s="329">
        <f t="shared" si="0"/>
        <v>85</v>
      </c>
      <c r="G48" s="330"/>
      <c r="H48" s="331">
        <f>SUM(ISI報表!$H43,ISJ報表!$H43)</f>
        <v>1761953</v>
      </c>
      <c r="I48" s="332">
        <f>SUM(ISI報表!$I43,ISJ報表!$I43)</f>
        <v>1761953</v>
      </c>
      <c r="J48" s="332">
        <f>SUM(ISI報表!$J43,ISJ報表!$J43)</f>
        <v>1761953</v>
      </c>
      <c r="K48" s="330">
        <f>SUM(ISI報表!$K43,ISJ報表!$K43)</f>
        <v>0</v>
      </c>
      <c r="L48" s="331">
        <f>SUM(ISI報表!$L43,ISJ報表!$L43)</f>
        <v>1417302</v>
      </c>
      <c r="M48" s="332">
        <f>SUM(ISI報表!$M43,ISJ報表!$M43)</f>
        <v>1102497</v>
      </c>
      <c r="N48" s="332">
        <f>SUM(ISI報表!$N43,ISJ報表!$N43)</f>
        <v>1102497</v>
      </c>
      <c r="O48" s="330">
        <f>SUM(ISI報表!$O43,ISJ報表!$O43)</f>
        <v>0</v>
      </c>
      <c r="P48" s="331">
        <f>SUM(ISI報表!$P43,ISJ報表!$P43)</f>
        <v>0</v>
      </c>
      <c r="Q48" s="330">
        <f>SUM(ISI報表!$Q43,ISJ報表!$Q43)</f>
        <v>0</v>
      </c>
      <c r="R48" s="333">
        <f>SUM(ISI報表!$R43,ISJ報表!$R43)</f>
        <v>0</v>
      </c>
      <c r="S48" s="333">
        <f>SUM(ISI報表!$S43,ISJ報表!$S43)</f>
        <v>2864450</v>
      </c>
      <c r="T48" s="334"/>
      <c r="U48" s="332"/>
      <c r="V48" s="332"/>
      <c r="W48" s="332"/>
      <c r="X48" s="332"/>
      <c r="Y48" s="332"/>
      <c r="Z48" s="332"/>
      <c r="AA48" s="332"/>
      <c r="AB48" s="332"/>
      <c r="AC48" s="332"/>
      <c r="AD48" s="332"/>
      <c r="AE48" s="332"/>
      <c r="AF48" s="332"/>
      <c r="AG48" s="330">
        <f>SUM(ISI報表!$AG43,ISJ報表!$AG43)</f>
        <v>2864450</v>
      </c>
      <c r="AH48" s="23"/>
      <c r="AI48" s="133" t="s">
        <v>113</v>
      </c>
      <c r="AJ48" s="131"/>
      <c r="AK48" s="133"/>
      <c r="AO48" s="48">
        <v>8246</v>
      </c>
      <c r="AP48" s="48">
        <v>13182</v>
      </c>
      <c r="AQ48" s="48">
        <v>13182</v>
      </c>
      <c r="AR48" s="161">
        <v>0</v>
      </c>
      <c r="AS48" s="48">
        <v>2301</v>
      </c>
      <c r="AT48" s="48">
        <v>48400</v>
      </c>
      <c r="AU48" s="48">
        <v>0</v>
      </c>
      <c r="AV48" s="48">
        <v>67564</v>
      </c>
      <c r="AW48" s="168">
        <v>15483</v>
      </c>
      <c r="AX48" s="168">
        <v>80746</v>
      </c>
    </row>
    <row r="49" spans="1:50" ht="16" customHeight="1" x14ac:dyDescent="0.25">
      <c r="A49" s="21">
        <v>31</v>
      </c>
      <c r="E49" s="328">
        <v>32</v>
      </c>
      <c r="F49" s="329">
        <f t="shared" si="0"/>
        <v>86</v>
      </c>
      <c r="G49" s="330"/>
      <c r="H49" s="331">
        <f>SUM(ISI報表!$H44,ISJ報表!$H44)</f>
        <v>1783204</v>
      </c>
      <c r="I49" s="332">
        <f>SUM(ISI報表!$I44,ISJ報表!$I44)</f>
        <v>1783204</v>
      </c>
      <c r="J49" s="332">
        <f>SUM(ISI報表!$J44,ISJ報表!$J44)</f>
        <v>1783204</v>
      </c>
      <c r="K49" s="330">
        <f>SUM(ISI報表!$K44,ISJ報表!$K44)</f>
        <v>0</v>
      </c>
      <c r="L49" s="331">
        <f>SUM(ISI報表!$L44,ISJ報表!$L44)</f>
        <v>1475480</v>
      </c>
      <c r="M49" s="332">
        <f>SUM(ISI報表!$M44,ISJ報表!$M44)</f>
        <v>1161597</v>
      </c>
      <c r="N49" s="332">
        <f>SUM(ISI報表!$N44,ISJ報表!$N44)</f>
        <v>1161597</v>
      </c>
      <c r="O49" s="330">
        <f>SUM(ISI報表!$O44,ISJ報表!$O44)</f>
        <v>0</v>
      </c>
      <c r="P49" s="331">
        <f>SUM(ISI報表!$P44,ISJ報表!$P44)</f>
        <v>0</v>
      </c>
      <c r="Q49" s="330">
        <f>SUM(ISI報表!$Q44,ISJ報表!$Q44)</f>
        <v>0</v>
      </c>
      <c r="R49" s="333">
        <f>SUM(ISI報表!$R44,ISJ報表!$R44)</f>
        <v>0</v>
      </c>
      <c r="S49" s="333">
        <f>SUM(ISI報表!$S44,ISJ報表!$S44)</f>
        <v>2944801</v>
      </c>
      <c r="T49" s="334"/>
      <c r="U49" s="332"/>
      <c r="V49" s="332"/>
      <c r="W49" s="332"/>
      <c r="X49" s="332"/>
      <c r="Y49" s="332"/>
      <c r="Z49" s="332"/>
      <c r="AA49" s="332"/>
      <c r="AB49" s="332"/>
      <c r="AC49" s="332"/>
      <c r="AD49" s="332"/>
      <c r="AE49" s="332"/>
      <c r="AF49" s="332"/>
      <c r="AG49" s="330">
        <f>SUM(ISI報表!$AG44,ISJ報表!$AG44)</f>
        <v>2944801</v>
      </c>
      <c r="AH49" s="23"/>
      <c r="AI49" s="133" t="s">
        <v>114</v>
      </c>
      <c r="AJ49" s="131"/>
      <c r="AK49" s="133"/>
      <c r="AO49" s="48">
        <v>8246</v>
      </c>
      <c r="AP49" s="48">
        <v>13380</v>
      </c>
      <c r="AQ49" s="48">
        <v>13380</v>
      </c>
      <c r="AR49" s="161">
        <v>0</v>
      </c>
      <c r="AS49" s="48">
        <v>2336</v>
      </c>
      <c r="AT49" s="48">
        <v>50736</v>
      </c>
      <c r="AU49" s="48">
        <v>0</v>
      </c>
      <c r="AV49" s="48">
        <v>71812</v>
      </c>
      <c r="AW49" s="168">
        <v>15716</v>
      </c>
      <c r="AX49" s="168">
        <v>85192</v>
      </c>
    </row>
    <row r="50" spans="1:50" ht="16" customHeight="1" x14ac:dyDescent="0.25">
      <c r="A50" s="21">
        <v>32</v>
      </c>
      <c r="E50" s="328">
        <v>33</v>
      </c>
      <c r="F50" s="329">
        <f t="shared" si="0"/>
        <v>87</v>
      </c>
      <c r="G50" s="330"/>
      <c r="H50" s="331">
        <f>SUM(ISI報表!$H45,ISJ報表!$H45)</f>
        <v>1804629</v>
      </c>
      <c r="I50" s="332">
        <f>SUM(ISI報表!$I45,ISJ報表!$I45)</f>
        <v>1804629</v>
      </c>
      <c r="J50" s="332">
        <f>SUM(ISI報表!$J45,ISJ報表!$J45)</f>
        <v>1804629</v>
      </c>
      <c r="K50" s="330">
        <f>SUM(ISI報表!$K45,ISJ報表!$K45)</f>
        <v>0</v>
      </c>
      <c r="L50" s="331">
        <f>SUM(ISI報表!$L45,ISJ報表!$L45)</f>
        <v>1534581</v>
      </c>
      <c r="M50" s="332">
        <f>SUM(ISI報表!$M45,ISJ報表!$M45)</f>
        <v>1222641</v>
      </c>
      <c r="N50" s="332">
        <f>SUM(ISI報表!$N45,ISJ報表!$N45)</f>
        <v>1222641</v>
      </c>
      <c r="O50" s="330">
        <f>SUM(ISI報表!$O45,ISJ報表!$O45)</f>
        <v>0</v>
      </c>
      <c r="P50" s="331">
        <f>SUM(ISI報表!$P45,ISJ報表!$P45)</f>
        <v>0</v>
      </c>
      <c r="Q50" s="330">
        <f>SUM(ISI報表!$Q45,ISJ報表!$Q45)</f>
        <v>0</v>
      </c>
      <c r="R50" s="333">
        <f>SUM(ISI報表!$R45,ISJ報表!$R45)</f>
        <v>0</v>
      </c>
      <c r="S50" s="333">
        <f>SUM(ISI報表!$S45,ISJ報表!$S45)</f>
        <v>3027270</v>
      </c>
      <c r="T50" s="334"/>
      <c r="U50" s="332"/>
      <c r="V50" s="332"/>
      <c r="W50" s="332"/>
      <c r="X50" s="332"/>
      <c r="Y50" s="332"/>
      <c r="Z50" s="332"/>
      <c r="AA50" s="332"/>
      <c r="AB50" s="332"/>
      <c r="AC50" s="332"/>
      <c r="AD50" s="332"/>
      <c r="AE50" s="332"/>
      <c r="AF50" s="332"/>
      <c r="AG50" s="330">
        <f>SUM(ISI報表!$AG45,ISJ報表!$AG45)</f>
        <v>3027270</v>
      </c>
      <c r="AH50" s="23"/>
      <c r="AI50" s="133" t="s">
        <v>95</v>
      </c>
      <c r="AJ50" s="131"/>
      <c r="AK50" s="133"/>
      <c r="AO50" s="48">
        <v>8246</v>
      </c>
      <c r="AP50" s="48">
        <v>13580</v>
      </c>
      <c r="AQ50" s="48">
        <v>13580</v>
      </c>
      <c r="AR50" s="161">
        <v>0</v>
      </c>
      <c r="AS50" s="48">
        <v>2371</v>
      </c>
      <c r="AT50" s="48">
        <v>53107</v>
      </c>
      <c r="AU50" s="48">
        <v>0</v>
      </c>
      <c r="AV50" s="48">
        <v>76215</v>
      </c>
      <c r="AW50" s="168">
        <v>15951</v>
      </c>
      <c r="AX50" s="168">
        <v>89795</v>
      </c>
    </row>
    <row r="51" spans="1:50" ht="16" customHeight="1" x14ac:dyDescent="0.25">
      <c r="A51" s="21">
        <v>33</v>
      </c>
      <c r="E51" s="328">
        <v>34</v>
      </c>
      <c r="F51" s="329">
        <f t="shared" si="0"/>
        <v>88</v>
      </c>
      <c r="G51" s="330"/>
      <c r="H51" s="331">
        <f>SUM(ISI報表!$H46,ISJ報表!$H46)</f>
        <v>1826217</v>
      </c>
      <c r="I51" s="332">
        <f>SUM(ISI報表!$I46,ISJ報表!$I46)</f>
        <v>1826217</v>
      </c>
      <c r="J51" s="332">
        <f>SUM(ISI報表!$J46,ISJ報表!$J46)</f>
        <v>1826217</v>
      </c>
      <c r="K51" s="330">
        <f>SUM(ISI報表!$K46,ISJ報表!$K46)</f>
        <v>0</v>
      </c>
      <c r="L51" s="331">
        <f>SUM(ISI報表!$L46,ISJ報表!$L46)</f>
        <v>1594611</v>
      </c>
      <c r="M51" s="332">
        <f>SUM(ISI報表!$M46,ISJ報表!$M46)</f>
        <v>1285666</v>
      </c>
      <c r="N51" s="332">
        <f>SUM(ISI報表!$N46,ISJ報表!$N46)</f>
        <v>1285666</v>
      </c>
      <c r="O51" s="330">
        <f>SUM(ISI報表!$O46,ISJ報表!$O46)</f>
        <v>0</v>
      </c>
      <c r="P51" s="331">
        <f>SUM(ISI報表!$P46,ISJ報表!$P46)</f>
        <v>0</v>
      </c>
      <c r="Q51" s="330">
        <f>SUM(ISI報表!$Q46,ISJ報表!$Q46)</f>
        <v>0</v>
      </c>
      <c r="R51" s="333">
        <f>SUM(ISI報表!$R46,ISJ報表!$R46)</f>
        <v>0</v>
      </c>
      <c r="S51" s="333">
        <f>SUM(ISI報表!$S46,ISJ報表!$S46)</f>
        <v>3111883</v>
      </c>
      <c r="T51" s="334"/>
      <c r="U51" s="332"/>
      <c r="V51" s="332"/>
      <c r="W51" s="332"/>
      <c r="X51" s="332"/>
      <c r="Y51" s="332"/>
      <c r="Z51" s="332"/>
      <c r="AA51" s="332"/>
      <c r="AB51" s="332"/>
      <c r="AC51" s="332"/>
      <c r="AD51" s="332"/>
      <c r="AE51" s="332"/>
      <c r="AF51" s="332"/>
      <c r="AG51" s="330">
        <f>SUM(ISI報表!$AG46,ISJ報表!$AG46)</f>
        <v>3111883</v>
      </c>
      <c r="AH51" s="23"/>
      <c r="AI51" s="133" t="s">
        <v>115</v>
      </c>
      <c r="AJ51" s="131"/>
      <c r="AK51" s="133"/>
      <c r="AO51" s="48">
        <v>8246</v>
      </c>
      <c r="AP51" s="48">
        <v>13784</v>
      </c>
      <c r="AQ51" s="48">
        <v>13784</v>
      </c>
      <c r="AR51" s="161">
        <v>0</v>
      </c>
      <c r="AS51" s="48">
        <v>2407</v>
      </c>
      <c r="AT51" s="48">
        <v>55514</v>
      </c>
      <c r="AU51" s="48">
        <v>0</v>
      </c>
      <c r="AV51" s="48">
        <v>80779</v>
      </c>
      <c r="AW51" s="168">
        <v>16191</v>
      </c>
      <c r="AX51" s="168">
        <v>94563</v>
      </c>
    </row>
    <row r="52" spans="1:50" ht="16" customHeight="1" x14ac:dyDescent="0.25">
      <c r="A52" s="21">
        <v>34</v>
      </c>
      <c r="E52" s="335">
        <v>35</v>
      </c>
      <c r="F52" s="336">
        <f t="shared" si="0"/>
        <v>89</v>
      </c>
      <c r="G52" s="337"/>
      <c r="H52" s="338">
        <f>SUM(ISI報表!$H47,ISJ報表!$H47)</f>
        <v>1847957</v>
      </c>
      <c r="I52" s="339">
        <f>SUM(ISI報表!$I47,ISJ報表!$I47)</f>
        <v>1847957</v>
      </c>
      <c r="J52" s="339">
        <f>SUM(ISI報表!$J47,ISJ報表!$J47)</f>
        <v>1847957</v>
      </c>
      <c r="K52" s="337">
        <f>SUM(ISI報表!$K47,ISJ報表!$K47)</f>
        <v>0</v>
      </c>
      <c r="L52" s="338">
        <f>SUM(ISI報表!$L47,ISJ報表!$L47)</f>
        <v>1655590</v>
      </c>
      <c r="M52" s="339">
        <f>SUM(ISI報表!$M47,ISJ報表!$M47)</f>
        <v>1350721</v>
      </c>
      <c r="N52" s="339">
        <f>SUM(ISI報表!$N47,ISJ報表!$N47)</f>
        <v>1350721</v>
      </c>
      <c r="O52" s="337">
        <f>SUM(ISI報表!$O47,ISJ報表!$O47)</f>
        <v>0</v>
      </c>
      <c r="P52" s="338">
        <f>SUM(ISI報表!$P47,ISJ報表!$P47)</f>
        <v>0</v>
      </c>
      <c r="Q52" s="337">
        <f>SUM(ISI報表!$Q47,ISJ報表!$Q47)</f>
        <v>0</v>
      </c>
      <c r="R52" s="340">
        <f>SUM(ISI報表!$R47,ISJ報表!$R47)</f>
        <v>0</v>
      </c>
      <c r="S52" s="340">
        <f>SUM(ISI報表!$S47,ISJ報表!$S47)</f>
        <v>3198678</v>
      </c>
      <c r="T52" s="341"/>
      <c r="U52" s="339"/>
      <c r="V52" s="339"/>
      <c r="W52" s="339"/>
      <c r="X52" s="339"/>
      <c r="Y52" s="339"/>
      <c r="Z52" s="339"/>
      <c r="AA52" s="339"/>
      <c r="AB52" s="339"/>
      <c r="AC52" s="339"/>
      <c r="AD52" s="339"/>
      <c r="AE52" s="339"/>
      <c r="AF52" s="339"/>
      <c r="AG52" s="337">
        <f>SUM(ISI報表!$AG47,ISJ報表!$AG47)</f>
        <v>3198678</v>
      </c>
      <c r="AH52" s="23"/>
      <c r="AI52" s="133" t="s">
        <v>116</v>
      </c>
      <c r="AJ52" s="131"/>
      <c r="AK52" s="133"/>
      <c r="AO52" s="48">
        <v>8246</v>
      </c>
      <c r="AP52" s="48">
        <v>13991</v>
      </c>
      <c r="AQ52" s="48">
        <v>13991</v>
      </c>
      <c r="AR52" s="161">
        <v>0</v>
      </c>
      <c r="AS52" s="48">
        <v>2443</v>
      </c>
      <c r="AT52" s="48">
        <v>57957</v>
      </c>
      <c r="AU52" s="48">
        <v>0</v>
      </c>
      <c r="AV52" s="48">
        <v>85508</v>
      </c>
      <c r="AW52" s="168">
        <v>16434</v>
      </c>
      <c r="AX52" s="168">
        <v>99499</v>
      </c>
    </row>
    <row r="53" spans="1:50" ht="16" customHeight="1" x14ac:dyDescent="0.25">
      <c r="A53" s="21">
        <v>35</v>
      </c>
      <c r="E53" s="328">
        <v>36</v>
      </c>
      <c r="F53" s="329">
        <f t="shared" si="0"/>
        <v>90</v>
      </c>
      <c r="G53" s="330"/>
      <c r="H53" s="331">
        <f>SUM(ISI報表!$H48,ISJ報表!$H48)</f>
        <v>1869833</v>
      </c>
      <c r="I53" s="332">
        <f>SUM(ISI報表!$I48,ISJ報表!$I48)</f>
        <v>1869833</v>
      </c>
      <c r="J53" s="332">
        <f>SUM(ISI報表!$J48,ISJ報表!$J48)</f>
        <v>1869833</v>
      </c>
      <c r="K53" s="330">
        <f>SUM(ISI報表!$K48,ISJ報表!$K48)</f>
        <v>0</v>
      </c>
      <c r="L53" s="331">
        <f>SUM(ISI報表!$L48,ISJ報表!$L48)</f>
        <v>1717537</v>
      </c>
      <c r="M53" s="332">
        <f>SUM(ISI報表!$M48,ISJ報表!$M48)</f>
        <v>1417849</v>
      </c>
      <c r="N53" s="332">
        <f>SUM(ISI報表!$N48,ISJ報表!$N48)</f>
        <v>1417849</v>
      </c>
      <c r="O53" s="330">
        <f>SUM(ISI報表!$O48,ISJ報表!$O48)</f>
        <v>0</v>
      </c>
      <c r="P53" s="331">
        <f>SUM(ISI報表!$P48,ISJ報表!$P48)</f>
        <v>0</v>
      </c>
      <c r="Q53" s="330">
        <f>SUM(ISI報表!$Q48,ISJ報表!$Q48)</f>
        <v>0</v>
      </c>
      <c r="R53" s="333">
        <f>SUM(ISI報表!$R48,ISJ報表!$R48)</f>
        <v>0</v>
      </c>
      <c r="S53" s="333">
        <f>SUM(ISI報表!$S48,ISJ報表!$S48)</f>
        <v>3287682</v>
      </c>
      <c r="T53" s="334"/>
      <c r="U53" s="332"/>
      <c r="V53" s="332"/>
      <c r="W53" s="332"/>
      <c r="X53" s="332"/>
      <c r="Y53" s="332"/>
      <c r="Z53" s="332"/>
      <c r="AA53" s="332"/>
      <c r="AB53" s="332"/>
      <c r="AC53" s="332"/>
      <c r="AD53" s="332"/>
      <c r="AE53" s="332"/>
      <c r="AF53" s="332"/>
      <c r="AG53" s="330">
        <f>SUM(ISI報表!$AG48,ISJ報表!$AG48)</f>
        <v>3287682</v>
      </c>
      <c r="AH53" s="23"/>
      <c r="AI53" s="133" t="s">
        <v>117</v>
      </c>
      <c r="AJ53" s="131"/>
      <c r="AK53" s="133"/>
      <c r="AO53" s="48">
        <v>8246</v>
      </c>
      <c r="AP53" s="48">
        <v>14201</v>
      </c>
      <c r="AQ53" s="48">
        <v>14201</v>
      </c>
      <c r="AR53" s="161">
        <v>0</v>
      </c>
      <c r="AS53" s="48">
        <v>2479</v>
      </c>
      <c r="AT53" s="48">
        <v>60436</v>
      </c>
      <c r="AU53" s="48">
        <v>0</v>
      </c>
      <c r="AV53" s="48">
        <v>90407</v>
      </c>
      <c r="AW53" s="168">
        <v>16680</v>
      </c>
      <c r="AX53" s="168">
        <v>104608</v>
      </c>
    </row>
    <row r="54" spans="1:50" ht="16" customHeight="1" x14ac:dyDescent="0.25">
      <c r="A54" s="21">
        <v>36</v>
      </c>
      <c r="E54" s="328">
        <v>37</v>
      </c>
      <c r="F54" s="329">
        <f t="shared" si="0"/>
        <v>91</v>
      </c>
      <c r="G54" s="330"/>
      <c r="H54" s="331">
        <f>SUM(ISI報表!$H49,ISJ報表!$H49)</f>
        <v>1891817</v>
      </c>
      <c r="I54" s="332">
        <f>SUM(ISI報表!$I49,ISJ報表!$I49)</f>
        <v>1891817</v>
      </c>
      <c r="J54" s="332">
        <f>SUM(ISI報表!$J49,ISJ報表!$J49)</f>
        <v>1891817</v>
      </c>
      <c r="K54" s="330">
        <f>SUM(ISI報表!$K49,ISJ報表!$K49)</f>
        <v>0</v>
      </c>
      <c r="L54" s="331">
        <f>SUM(ISI報表!$L49,ISJ報表!$L49)</f>
        <v>1780462</v>
      </c>
      <c r="M54" s="332">
        <f>SUM(ISI報表!$M49,ISJ報表!$M49)</f>
        <v>1487076</v>
      </c>
      <c r="N54" s="332">
        <f>SUM(ISI報表!$N49,ISJ報表!$N49)</f>
        <v>1487076</v>
      </c>
      <c r="O54" s="330">
        <f>SUM(ISI報表!$O49,ISJ報表!$O49)</f>
        <v>0</v>
      </c>
      <c r="P54" s="331">
        <f>SUM(ISI報表!$P49,ISJ報表!$P49)</f>
        <v>0</v>
      </c>
      <c r="Q54" s="330">
        <f>SUM(ISI報表!$Q49,ISJ報表!$Q49)</f>
        <v>0</v>
      </c>
      <c r="R54" s="333">
        <f>SUM(ISI報表!$R49,ISJ報表!$R49)</f>
        <v>0</v>
      </c>
      <c r="S54" s="333">
        <f>SUM(ISI報表!$S49,ISJ報表!$S49)</f>
        <v>3378893</v>
      </c>
      <c r="T54" s="334"/>
      <c r="U54" s="332"/>
      <c r="V54" s="332"/>
      <c r="W54" s="332"/>
      <c r="X54" s="332"/>
      <c r="Y54" s="332"/>
      <c r="Z54" s="332"/>
      <c r="AA54" s="332"/>
      <c r="AB54" s="332"/>
      <c r="AC54" s="332"/>
      <c r="AD54" s="332"/>
      <c r="AE54" s="332"/>
      <c r="AF54" s="332"/>
      <c r="AG54" s="330">
        <f>SUM(ISI報表!$AG49,ISJ報表!$AG49)</f>
        <v>3378893</v>
      </c>
      <c r="AH54" s="23"/>
      <c r="AI54" s="133" t="s">
        <v>118</v>
      </c>
      <c r="AJ54" s="131"/>
      <c r="AK54" s="133"/>
      <c r="AO54" s="48">
        <v>8246</v>
      </c>
      <c r="AP54" s="48">
        <v>14414</v>
      </c>
      <c r="AQ54" s="48">
        <v>14414</v>
      </c>
      <c r="AR54" s="161">
        <v>0</v>
      </c>
      <c r="AS54" s="48">
        <v>2516</v>
      </c>
      <c r="AT54" s="48">
        <v>62952</v>
      </c>
      <c r="AU54" s="48">
        <v>0</v>
      </c>
      <c r="AV54" s="48">
        <v>95482</v>
      </c>
      <c r="AW54" s="168">
        <v>16930</v>
      </c>
      <c r="AX54" s="168">
        <v>109896</v>
      </c>
    </row>
    <row r="55" spans="1:50" ht="16" customHeight="1" x14ac:dyDescent="0.25">
      <c r="A55" s="21">
        <v>37</v>
      </c>
      <c r="E55" s="328">
        <v>38</v>
      </c>
      <c r="F55" s="329">
        <f t="shared" si="0"/>
        <v>92</v>
      </c>
      <c r="G55" s="330"/>
      <c r="H55" s="331">
        <f>SUM(ISI報表!$H50,ISJ報表!$H50)</f>
        <v>1913875</v>
      </c>
      <c r="I55" s="332">
        <f>SUM(ISI報表!$I50,ISJ報表!$I50)</f>
        <v>1913875</v>
      </c>
      <c r="J55" s="332">
        <f>SUM(ISI報表!$J50,ISJ報表!$J50)</f>
        <v>1913875</v>
      </c>
      <c r="K55" s="330">
        <f>SUM(ISI報表!$K50,ISJ報表!$K50)</f>
        <v>0</v>
      </c>
      <c r="L55" s="331">
        <f>SUM(ISI報表!$L50,ISJ報表!$L50)</f>
        <v>1844377</v>
      </c>
      <c r="M55" s="332">
        <f>SUM(ISI報表!$M50,ISJ報表!$M50)</f>
        <v>1558420</v>
      </c>
      <c r="N55" s="332">
        <f>SUM(ISI報表!$N50,ISJ報表!$N50)</f>
        <v>1558420</v>
      </c>
      <c r="O55" s="330">
        <f>SUM(ISI報表!$O50,ISJ報表!$O50)</f>
        <v>0</v>
      </c>
      <c r="P55" s="331">
        <f>SUM(ISI報表!$P50,ISJ報表!$P50)</f>
        <v>0</v>
      </c>
      <c r="Q55" s="330">
        <f>SUM(ISI報表!$Q50,ISJ報表!$Q50)</f>
        <v>0</v>
      </c>
      <c r="R55" s="333">
        <f>SUM(ISI報表!$R50,ISJ報表!$R50)</f>
        <v>0</v>
      </c>
      <c r="S55" s="333">
        <f>SUM(ISI報表!$S50,ISJ報表!$S50)</f>
        <v>3472295</v>
      </c>
      <c r="T55" s="334"/>
      <c r="U55" s="332"/>
      <c r="V55" s="332"/>
      <c r="W55" s="332"/>
      <c r="X55" s="332"/>
      <c r="Y55" s="332"/>
      <c r="Z55" s="332"/>
      <c r="AA55" s="332"/>
      <c r="AB55" s="332"/>
      <c r="AC55" s="332"/>
      <c r="AD55" s="332"/>
      <c r="AE55" s="332"/>
      <c r="AF55" s="332"/>
      <c r="AG55" s="330">
        <f>SUM(ISI報表!$AG50,ISJ報表!$AG50)</f>
        <v>3472295</v>
      </c>
      <c r="AH55" s="23"/>
      <c r="AI55" s="133" t="s">
        <v>119</v>
      </c>
      <c r="AJ55" s="131"/>
      <c r="AK55" s="133"/>
      <c r="AO55" s="48">
        <v>8246</v>
      </c>
      <c r="AP55" s="48">
        <v>14630</v>
      </c>
      <c r="AQ55" s="48">
        <v>14630</v>
      </c>
      <c r="AR55" s="161">
        <v>0</v>
      </c>
      <c r="AS55" s="48">
        <v>2554</v>
      </c>
      <c r="AT55" s="48">
        <v>65506</v>
      </c>
      <c r="AU55" s="48">
        <v>0</v>
      </c>
      <c r="AV55" s="48">
        <v>100738</v>
      </c>
      <c r="AW55" s="168">
        <v>17184</v>
      </c>
      <c r="AX55" s="168">
        <v>115368</v>
      </c>
    </row>
    <row r="56" spans="1:50" ht="16" customHeight="1" x14ac:dyDescent="0.25">
      <c r="A56" s="21">
        <v>38</v>
      </c>
      <c r="E56" s="328">
        <v>39</v>
      </c>
      <c r="F56" s="329">
        <f t="shared" si="0"/>
        <v>93</v>
      </c>
      <c r="G56" s="330"/>
      <c r="H56" s="331">
        <f>SUM(ISI報表!$H51,ISJ報表!$H51)</f>
        <v>1936007</v>
      </c>
      <c r="I56" s="332">
        <f>SUM(ISI報表!$I51,ISJ報表!$I51)</f>
        <v>1936007</v>
      </c>
      <c r="J56" s="332">
        <f>SUM(ISI報表!$J51,ISJ報表!$J51)</f>
        <v>1936007</v>
      </c>
      <c r="K56" s="330">
        <f>SUM(ISI報表!$K51,ISJ報表!$K51)</f>
        <v>0</v>
      </c>
      <c r="L56" s="331">
        <f>SUM(ISI報表!$L51,ISJ報表!$L51)</f>
        <v>1909308</v>
      </c>
      <c r="M56" s="332">
        <f>SUM(ISI報表!$M51,ISJ報表!$M51)</f>
        <v>1631938</v>
      </c>
      <c r="N56" s="332">
        <f>SUM(ISI報表!$N51,ISJ報表!$N51)</f>
        <v>1631938</v>
      </c>
      <c r="O56" s="330">
        <f>SUM(ISI報表!$O51,ISJ報表!$O51)</f>
        <v>0</v>
      </c>
      <c r="P56" s="331">
        <f>SUM(ISI報表!$P51,ISJ報表!$P51)</f>
        <v>0</v>
      </c>
      <c r="Q56" s="330">
        <f>SUM(ISI報表!$Q51,ISJ報表!$Q51)</f>
        <v>0</v>
      </c>
      <c r="R56" s="333">
        <f>SUM(ISI報表!$R51,ISJ報表!$R51)</f>
        <v>0</v>
      </c>
      <c r="S56" s="333">
        <f>SUM(ISI報表!$S51,ISJ報表!$S51)</f>
        <v>3567945</v>
      </c>
      <c r="T56" s="334"/>
      <c r="U56" s="332"/>
      <c r="V56" s="332"/>
      <c r="W56" s="332"/>
      <c r="X56" s="332"/>
      <c r="Y56" s="332"/>
      <c r="Z56" s="332"/>
      <c r="AA56" s="332"/>
      <c r="AB56" s="332"/>
      <c r="AC56" s="332"/>
      <c r="AD56" s="332"/>
      <c r="AE56" s="332"/>
      <c r="AF56" s="332"/>
      <c r="AG56" s="330">
        <f>SUM(ISI報表!$AG51,ISJ報表!$AG51)</f>
        <v>3567945</v>
      </c>
      <c r="AH56" s="23"/>
      <c r="AI56" s="133" t="s">
        <v>111</v>
      </c>
      <c r="AJ56" s="131"/>
      <c r="AK56" s="133"/>
      <c r="AO56" s="48">
        <v>8246</v>
      </c>
      <c r="AP56" s="48">
        <v>14849</v>
      </c>
      <c r="AQ56" s="48">
        <v>14849</v>
      </c>
      <c r="AR56" s="161">
        <v>0</v>
      </c>
      <c r="AS56" s="48">
        <v>2593</v>
      </c>
      <c r="AT56" s="48">
        <v>68099</v>
      </c>
      <c r="AU56" s="48">
        <v>0</v>
      </c>
      <c r="AV56" s="48">
        <v>106182</v>
      </c>
      <c r="AW56" s="168">
        <v>17442</v>
      </c>
      <c r="AX56" s="168">
        <v>121031</v>
      </c>
    </row>
    <row r="57" spans="1:50" ht="16" customHeight="1" x14ac:dyDescent="0.25">
      <c r="A57" s="21">
        <v>39</v>
      </c>
      <c r="E57" s="335">
        <v>40</v>
      </c>
      <c r="F57" s="336">
        <f t="shared" si="0"/>
        <v>94</v>
      </c>
      <c r="G57" s="337"/>
      <c r="H57" s="338">
        <f>SUM(ISI報表!$H52,ISJ報表!$H52)</f>
        <v>1958188</v>
      </c>
      <c r="I57" s="339">
        <f>SUM(ISI報表!$I52,ISJ報表!$I52)</f>
        <v>1958188</v>
      </c>
      <c r="J57" s="339">
        <f>SUM(ISI報表!$J52,ISJ報表!$J52)</f>
        <v>1958188</v>
      </c>
      <c r="K57" s="337">
        <f>SUM(ISI報表!$K52,ISJ報表!$K52)</f>
        <v>0</v>
      </c>
      <c r="L57" s="338">
        <f>SUM(ISI報表!$L52,ISJ報表!$L52)</f>
        <v>1975263</v>
      </c>
      <c r="M57" s="339">
        <f>SUM(ISI報表!$M52,ISJ報表!$M52)</f>
        <v>1707656</v>
      </c>
      <c r="N57" s="339">
        <f>SUM(ISI報表!$N52,ISJ報表!$N52)</f>
        <v>1707656</v>
      </c>
      <c r="O57" s="337">
        <f>SUM(ISI報表!$O52,ISJ報表!$O52)</f>
        <v>0</v>
      </c>
      <c r="P57" s="338">
        <f>SUM(ISI報表!$P52,ISJ報表!$P52)</f>
        <v>0</v>
      </c>
      <c r="Q57" s="337">
        <f>SUM(ISI報表!$Q52,ISJ報表!$Q52)</f>
        <v>0</v>
      </c>
      <c r="R57" s="340">
        <f>SUM(ISI報表!$R52,ISJ報表!$R52)</f>
        <v>0</v>
      </c>
      <c r="S57" s="340">
        <f>SUM(ISI報表!$S52,ISJ報表!$S52)</f>
        <v>3665844</v>
      </c>
      <c r="T57" s="341"/>
      <c r="U57" s="339"/>
      <c r="V57" s="339"/>
      <c r="W57" s="339"/>
      <c r="X57" s="339"/>
      <c r="Y57" s="339"/>
      <c r="Z57" s="339"/>
      <c r="AA57" s="339"/>
      <c r="AB57" s="339"/>
      <c r="AC57" s="339"/>
      <c r="AD57" s="339"/>
      <c r="AE57" s="339"/>
      <c r="AF57" s="339"/>
      <c r="AG57" s="337">
        <f>SUM(ISI報表!$AG52,ISJ報表!$AG52)</f>
        <v>3665844</v>
      </c>
      <c r="AH57" s="23"/>
      <c r="AI57" s="131" t="s">
        <v>120</v>
      </c>
      <c r="AJ57" s="131"/>
      <c r="AK57" s="133"/>
      <c r="AO57" s="48">
        <v>8246</v>
      </c>
      <c r="AP57" s="48">
        <v>15072</v>
      </c>
      <c r="AQ57" s="48">
        <v>15072</v>
      </c>
      <c r="AR57" s="161">
        <v>0</v>
      </c>
      <c r="AS57" s="48">
        <v>2631</v>
      </c>
      <c r="AT57" s="48">
        <v>70730</v>
      </c>
      <c r="AU57" s="48">
        <v>0</v>
      </c>
      <c r="AV57" s="48">
        <v>111818</v>
      </c>
      <c r="AW57" s="168">
        <v>17703</v>
      </c>
      <c r="AX57" s="168">
        <v>126890</v>
      </c>
    </row>
    <row r="58" spans="1:50" ht="16" customHeight="1" x14ac:dyDescent="0.25">
      <c r="A58" s="21">
        <v>40</v>
      </c>
      <c r="E58" s="328">
        <v>41</v>
      </c>
      <c r="F58" s="329">
        <f t="shared" si="0"/>
        <v>95</v>
      </c>
      <c r="G58" s="330"/>
      <c r="H58" s="331">
        <f>SUM(ISI報表!$H53,ISJ報表!$H53)</f>
        <v>1980390</v>
      </c>
      <c r="I58" s="332">
        <f>SUM(ISI報表!$I53,ISJ報表!$I53)</f>
        <v>1980390</v>
      </c>
      <c r="J58" s="332">
        <f>SUM(ISI報表!$J53,ISJ報表!$J53)</f>
        <v>1980390</v>
      </c>
      <c r="K58" s="330">
        <f>SUM(ISI報表!$K53,ISJ報表!$K53)</f>
        <v>0</v>
      </c>
      <c r="L58" s="331">
        <f>SUM(ISI報表!$L53,ISJ報表!$L53)</f>
        <v>2042261</v>
      </c>
      <c r="M58" s="332">
        <f>SUM(ISI報表!$M53,ISJ報表!$M53)</f>
        <v>1785596</v>
      </c>
      <c r="N58" s="332">
        <f>SUM(ISI報表!$N53,ISJ報表!$N53)</f>
        <v>1785596</v>
      </c>
      <c r="O58" s="330">
        <f>SUM(ISI報表!$O53,ISJ報表!$O53)</f>
        <v>0</v>
      </c>
      <c r="P58" s="331">
        <f>SUM(ISI報表!$P53,ISJ報表!$P53)</f>
        <v>0</v>
      </c>
      <c r="Q58" s="330">
        <f>SUM(ISI報表!$Q53,ISJ報表!$Q53)</f>
        <v>0</v>
      </c>
      <c r="R58" s="333">
        <f>SUM(ISI報表!$R53,ISJ報表!$R53)</f>
        <v>0</v>
      </c>
      <c r="S58" s="333">
        <f>SUM(ISI報表!$S53,ISJ報表!$S53)</f>
        <v>3765986</v>
      </c>
      <c r="T58" s="334"/>
      <c r="U58" s="332"/>
      <c r="V58" s="332"/>
      <c r="W58" s="332"/>
      <c r="X58" s="332"/>
      <c r="Y58" s="332"/>
      <c r="Z58" s="332"/>
      <c r="AA58" s="332"/>
      <c r="AB58" s="332"/>
      <c r="AC58" s="332"/>
      <c r="AD58" s="332"/>
      <c r="AE58" s="332"/>
      <c r="AF58" s="332"/>
      <c r="AG58" s="330">
        <f>SUM(ISI報表!$AG53,ISJ報表!$AG53)</f>
        <v>3765986</v>
      </c>
      <c r="AH58" s="23"/>
      <c r="AI58" s="131"/>
      <c r="AJ58" s="131"/>
      <c r="AO58" s="48">
        <v>8246</v>
      </c>
      <c r="AP58" s="48">
        <v>15298</v>
      </c>
      <c r="AQ58" s="48">
        <v>15298</v>
      </c>
      <c r="AR58" s="161">
        <v>0</v>
      </c>
      <c r="AS58" s="48">
        <v>2671</v>
      </c>
      <c r="AT58" s="48">
        <v>73401</v>
      </c>
      <c r="AU58" s="48">
        <v>0</v>
      </c>
      <c r="AV58" s="48">
        <v>117653</v>
      </c>
      <c r="AW58" s="168">
        <v>17969</v>
      </c>
      <c r="AX58" s="168">
        <v>132951</v>
      </c>
    </row>
    <row r="59" spans="1:50" ht="16" customHeight="1" x14ac:dyDescent="0.25">
      <c r="A59" s="21">
        <v>41</v>
      </c>
      <c r="E59" s="328">
        <v>42</v>
      </c>
      <c r="F59" s="329">
        <f t="shared" si="0"/>
        <v>96</v>
      </c>
      <c r="G59" s="330"/>
      <c r="H59" s="331">
        <f>SUM(ISI報表!$H54,ISJ報表!$H54)</f>
        <v>2002582</v>
      </c>
      <c r="I59" s="332">
        <f>SUM(ISI報表!$I54,ISJ報表!$I54)</f>
        <v>2002582</v>
      </c>
      <c r="J59" s="332">
        <f>SUM(ISI報表!$J54,ISJ報表!$J54)</f>
        <v>2002582</v>
      </c>
      <c r="K59" s="330">
        <f>SUM(ISI報表!$K54,ISJ報表!$K54)</f>
        <v>0</v>
      </c>
      <c r="L59" s="331">
        <f>SUM(ISI報表!$L54,ISJ報表!$L54)</f>
        <v>2110317</v>
      </c>
      <c r="M59" s="332">
        <f>SUM(ISI報表!$M54,ISJ報表!$M54)</f>
        <v>1865775</v>
      </c>
      <c r="N59" s="332">
        <f>SUM(ISI報表!$N54,ISJ報表!$N54)</f>
        <v>1865775</v>
      </c>
      <c r="O59" s="330">
        <f>SUM(ISI報表!$O54,ISJ報表!$O54)</f>
        <v>0</v>
      </c>
      <c r="P59" s="331">
        <f>SUM(ISI報表!$P54,ISJ報表!$P54)</f>
        <v>0</v>
      </c>
      <c r="Q59" s="330">
        <f>SUM(ISI報表!$Q54,ISJ報表!$Q54)</f>
        <v>0</v>
      </c>
      <c r="R59" s="333">
        <f>SUM(ISI報表!$R54,ISJ報表!$R54)</f>
        <v>0</v>
      </c>
      <c r="S59" s="333">
        <f>SUM(ISI報表!$S54,ISJ報表!$S54)</f>
        <v>3868357</v>
      </c>
      <c r="T59" s="334"/>
      <c r="U59" s="332"/>
      <c r="V59" s="332"/>
      <c r="W59" s="332"/>
      <c r="X59" s="332"/>
      <c r="Y59" s="332"/>
      <c r="Z59" s="332"/>
      <c r="AA59" s="332"/>
      <c r="AB59" s="332"/>
      <c r="AC59" s="332"/>
      <c r="AD59" s="332"/>
      <c r="AE59" s="332"/>
      <c r="AF59" s="332"/>
      <c r="AG59" s="330">
        <f>SUM(ISI報表!$AG54,ISJ報表!$AG54)</f>
        <v>3868357</v>
      </c>
      <c r="AH59" s="23"/>
      <c r="AI59" s="131"/>
      <c r="AJ59" s="131"/>
      <c r="AO59" s="48">
        <v>8246</v>
      </c>
      <c r="AP59" s="48">
        <v>15527</v>
      </c>
      <c r="AQ59" s="48">
        <v>15527</v>
      </c>
      <c r="AR59" s="161">
        <v>0</v>
      </c>
      <c r="AS59" s="48">
        <v>2711</v>
      </c>
      <c r="AT59" s="48">
        <v>76112</v>
      </c>
      <c r="AU59" s="48">
        <v>0</v>
      </c>
      <c r="AV59" s="48">
        <v>123694</v>
      </c>
      <c r="AW59" s="168">
        <v>18238</v>
      </c>
      <c r="AX59" s="168">
        <v>139221</v>
      </c>
    </row>
    <row r="60" spans="1:50" ht="16" customHeight="1" x14ac:dyDescent="0.25">
      <c r="A60" s="21">
        <v>42</v>
      </c>
      <c r="E60" s="328">
        <v>43</v>
      </c>
      <c r="F60" s="329">
        <f t="shared" si="0"/>
        <v>97</v>
      </c>
      <c r="G60" s="330"/>
      <c r="H60" s="331">
        <f>SUM(ISI報表!$H55,ISJ報表!$H55)</f>
        <v>2024728</v>
      </c>
      <c r="I60" s="332">
        <f>SUM(ISI報表!$I55,ISJ報表!$I55)</f>
        <v>2024728</v>
      </c>
      <c r="J60" s="332">
        <f>SUM(ISI報表!$J55,ISJ報表!$J55)</f>
        <v>2024728</v>
      </c>
      <c r="K60" s="330">
        <f>SUM(ISI報表!$K55,ISJ報表!$K55)</f>
        <v>0</v>
      </c>
      <c r="L60" s="331">
        <f>SUM(ISI報表!$L55,ISJ報表!$L55)</f>
        <v>2179447</v>
      </c>
      <c r="M60" s="332">
        <f>SUM(ISI報表!$M55,ISJ報表!$M55)</f>
        <v>1948203</v>
      </c>
      <c r="N60" s="332">
        <f>SUM(ISI報表!$N55,ISJ報表!$N55)</f>
        <v>1948203</v>
      </c>
      <c r="O60" s="330">
        <f>SUM(ISI報表!$O55,ISJ報表!$O55)</f>
        <v>0</v>
      </c>
      <c r="P60" s="331">
        <f>SUM(ISI報表!$P55,ISJ報表!$P55)</f>
        <v>0</v>
      </c>
      <c r="Q60" s="330">
        <f>SUM(ISI報表!$Q55,ISJ報表!$Q55)</f>
        <v>0</v>
      </c>
      <c r="R60" s="333">
        <f>SUM(ISI報表!$R55,ISJ報表!$R55)</f>
        <v>0</v>
      </c>
      <c r="S60" s="333">
        <f>SUM(ISI報表!$S55,ISJ報表!$S55)</f>
        <v>3972931</v>
      </c>
      <c r="T60" s="334"/>
      <c r="U60" s="332"/>
      <c r="V60" s="332"/>
      <c r="W60" s="332"/>
      <c r="X60" s="332"/>
      <c r="Y60" s="332"/>
      <c r="Z60" s="332"/>
      <c r="AA60" s="332"/>
      <c r="AB60" s="332"/>
      <c r="AC60" s="332"/>
      <c r="AD60" s="332"/>
      <c r="AE60" s="332"/>
      <c r="AF60" s="332"/>
      <c r="AG60" s="330">
        <f>SUM(ISI報表!$AG55,ISJ報表!$AG55)</f>
        <v>3972931</v>
      </c>
      <c r="AH60" s="23"/>
      <c r="AI60" s="131"/>
      <c r="AJ60" s="131"/>
      <c r="AO60" s="48">
        <v>8246</v>
      </c>
      <c r="AP60" s="48">
        <v>15760</v>
      </c>
      <c r="AQ60" s="48">
        <v>15760</v>
      </c>
      <c r="AR60" s="161">
        <v>0</v>
      </c>
      <c r="AS60" s="48">
        <v>2752</v>
      </c>
      <c r="AT60" s="48">
        <v>78864</v>
      </c>
      <c r="AU60" s="48">
        <v>0</v>
      </c>
      <c r="AV60" s="48">
        <v>129947</v>
      </c>
      <c r="AW60" s="168">
        <v>18512</v>
      </c>
      <c r="AX60" s="168">
        <v>145707</v>
      </c>
    </row>
    <row r="61" spans="1:50" ht="16" customHeight="1" x14ac:dyDescent="0.25">
      <c r="A61" s="21">
        <v>43</v>
      </c>
      <c r="E61" s="328">
        <v>44</v>
      </c>
      <c r="F61" s="329">
        <f t="shared" si="0"/>
        <v>98</v>
      </c>
      <c r="G61" s="330"/>
      <c r="H61" s="331">
        <f>SUM(ISI報表!$H56,ISJ報表!$H56)</f>
        <v>2046786</v>
      </c>
      <c r="I61" s="332">
        <f>SUM(ISI報表!$I56,ISJ報表!$I56)</f>
        <v>2046786</v>
      </c>
      <c r="J61" s="332">
        <f>SUM(ISI報表!$J56,ISJ報表!$J56)</f>
        <v>2046786</v>
      </c>
      <c r="K61" s="330">
        <f>SUM(ISI報表!$K56,ISJ報表!$K56)</f>
        <v>0</v>
      </c>
      <c r="L61" s="331">
        <f>SUM(ISI報表!$L56,ISJ報表!$L56)</f>
        <v>2249672</v>
      </c>
      <c r="M61" s="332">
        <f>SUM(ISI報表!$M56,ISJ報表!$M56)</f>
        <v>2032884</v>
      </c>
      <c r="N61" s="332">
        <f>SUM(ISI報表!$N56,ISJ報表!$N56)</f>
        <v>2032884</v>
      </c>
      <c r="O61" s="330">
        <f>SUM(ISI報表!$O56,ISJ報表!$O56)</f>
        <v>0</v>
      </c>
      <c r="P61" s="331">
        <f>SUM(ISI報表!$P56,ISJ報表!$P56)</f>
        <v>0</v>
      </c>
      <c r="Q61" s="330">
        <f>SUM(ISI報表!$Q56,ISJ報表!$Q56)</f>
        <v>0</v>
      </c>
      <c r="R61" s="333">
        <f>SUM(ISI報表!$R56,ISJ報表!$R56)</f>
        <v>0</v>
      </c>
      <c r="S61" s="333">
        <f>SUM(ISI報表!$S56,ISJ報表!$S56)</f>
        <v>4079670</v>
      </c>
      <c r="T61" s="334"/>
      <c r="U61" s="332"/>
      <c r="V61" s="332"/>
      <c r="W61" s="332"/>
      <c r="X61" s="332"/>
      <c r="Y61" s="332"/>
      <c r="Z61" s="332"/>
      <c r="AA61" s="332"/>
      <c r="AB61" s="332"/>
      <c r="AC61" s="332"/>
      <c r="AD61" s="332"/>
      <c r="AE61" s="332"/>
      <c r="AF61" s="332"/>
      <c r="AG61" s="330">
        <f>SUM(ISI報表!$AG56,ISJ報表!$AG56)</f>
        <v>4079670</v>
      </c>
      <c r="AH61" s="23"/>
      <c r="AI61" s="131"/>
      <c r="AJ61" s="131"/>
      <c r="AO61" s="48">
        <v>8246</v>
      </c>
      <c r="AP61" s="48">
        <v>15997</v>
      </c>
      <c r="AQ61" s="48">
        <v>15997</v>
      </c>
      <c r="AR61" s="161">
        <v>0</v>
      </c>
      <c r="AS61" s="48">
        <v>2793</v>
      </c>
      <c r="AT61" s="48">
        <v>81657</v>
      </c>
      <c r="AU61" s="48">
        <v>0</v>
      </c>
      <c r="AV61" s="48">
        <v>136418</v>
      </c>
      <c r="AW61" s="168">
        <v>18790</v>
      </c>
      <c r="AX61" s="168">
        <v>152415</v>
      </c>
    </row>
    <row r="62" spans="1:50" ht="16" customHeight="1" x14ac:dyDescent="0.25">
      <c r="A62" s="21">
        <v>44</v>
      </c>
      <c r="E62" s="335">
        <v>45</v>
      </c>
      <c r="F62" s="336">
        <f t="shared" si="0"/>
        <v>99</v>
      </c>
      <c r="G62" s="337"/>
      <c r="H62" s="338">
        <f>SUM(ISI報表!$H57,ISJ報表!$H57)</f>
        <v>2068710</v>
      </c>
      <c r="I62" s="339">
        <f>SUM(ISI報表!$I57,ISJ報表!$I57)</f>
        <v>2068710</v>
      </c>
      <c r="J62" s="339">
        <f>SUM(ISI報表!$J57,ISJ報表!$J57)</f>
        <v>2068710</v>
      </c>
      <c r="K62" s="337">
        <f>SUM(ISI報表!$K57,ISJ報表!$K57)</f>
        <v>0</v>
      </c>
      <c r="L62" s="338">
        <f>SUM(ISI報表!$L57,ISJ報表!$L57)</f>
        <v>2321006</v>
      </c>
      <c r="M62" s="339">
        <f>SUM(ISI報表!$M57,ISJ報表!$M57)</f>
        <v>2119811</v>
      </c>
      <c r="N62" s="339">
        <f>SUM(ISI報表!$N57,ISJ報表!$N57)</f>
        <v>2119811</v>
      </c>
      <c r="O62" s="337">
        <f>SUM(ISI報表!$O57,ISJ報表!$O57)</f>
        <v>0</v>
      </c>
      <c r="P62" s="338">
        <f>SUM(ISI報表!$P57,ISJ報表!$P57)</f>
        <v>0</v>
      </c>
      <c r="Q62" s="337">
        <f>SUM(ISI報表!$Q57,ISJ報表!$Q57)</f>
        <v>0</v>
      </c>
      <c r="R62" s="340">
        <f>SUM(ISI報表!$R57,ISJ報表!$R57)</f>
        <v>0</v>
      </c>
      <c r="S62" s="340">
        <f>SUM(ISI報表!$S57,ISJ報表!$S57)</f>
        <v>4188521</v>
      </c>
      <c r="T62" s="341"/>
      <c r="U62" s="339"/>
      <c r="V62" s="339"/>
      <c r="W62" s="339"/>
      <c r="X62" s="339"/>
      <c r="Y62" s="339"/>
      <c r="Z62" s="339"/>
      <c r="AA62" s="339"/>
      <c r="AB62" s="339"/>
      <c r="AC62" s="339"/>
      <c r="AD62" s="339"/>
      <c r="AE62" s="339"/>
      <c r="AF62" s="339"/>
      <c r="AG62" s="337">
        <f>SUM(ISI報表!$AG57,ISJ報表!$AG57)</f>
        <v>4188521</v>
      </c>
      <c r="AH62" s="23"/>
      <c r="AI62" s="131"/>
      <c r="AJ62" s="131"/>
      <c r="AO62" s="48">
        <v>8246</v>
      </c>
      <c r="AP62" s="48">
        <v>16237</v>
      </c>
      <c r="AQ62" s="48">
        <v>16237</v>
      </c>
      <c r="AR62" s="161">
        <v>0</v>
      </c>
      <c r="AS62" s="48">
        <v>2835</v>
      </c>
      <c r="AT62" s="48">
        <v>84492</v>
      </c>
      <c r="AU62" s="48">
        <v>0</v>
      </c>
      <c r="AV62" s="48">
        <v>143114</v>
      </c>
      <c r="AW62" s="168">
        <v>19072</v>
      </c>
      <c r="AX62" s="168">
        <v>159351</v>
      </c>
    </row>
    <row r="63" spans="1:50" ht="16" customHeight="1" x14ac:dyDescent="0.25">
      <c r="A63" s="21">
        <v>45</v>
      </c>
      <c r="E63" s="328">
        <v>46</v>
      </c>
      <c r="F63" s="329">
        <f t="shared" si="0"/>
        <v>100</v>
      </c>
      <c r="G63" s="330"/>
      <c r="H63" s="331">
        <f>SUM(ISI報表!$H58,ISJ報表!$H58)</f>
        <v>2090449</v>
      </c>
      <c r="I63" s="332">
        <f>SUM(ISI報表!$I58,ISJ報表!$I58)</f>
        <v>2090449</v>
      </c>
      <c r="J63" s="332">
        <f>SUM(ISI報表!$J58,ISJ報表!$J58)</f>
        <v>2090449</v>
      </c>
      <c r="K63" s="330">
        <f>SUM(ISI報表!$K58,ISJ報表!$K58)</f>
        <v>0</v>
      </c>
      <c r="L63" s="331">
        <f>SUM(ISI報表!$L58,ISJ報表!$L58)</f>
        <v>2393466</v>
      </c>
      <c r="M63" s="332">
        <f>SUM(ISI報表!$M58,ISJ報表!$M58)</f>
        <v>2208960</v>
      </c>
      <c r="N63" s="332">
        <f>SUM(ISI報表!$N58,ISJ報表!$N58)</f>
        <v>2208960</v>
      </c>
      <c r="O63" s="330">
        <f>SUM(ISI報表!$O58,ISJ報表!$O58)</f>
        <v>0</v>
      </c>
      <c r="P63" s="331">
        <f>SUM(ISI報表!$P58,ISJ報表!$P58)</f>
        <v>0</v>
      </c>
      <c r="Q63" s="330">
        <f>SUM(ISI報表!$Q58,ISJ報表!$Q58)</f>
        <v>0</v>
      </c>
      <c r="R63" s="333">
        <f>SUM(ISI報表!$R58,ISJ報表!$R58)</f>
        <v>0</v>
      </c>
      <c r="S63" s="333">
        <f>SUM(ISI報表!$S58,ISJ報表!$S58)</f>
        <v>4299409</v>
      </c>
      <c r="T63" s="334"/>
      <c r="U63" s="332"/>
      <c r="V63" s="332"/>
      <c r="W63" s="332"/>
      <c r="X63" s="332"/>
      <c r="Y63" s="332"/>
      <c r="Z63" s="332"/>
      <c r="AA63" s="332"/>
      <c r="AB63" s="332"/>
      <c r="AC63" s="332"/>
      <c r="AD63" s="332"/>
      <c r="AE63" s="332"/>
      <c r="AF63" s="332"/>
      <c r="AG63" s="330">
        <f>SUM(ISI報表!$AG58,ISJ報表!$AG58)</f>
        <v>4299409</v>
      </c>
      <c r="AH63" s="23"/>
      <c r="AI63" s="131"/>
      <c r="AJ63" s="131"/>
      <c r="AO63" s="48">
        <v>8246</v>
      </c>
      <c r="AP63" s="48">
        <v>16480</v>
      </c>
      <c r="AQ63" s="48">
        <v>16480</v>
      </c>
      <c r="AR63" s="161">
        <v>0</v>
      </c>
      <c r="AS63" s="48">
        <v>2877</v>
      </c>
      <c r="AT63" s="48">
        <v>87369</v>
      </c>
      <c r="AU63" s="48">
        <v>0</v>
      </c>
      <c r="AV63" s="48">
        <v>150041</v>
      </c>
      <c r="AW63" s="168">
        <v>19357</v>
      </c>
      <c r="AX63" s="168">
        <v>166521</v>
      </c>
    </row>
    <row r="64" spans="1:50" ht="16" customHeight="1" x14ac:dyDescent="0.25">
      <c r="A64" s="21">
        <v>46</v>
      </c>
      <c r="E64" s="328">
        <v>47</v>
      </c>
      <c r="F64" s="329">
        <f t="shared" si="0"/>
        <v>101</v>
      </c>
      <c r="G64" s="330"/>
      <c r="H64" s="331">
        <f>SUM(ISI報表!$H59,ISJ報表!$H59)</f>
        <v>2111941</v>
      </c>
      <c r="I64" s="332">
        <f>SUM(ISI報表!$I59,ISJ報表!$I59)</f>
        <v>2111941</v>
      </c>
      <c r="J64" s="332">
        <f>SUM(ISI報表!$J59,ISJ報表!$J59)</f>
        <v>2111941</v>
      </c>
      <c r="K64" s="330">
        <f>SUM(ISI報表!$K59,ISJ報表!$K59)</f>
        <v>0</v>
      </c>
      <c r="L64" s="331">
        <f>SUM(ISI報表!$L59,ISJ報表!$L59)</f>
        <v>2467069</v>
      </c>
      <c r="M64" s="332">
        <f>SUM(ISI報表!$M59,ISJ報表!$M59)</f>
        <v>2300299</v>
      </c>
      <c r="N64" s="332">
        <f>SUM(ISI報表!$N59,ISJ報表!$N59)</f>
        <v>2300299</v>
      </c>
      <c r="O64" s="330">
        <f>SUM(ISI報表!$O59,ISJ報表!$O59)</f>
        <v>0</v>
      </c>
      <c r="P64" s="331">
        <f>SUM(ISI報表!$P59,ISJ報表!$P59)</f>
        <v>0</v>
      </c>
      <c r="Q64" s="330">
        <f>SUM(ISI報表!$Q59,ISJ報表!$Q59)</f>
        <v>0</v>
      </c>
      <c r="R64" s="333">
        <f>SUM(ISI報表!$R59,ISJ報表!$R59)</f>
        <v>0</v>
      </c>
      <c r="S64" s="333">
        <f>SUM(ISI報表!$S59,ISJ報表!$S59)</f>
        <v>4412240</v>
      </c>
      <c r="T64" s="334"/>
      <c r="U64" s="332"/>
      <c r="V64" s="332"/>
      <c r="W64" s="332"/>
      <c r="X64" s="332"/>
      <c r="Y64" s="332"/>
      <c r="Z64" s="332"/>
      <c r="AA64" s="332"/>
      <c r="AB64" s="332"/>
      <c r="AC64" s="332"/>
      <c r="AD64" s="332"/>
      <c r="AE64" s="332"/>
      <c r="AF64" s="332"/>
      <c r="AG64" s="330">
        <f>SUM(ISI報表!$AG59,ISJ報表!$AG59)</f>
        <v>4412240</v>
      </c>
      <c r="AH64" s="23"/>
      <c r="AI64" s="131"/>
      <c r="AJ64" s="131"/>
      <c r="AO64" s="48">
        <v>8246</v>
      </c>
      <c r="AP64" s="48">
        <v>16727</v>
      </c>
      <c r="AQ64" s="48">
        <v>16727</v>
      </c>
      <c r="AR64" s="161">
        <v>0</v>
      </c>
      <c r="AS64" s="48">
        <v>2920</v>
      </c>
      <c r="AT64" s="48">
        <v>90289</v>
      </c>
      <c r="AU64" s="48">
        <v>0</v>
      </c>
      <c r="AV64" s="48">
        <v>157207</v>
      </c>
      <c r="AW64" s="168">
        <v>19647</v>
      </c>
      <c r="AX64" s="168">
        <v>173934</v>
      </c>
    </row>
    <row r="65" spans="1:50" ht="16" customHeight="1" x14ac:dyDescent="0.25">
      <c r="A65" s="21">
        <v>47</v>
      </c>
      <c r="E65" s="328">
        <v>48</v>
      </c>
      <c r="F65" s="329">
        <f t="shared" si="0"/>
        <v>102</v>
      </c>
      <c r="G65" s="330"/>
      <c r="H65" s="331">
        <f>SUM(ISI報表!$H60,ISJ報表!$H60)</f>
        <v>2133123</v>
      </c>
      <c r="I65" s="332">
        <f>SUM(ISI報表!$I60,ISJ報表!$I60)</f>
        <v>2133123</v>
      </c>
      <c r="J65" s="332">
        <f>SUM(ISI報表!$J60,ISJ報表!$J60)</f>
        <v>2133123</v>
      </c>
      <c r="K65" s="330">
        <f>SUM(ISI報表!$K60,ISJ報表!$K60)</f>
        <v>0</v>
      </c>
      <c r="L65" s="331">
        <f>SUM(ISI報表!$L60,ISJ報表!$L60)</f>
        <v>2541832</v>
      </c>
      <c r="M65" s="332">
        <f>SUM(ISI報表!$M60,ISJ報表!$M60)</f>
        <v>2393777</v>
      </c>
      <c r="N65" s="332">
        <f>SUM(ISI報表!$N60,ISJ報表!$N60)</f>
        <v>2393777</v>
      </c>
      <c r="O65" s="330">
        <f>SUM(ISI報表!$O60,ISJ報表!$O60)</f>
        <v>0</v>
      </c>
      <c r="P65" s="331">
        <f>SUM(ISI報表!$P60,ISJ報表!$P60)</f>
        <v>0</v>
      </c>
      <c r="Q65" s="330">
        <f>SUM(ISI報表!$Q60,ISJ報表!$Q60)</f>
        <v>0</v>
      </c>
      <c r="R65" s="333">
        <f>SUM(ISI報表!$R60,ISJ報表!$R60)</f>
        <v>0</v>
      </c>
      <c r="S65" s="333">
        <f>SUM(ISI報表!$S60,ISJ報表!$S60)</f>
        <v>4526900</v>
      </c>
      <c r="T65" s="334"/>
      <c r="U65" s="332"/>
      <c r="V65" s="332"/>
      <c r="W65" s="332"/>
      <c r="X65" s="332"/>
      <c r="Y65" s="332"/>
      <c r="Z65" s="332"/>
      <c r="AA65" s="332"/>
      <c r="AB65" s="332"/>
      <c r="AC65" s="332"/>
      <c r="AD65" s="332"/>
      <c r="AE65" s="332"/>
      <c r="AF65" s="332"/>
      <c r="AG65" s="330">
        <f>SUM(ISI報表!$AG60,ISJ報表!$AG60)</f>
        <v>4526900</v>
      </c>
      <c r="AH65" s="23"/>
      <c r="AI65" s="131"/>
      <c r="AJ65" s="131"/>
      <c r="AO65" s="48">
        <v>8246</v>
      </c>
      <c r="AP65" s="48">
        <v>16978</v>
      </c>
      <c r="AQ65" s="48">
        <v>16978</v>
      </c>
      <c r="AR65" s="161">
        <v>0</v>
      </c>
      <c r="AS65" s="48">
        <v>2964</v>
      </c>
      <c r="AT65" s="48">
        <v>93253</v>
      </c>
      <c r="AU65" s="48">
        <v>0</v>
      </c>
      <c r="AV65" s="48">
        <v>164620</v>
      </c>
      <c r="AW65" s="168">
        <v>19942</v>
      </c>
      <c r="AX65" s="168">
        <v>181598</v>
      </c>
    </row>
    <row r="66" spans="1:50" ht="16" customHeight="1" x14ac:dyDescent="0.25">
      <c r="A66" s="21">
        <v>48</v>
      </c>
      <c r="E66" s="328">
        <v>49</v>
      </c>
      <c r="F66" s="329">
        <f t="shared" si="0"/>
        <v>103</v>
      </c>
      <c r="G66" s="330"/>
      <c r="H66" s="331">
        <f>SUM(ISI報表!$H61,ISJ報表!$H61)</f>
        <v>2153916</v>
      </c>
      <c r="I66" s="332">
        <f>SUM(ISI報表!$I61,ISJ報表!$I61)</f>
        <v>2153916</v>
      </c>
      <c r="J66" s="332">
        <f>SUM(ISI報表!$J61,ISJ報表!$J61)</f>
        <v>2153916</v>
      </c>
      <c r="K66" s="330">
        <f>SUM(ISI報表!$K61,ISJ報表!$K61)</f>
        <v>0</v>
      </c>
      <c r="L66" s="331">
        <f>SUM(ISI報表!$L61,ISJ報表!$L61)</f>
        <v>2617782</v>
      </c>
      <c r="M66" s="332">
        <f>SUM(ISI報表!$M61,ISJ報表!$M61)</f>
        <v>2489334</v>
      </c>
      <c r="N66" s="332">
        <f>SUM(ISI報表!$N61,ISJ報表!$N61)</f>
        <v>2489334</v>
      </c>
      <c r="O66" s="330">
        <f>SUM(ISI報表!$O61,ISJ報表!$O61)</f>
        <v>0</v>
      </c>
      <c r="P66" s="331">
        <f>SUM(ISI報表!$P61,ISJ報表!$P61)</f>
        <v>0</v>
      </c>
      <c r="Q66" s="330">
        <f>SUM(ISI報表!$Q61,ISJ報表!$Q61)</f>
        <v>0</v>
      </c>
      <c r="R66" s="333">
        <f>SUM(ISI報表!$R61,ISJ報表!$R61)</f>
        <v>0</v>
      </c>
      <c r="S66" s="333">
        <f>SUM(ISI報表!$S61,ISJ報表!$S61)</f>
        <v>4643250</v>
      </c>
      <c r="T66" s="334"/>
      <c r="U66" s="332"/>
      <c r="V66" s="332"/>
      <c r="W66" s="332"/>
      <c r="X66" s="332"/>
      <c r="Y66" s="332"/>
      <c r="Z66" s="332"/>
      <c r="AA66" s="332"/>
      <c r="AB66" s="332"/>
      <c r="AC66" s="332"/>
      <c r="AD66" s="332"/>
      <c r="AE66" s="332"/>
      <c r="AF66" s="332"/>
      <c r="AG66" s="330">
        <f>SUM(ISI報表!$AG61,ISJ報表!$AG61)</f>
        <v>4643250</v>
      </c>
      <c r="AH66" s="23"/>
      <c r="AI66" s="131"/>
      <c r="AJ66" s="131"/>
      <c r="AO66" s="48">
        <v>8246</v>
      </c>
      <c r="AP66" s="48">
        <v>17233</v>
      </c>
      <c r="AQ66" s="48">
        <v>17233</v>
      </c>
      <c r="AR66" s="161">
        <v>0</v>
      </c>
      <c r="AS66" s="48">
        <v>3009</v>
      </c>
      <c r="AT66" s="48">
        <v>96262</v>
      </c>
      <c r="AU66" s="48">
        <v>0</v>
      </c>
      <c r="AV66" s="48">
        <v>172288</v>
      </c>
      <c r="AW66" s="168">
        <v>20242</v>
      </c>
      <c r="AX66" s="168">
        <v>189521</v>
      </c>
    </row>
    <row r="67" spans="1:50" ht="16" customHeight="1" x14ac:dyDescent="0.25">
      <c r="A67" s="21">
        <v>49</v>
      </c>
      <c r="E67" s="335">
        <v>50</v>
      </c>
      <c r="F67" s="336">
        <f t="shared" si="0"/>
        <v>104</v>
      </c>
      <c r="G67" s="337"/>
      <c r="H67" s="338">
        <f>SUM(ISI報表!$H62,ISJ報表!$H62)</f>
        <v>2174238</v>
      </c>
      <c r="I67" s="339">
        <f>SUM(ISI報表!$I62,ISJ報表!$I62)</f>
        <v>2174238</v>
      </c>
      <c r="J67" s="339">
        <f>SUM(ISI報表!$J62,ISJ報表!$J62)</f>
        <v>2174238</v>
      </c>
      <c r="K67" s="337">
        <f>SUM(ISI報表!$K62,ISJ報表!$K62)</f>
        <v>0</v>
      </c>
      <c r="L67" s="338">
        <f>SUM(ISI報表!$L62,ISJ報表!$L62)</f>
        <v>2694930</v>
      </c>
      <c r="M67" s="339">
        <f>SUM(ISI報表!$M62,ISJ報表!$M62)</f>
        <v>2586876</v>
      </c>
      <c r="N67" s="339">
        <f>SUM(ISI報表!$N62,ISJ報表!$N62)</f>
        <v>2586876</v>
      </c>
      <c r="O67" s="337">
        <f>SUM(ISI報表!$O62,ISJ報表!$O62)</f>
        <v>0</v>
      </c>
      <c r="P67" s="338">
        <f>SUM(ISI報表!$P62,ISJ報表!$P62)</f>
        <v>0</v>
      </c>
      <c r="Q67" s="337">
        <f>SUM(ISI報表!$Q62,ISJ報表!$Q62)</f>
        <v>0</v>
      </c>
      <c r="R67" s="340">
        <f>SUM(ISI報表!$R62,ISJ報表!$R62)</f>
        <v>0</v>
      </c>
      <c r="S67" s="340">
        <f>SUM(ISI報表!$S62,ISJ報表!$S62)</f>
        <v>4761114</v>
      </c>
      <c r="T67" s="341"/>
      <c r="U67" s="339"/>
      <c r="V67" s="339"/>
      <c r="W67" s="339"/>
      <c r="X67" s="339"/>
      <c r="Y67" s="339"/>
      <c r="Z67" s="339"/>
      <c r="AA67" s="339"/>
      <c r="AB67" s="339"/>
      <c r="AC67" s="339"/>
      <c r="AD67" s="339"/>
      <c r="AE67" s="339"/>
      <c r="AF67" s="339"/>
      <c r="AG67" s="337">
        <f>SUM(ISI報表!$AG62,ISJ報表!$AG62)</f>
        <v>4761114</v>
      </c>
      <c r="AH67" s="23"/>
      <c r="AI67" s="131"/>
      <c r="AJ67" s="131"/>
      <c r="AO67" s="48">
        <v>8246</v>
      </c>
      <c r="AP67" s="48">
        <v>17491</v>
      </c>
      <c r="AQ67" s="48">
        <v>17491</v>
      </c>
      <c r="AR67" s="161">
        <v>0</v>
      </c>
      <c r="AS67" s="48">
        <v>3054</v>
      </c>
      <c r="AT67" s="48">
        <v>99316</v>
      </c>
      <c r="AU67" s="48">
        <v>0</v>
      </c>
      <c r="AV67" s="48">
        <v>180218</v>
      </c>
      <c r="AW67" s="168">
        <v>20545</v>
      </c>
      <c r="AX67" s="168">
        <v>197709</v>
      </c>
    </row>
    <row r="68" spans="1:50" ht="16" customHeight="1" x14ac:dyDescent="0.25">
      <c r="A68" s="21">
        <v>50</v>
      </c>
      <c r="E68" s="328">
        <v>51</v>
      </c>
      <c r="F68" s="329">
        <f t="shared" si="0"/>
        <v>105</v>
      </c>
      <c r="G68" s="330"/>
      <c r="H68" s="331">
        <f>SUM(ISI報表!$H63,ISJ報表!$H63)</f>
        <v>2193994</v>
      </c>
      <c r="I68" s="332">
        <f>SUM(ISI報表!$I63,ISJ報表!$I63)</f>
        <v>2193994</v>
      </c>
      <c r="J68" s="332">
        <f>SUM(ISI報表!$J63,ISJ報表!$J63)</f>
        <v>2193994</v>
      </c>
      <c r="K68" s="330">
        <f>SUM(ISI報表!$K63,ISJ報表!$K63)</f>
        <v>0</v>
      </c>
      <c r="L68" s="331">
        <f>SUM(ISI報表!$L63,ISJ報表!$L63)</f>
        <v>2773299</v>
      </c>
      <c r="M68" s="332">
        <f>SUM(ISI報表!$M63,ISJ報表!$M63)</f>
        <v>2686292</v>
      </c>
      <c r="N68" s="332">
        <f>SUM(ISI報表!$N63,ISJ報表!$N63)</f>
        <v>2686292</v>
      </c>
      <c r="O68" s="330">
        <f>SUM(ISI報表!$O63,ISJ報表!$O63)</f>
        <v>0</v>
      </c>
      <c r="P68" s="331">
        <f>SUM(ISI報表!$P63,ISJ報表!$P63)</f>
        <v>0</v>
      </c>
      <c r="Q68" s="330">
        <f>SUM(ISI報表!$Q63,ISJ報表!$Q63)</f>
        <v>0</v>
      </c>
      <c r="R68" s="333">
        <f>SUM(ISI報表!$R63,ISJ報表!$R63)</f>
        <v>0</v>
      </c>
      <c r="S68" s="333">
        <f>SUM(ISI報表!$S63,ISJ報表!$S63)</f>
        <v>4880286</v>
      </c>
      <c r="T68" s="334"/>
      <c r="U68" s="332"/>
      <c r="V68" s="332"/>
      <c r="W68" s="332"/>
      <c r="X68" s="332"/>
      <c r="Y68" s="332"/>
      <c r="Z68" s="332"/>
      <c r="AA68" s="332"/>
      <c r="AB68" s="332"/>
      <c r="AC68" s="332"/>
      <c r="AD68" s="332"/>
      <c r="AE68" s="332"/>
      <c r="AF68" s="332"/>
      <c r="AG68" s="330">
        <f>SUM(ISI報表!$AG63,ISJ報表!$AG63)</f>
        <v>4880286</v>
      </c>
      <c r="AH68" s="23"/>
      <c r="AI68" s="131"/>
      <c r="AJ68" s="131"/>
      <c r="AO68" s="48">
        <v>8246</v>
      </c>
      <c r="AP68" s="48">
        <v>17754</v>
      </c>
      <c r="AQ68" s="48">
        <v>17754</v>
      </c>
      <c r="AR68" s="161">
        <v>0</v>
      </c>
      <c r="AS68" s="48">
        <v>3100</v>
      </c>
      <c r="AT68" s="48">
        <v>102416</v>
      </c>
      <c r="AU68" s="48">
        <v>0</v>
      </c>
      <c r="AV68" s="48">
        <v>188418</v>
      </c>
      <c r="AW68" s="168">
        <v>20854</v>
      </c>
      <c r="AX68" s="168">
        <v>206172</v>
      </c>
    </row>
    <row r="69" spans="1:50" ht="16" customHeight="1" x14ac:dyDescent="0.25">
      <c r="A69" s="21">
        <v>51</v>
      </c>
      <c r="E69" s="328">
        <v>52</v>
      </c>
      <c r="F69" s="329">
        <f t="shared" si="0"/>
        <v>106</v>
      </c>
      <c r="G69" s="330"/>
      <c r="H69" s="331">
        <f>SUM(ISI報表!$H64,ISJ報表!$H64)</f>
        <v>2213079</v>
      </c>
      <c r="I69" s="332">
        <f>SUM(ISI報表!$I64,ISJ報表!$I64)</f>
        <v>2213079</v>
      </c>
      <c r="J69" s="332">
        <f>SUM(ISI報表!$J64,ISJ報表!$J64)</f>
        <v>2213079</v>
      </c>
      <c r="K69" s="330">
        <f>SUM(ISI報表!$K64,ISJ報表!$K64)</f>
        <v>0</v>
      </c>
      <c r="L69" s="331">
        <f>SUM(ISI報表!$L64,ISJ報表!$L64)</f>
        <v>2852901</v>
      </c>
      <c r="M69" s="332">
        <f>SUM(ISI報表!$M64,ISJ報表!$M64)</f>
        <v>2787434</v>
      </c>
      <c r="N69" s="332">
        <f>SUM(ISI報表!$N64,ISJ報表!$N64)</f>
        <v>2787434</v>
      </c>
      <c r="O69" s="330">
        <f>SUM(ISI報表!$O64,ISJ報表!$O64)</f>
        <v>0</v>
      </c>
      <c r="P69" s="331">
        <f>SUM(ISI報表!$P64,ISJ報表!$P64)</f>
        <v>0</v>
      </c>
      <c r="Q69" s="330">
        <f>SUM(ISI報表!$Q64,ISJ報表!$Q64)</f>
        <v>0</v>
      </c>
      <c r="R69" s="333">
        <f>SUM(ISI報表!$R64,ISJ報表!$R64)</f>
        <v>0</v>
      </c>
      <c r="S69" s="333">
        <f>SUM(ISI報表!$S64,ISJ報表!$S64)</f>
        <v>5000513</v>
      </c>
      <c r="T69" s="334"/>
      <c r="U69" s="332"/>
      <c r="V69" s="332"/>
      <c r="W69" s="332"/>
      <c r="X69" s="332"/>
      <c r="Y69" s="332"/>
      <c r="Z69" s="332"/>
      <c r="AA69" s="332"/>
      <c r="AB69" s="332"/>
      <c r="AC69" s="332"/>
      <c r="AD69" s="332"/>
      <c r="AE69" s="332"/>
      <c r="AF69" s="332"/>
      <c r="AG69" s="330">
        <f>SUM(ISI報表!$AG64,ISJ報表!$AG64)</f>
        <v>5000513</v>
      </c>
      <c r="AH69" s="23"/>
      <c r="AI69" s="131"/>
      <c r="AJ69" s="131"/>
      <c r="AO69" s="48">
        <v>8246</v>
      </c>
      <c r="AP69" s="48">
        <v>18020</v>
      </c>
      <c r="AQ69" s="48">
        <v>18020</v>
      </c>
      <c r="AR69" s="161">
        <v>0</v>
      </c>
      <c r="AS69" s="48">
        <v>3146</v>
      </c>
      <c r="AT69" s="48">
        <v>105562</v>
      </c>
      <c r="AU69" s="48">
        <v>0</v>
      </c>
      <c r="AV69" s="48">
        <v>196896</v>
      </c>
      <c r="AW69" s="168">
        <v>21166</v>
      </c>
      <c r="AX69" s="168">
        <v>214916</v>
      </c>
    </row>
    <row r="70" spans="1:50" ht="16" customHeight="1" x14ac:dyDescent="0.25">
      <c r="A70" s="21">
        <v>52</v>
      </c>
      <c r="E70" s="328">
        <v>53</v>
      </c>
      <c r="F70" s="329">
        <f t="shared" si="0"/>
        <v>107</v>
      </c>
      <c r="G70" s="330"/>
      <c r="H70" s="331">
        <f>SUM(ISI報表!$H65,ISJ報表!$H65)</f>
        <v>2231375</v>
      </c>
      <c r="I70" s="332">
        <f>SUM(ISI報表!$I65,ISJ報表!$I65)</f>
        <v>2231375</v>
      </c>
      <c r="J70" s="332">
        <f>SUM(ISI報表!$J65,ISJ報表!$J65)</f>
        <v>2231375</v>
      </c>
      <c r="K70" s="330">
        <f>SUM(ISI報表!$K65,ISJ報表!$K65)</f>
        <v>0</v>
      </c>
      <c r="L70" s="331">
        <f>SUM(ISI報表!$L65,ISJ報表!$L65)</f>
        <v>2933766</v>
      </c>
      <c r="M70" s="332">
        <f>SUM(ISI報表!$M65,ISJ報表!$M65)</f>
        <v>2890141</v>
      </c>
      <c r="N70" s="332">
        <f>SUM(ISI報表!$N65,ISJ報表!$N65)</f>
        <v>2890141</v>
      </c>
      <c r="O70" s="330">
        <f>SUM(ISI報表!$O65,ISJ報表!$O65)</f>
        <v>0</v>
      </c>
      <c r="P70" s="331">
        <f>SUM(ISI報表!$P65,ISJ報表!$P65)</f>
        <v>0</v>
      </c>
      <c r="Q70" s="330">
        <f>SUM(ISI報表!$Q65,ISJ報表!$Q65)</f>
        <v>0</v>
      </c>
      <c r="R70" s="333">
        <f>SUM(ISI報表!$R65,ISJ報表!$R65)</f>
        <v>0</v>
      </c>
      <c r="S70" s="333">
        <f>SUM(ISI報表!$S65,ISJ報表!$S65)</f>
        <v>5121516</v>
      </c>
      <c r="T70" s="334"/>
      <c r="U70" s="332"/>
      <c r="V70" s="332"/>
      <c r="W70" s="332"/>
      <c r="X70" s="332"/>
      <c r="Y70" s="332"/>
      <c r="Z70" s="332"/>
      <c r="AA70" s="332"/>
      <c r="AB70" s="332"/>
      <c r="AC70" s="332"/>
      <c r="AD70" s="332"/>
      <c r="AE70" s="332"/>
      <c r="AF70" s="332"/>
      <c r="AG70" s="330">
        <f>SUM(ISI報表!$AG65,ISJ報表!$AG65)</f>
        <v>5121516</v>
      </c>
      <c r="AH70" s="23"/>
      <c r="AI70" s="131"/>
      <c r="AJ70" s="131"/>
      <c r="AO70" s="48">
        <v>8246</v>
      </c>
      <c r="AP70" s="48">
        <v>18290</v>
      </c>
      <c r="AQ70" s="48">
        <v>18290</v>
      </c>
      <c r="AR70" s="161">
        <v>0</v>
      </c>
      <c r="AS70" s="48">
        <v>3193</v>
      </c>
      <c r="AT70" s="48">
        <v>108755</v>
      </c>
      <c r="AU70" s="48">
        <v>0</v>
      </c>
      <c r="AV70" s="48">
        <v>205661</v>
      </c>
      <c r="AW70" s="168">
        <v>21483</v>
      </c>
      <c r="AX70" s="168">
        <v>223951</v>
      </c>
    </row>
    <row r="71" spans="1:50" ht="16" customHeight="1" x14ac:dyDescent="0.25">
      <c r="A71" s="21">
        <v>53</v>
      </c>
      <c r="E71" s="328">
        <v>54</v>
      </c>
      <c r="F71" s="329">
        <f t="shared" si="0"/>
        <v>108</v>
      </c>
      <c r="G71" s="330"/>
      <c r="H71" s="331">
        <f>SUM(ISI報表!$H66,ISJ報表!$H66)</f>
        <v>2248749</v>
      </c>
      <c r="I71" s="332">
        <f>SUM(ISI報表!$I66,ISJ報表!$I66)</f>
        <v>2248749</v>
      </c>
      <c r="J71" s="332">
        <f>SUM(ISI報表!$J66,ISJ報表!$J66)</f>
        <v>2248749</v>
      </c>
      <c r="K71" s="330">
        <f>SUM(ISI報表!$K66,ISJ報表!$K66)</f>
        <v>0</v>
      </c>
      <c r="L71" s="331">
        <f>SUM(ISI報表!$L66,ISJ報表!$L66)</f>
        <v>3015907</v>
      </c>
      <c r="M71" s="332">
        <f>SUM(ISI報表!$M66,ISJ報表!$M66)</f>
        <v>2994194</v>
      </c>
      <c r="N71" s="332">
        <f>SUM(ISI報表!$N66,ISJ報表!$N66)</f>
        <v>2994194</v>
      </c>
      <c r="O71" s="330">
        <f>SUM(ISI報表!$O66,ISJ報表!$O66)</f>
        <v>0</v>
      </c>
      <c r="P71" s="331">
        <f>SUM(ISI報表!$P66,ISJ報表!$P66)</f>
        <v>0</v>
      </c>
      <c r="Q71" s="330">
        <f>SUM(ISI報表!$Q66,ISJ報表!$Q66)</f>
        <v>0</v>
      </c>
      <c r="R71" s="333">
        <f>SUM(ISI報表!$R66,ISJ報表!$R66)</f>
        <v>0</v>
      </c>
      <c r="S71" s="333">
        <f>SUM(ISI報表!$S66,ISJ報表!$S66)</f>
        <v>5242943</v>
      </c>
      <c r="T71" s="334"/>
      <c r="U71" s="332"/>
      <c r="V71" s="332"/>
      <c r="W71" s="332"/>
      <c r="X71" s="332"/>
      <c r="Y71" s="332"/>
      <c r="Z71" s="332"/>
      <c r="AA71" s="332"/>
      <c r="AB71" s="332"/>
      <c r="AC71" s="332"/>
      <c r="AD71" s="332"/>
      <c r="AE71" s="332"/>
      <c r="AF71" s="332"/>
      <c r="AG71" s="330">
        <f>SUM(ISI報表!$AG66,ISJ報表!$AG66)</f>
        <v>5242943</v>
      </c>
      <c r="AH71" s="23"/>
      <c r="AI71" s="131"/>
      <c r="AJ71" s="131"/>
      <c r="AO71" s="48">
        <v>8246</v>
      </c>
      <c r="AP71" s="48">
        <v>18564</v>
      </c>
      <c r="AQ71" s="48">
        <v>18564</v>
      </c>
      <c r="AR71" s="161">
        <v>0</v>
      </c>
      <c r="AS71" s="48">
        <v>3241</v>
      </c>
      <c r="AT71" s="48">
        <v>111996</v>
      </c>
      <c r="AU71" s="48">
        <v>0</v>
      </c>
      <c r="AV71" s="48">
        <v>214722</v>
      </c>
      <c r="AW71" s="168">
        <v>21805</v>
      </c>
      <c r="AX71" s="168">
        <v>233286</v>
      </c>
    </row>
    <row r="72" spans="1:50" ht="16" customHeight="1" x14ac:dyDescent="0.25">
      <c r="A72" s="21">
        <v>54</v>
      </c>
      <c r="E72" s="335">
        <v>55</v>
      </c>
      <c r="F72" s="336">
        <f t="shared" si="0"/>
        <v>109</v>
      </c>
      <c r="G72" s="337"/>
      <c r="H72" s="338">
        <f>SUM(ISI報表!$H67,ISJ報表!$H67)</f>
        <v>2265056</v>
      </c>
      <c r="I72" s="339">
        <f>SUM(ISI報表!$I67,ISJ報表!$I67)</f>
        <v>2265056</v>
      </c>
      <c r="J72" s="339">
        <f>SUM(ISI報表!$J67,ISJ報表!$J67)</f>
        <v>2265056</v>
      </c>
      <c r="K72" s="337">
        <f>SUM(ISI報表!$K67,ISJ報表!$K67)</f>
        <v>2265056</v>
      </c>
      <c r="L72" s="338">
        <f>SUM(ISI報表!$L67,ISJ報表!$L67)</f>
        <v>3099346</v>
      </c>
      <c r="M72" s="339">
        <f>SUM(ISI報表!$M67,ISJ報表!$M67)</f>
        <v>3099346</v>
      </c>
      <c r="N72" s="339">
        <f>SUM(ISI報表!$N67,ISJ報表!$N67)</f>
        <v>3099346</v>
      </c>
      <c r="O72" s="337">
        <f>SUM(ISI報表!$O67,ISJ報表!$O67)</f>
        <v>3099346</v>
      </c>
      <c r="P72" s="338">
        <f>SUM(ISI報表!$P67,ISJ報表!$P67)</f>
        <v>0</v>
      </c>
      <c r="Q72" s="337">
        <f>SUM(ISI報表!$Q67,ISJ報表!$Q67)</f>
        <v>0</v>
      </c>
      <c r="R72" s="340">
        <f>SUM(ISI報表!$R67,ISJ報表!$R67)</f>
        <v>0</v>
      </c>
      <c r="S72" s="340">
        <f>SUM(ISI報表!$S67,ISJ報表!$S67)</f>
        <v>5364402</v>
      </c>
      <c r="T72" s="341"/>
      <c r="U72" s="339"/>
      <c r="V72" s="339"/>
      <c r="W72" s="339"/>
      <c r="X72" s="339"/>
      <c r="Y72" s="339"/>
      <c r="Z72" s="339"/>
      <c r="AA72" s="339"/>
      <c r="AB72" s="339"/>
      <c r="AC72" s="339"/>
      <c r="AD72" s="339"/>
      <c r="AE72" s="339"/>
      <c r="AF72" s="339"/>
      <c r="AG72" s="337">
        <f>SUM(ISI報表!$AG67,ISJ報表!$AG67)</f>
        <v>5364402</v>
      </c>
      <c r="AH72" s="23"/>
      <c r="AI72" s="131"/>
      <c r="AJ72" s="131"/>
      <c r="AO72" s="48">
        <v>8246</v>
      </c>
      <c r="AP72" s="48">
        <v>18843</v>
      </c>
      <c r="AQ72" s="48">
        <v>18843</v>
      </c>
      <c r="AR72" s="161">
        <v>0</v>
      </c>
      <c r="AS72" s="48">
        <v>3290</v>
      </c>
      <c r="AT72" s="48">
        <v>115286</v>
      </c>
      <c r="AU72" s="48">
        <v>0</v>
      </c>
      <c r="AV72" s="48">
        <v>224089</v>
      </c>
      <c r="AW72" s="168">
        <v>22133</v>
      </c>
      <c r="AX72" s="168">
        <v>242932</v>
      </c>
    </row>
    <row r="73" spans="1:50" ht="16" customHeight="1" x14ac:dyDescent="0.25">
      <c r="A73" s="21">
        <v>55</v>
      </c>
      <c r="E73" s="328">
        <v>56</v>
      </c>
      <c r="F73" s="329" t="str">
        <f t="shared" si="0"/>
        <v xml:space="preserve"> </v>
      </c>
      <c r="G73" s="330"/>
      <c r="H73" s="331">
        <f>SUM(ISI報表!$H68,ISJ報表!$H68)</f>
        <v>0</v>
      </c>
      <c r="I73" s="332">
        <f>SUM(ISI報表!$I68,ISJ報表!$I68)</f>
        <v>0</v>
      </c>
      <c r="J73" s="332">
        <f>SUM(ISI報表!$J68,ISJ報表!$J68)</f>
        <v>0</v>
      </c>
      <c r="K73" s="330">
        <f>SUM(ISI報表!$K68,ISJ報表!$K68)</f>
        <v>0</v>
      </c>
      <c r="L73" s="331">
        <f>SUM(ISI報表!$L68,ISJ報表!$L68)</f>
        <v>0</v>
      </c>
      <c r="M73" s="332">
        <f>SUM(ISI報表!$M68,ISJ報表!$M68)</f>
        <v>0</v>
      </c>
      <c r="N73" s="332">
        <f>SUM(ISI報表!$N68,ISJ報表!$N68)</f>
        <v>0</v>
      </c>
      <c r="O73" s="330">
        <f>SUM(ISI報表!$O68,ISJ報表!$O68)</f>
        <v>0</v>
      </c>
      <c r="P73" s="331">
        <f>SUM(ISI報表!$P68,ISJ報表!$P68)</f>
        <v>0</v>
      </c>
      <c r="Q73" s="330">
        <f>SUM(ISI報表!$Q68,ISJ報表!$Q68)</f>
        <v>0</v>
      </c>
      <c r="R73" s="333">
        <f>SUM(ISI報表!$R68,ISJ報表!$R68)</f>
        <v>0</v>
      </c>
      <c r="S73" s="333">
        <f>SUM(ISI報表!$S68,ISJ報表!$S68)</f>
        <v>0</v>
      </c>
      <c r="T73" s="334"/>
      <c r="U73" s="332"/>
      <c r="V73" s="332"/>
      <c r="W73" s="332"/>
      <c r="X73" s="332"/>
      <c r="Y73" s="332"/>
      <c r="Z73" s="332"/>
      <c r="AA73" s="332"/>
      <c r="AB73" s="332"/>
      <c r="AC73" s="332"/>
      <c r="AD73" s="332"/>
      <c r="AE73" s="332"/>
      <c r="AF73" s="332"/>
      <c r="AG73" s="330">
        <f>SUM(ISI報表!$AG68,ISJ報表!$AG68)</f>
        <v>0</v>
      </c>
      <c r="AH73" s="23"/>
      <c r="AI73" s="131"/>
      <c r="AJ73" s="131"/>
      <c r="AO73" s="48">
        <v>8246</v>
      </c>
      <c r="AP73" s="48">
        <v>19125</v>
      </c>
      <c r="AQ73" s="48">
        <v>19125</v>
      </c>
      <c r="AR73" s="161">
        <v>0</v>
      </c>
      <c r="AS73" s="48">
        <v>3339</v>
      </c>
      <c r="AT73" s="48">
        <v>118625</v>
      </c>
      <c r="AU73" s="48">
        <v>0</v>
      </c>
      <c r="AV73" s="48">
        <v>233770</v>
      </c>
      <c r="AW73" s="168">
        <v>22464</v>
      </c>
      <c r="AX73" s="168">
        <v>252895</v>
      </c>
    </row>
    <row r="74" spans="1:50" ht="16" customHeight="1" x14ac:dyDescent="0.25">
      <c r="A74" s="21">
        <v>56</v>
      </c>
      <c r="E74" s="328">
        <v>57</v>
      </c>
      <c r="F74" s="329" t="str">
        <f t="shared" si="0"/>
        <v xml:space="preserve"> </v>
      </c>
      <c r="G74" s="330"/>
      <c r="H74" s="331">
        <f>SUM(ISI報表!$H69,ISJ報表!$H69)</f>
        <v>0</v>
      </c>
      <c r="I74" s="332">
        <f>SUM(ISI報表!$I69,ISJ報表!$I69)</f>
        <v>0</v>
      </c>
      <c r="J74" s="332">
        <f>SUM(ISI報表!$J69,ISJ報表!$J69)</f>
        <v>0</v>
      </c>
      <c r="K74" s="330">
        <f>SUM(ISI報表!$K69,ISJ報表!$K69)</f>
        <v>0</v>
      </c>
      <c r="L74" s="331">
        <f>SUM(ISI報表!$L69,ISJ報表!$L69)</f>
        <v>0</v>
      </c>
      <c r="M74" s="332">
        <f>SUM(ISI報表!$M69,ISJ報表!$M69)</f>
        <v>0</v>
      </c>
      <c r="N74" s="332">
        <f>SUM(ISI報表!$N69,ISJ報表!$N69)</f>
        <v>0</v>
      </c>
      <c r="O74" s="330">
        <f>SUM(ISI報表!$O69,ISJ報表!$O69)</f>
        <v>0</v>
      </c>
      <c r="P74" s="331">
        <f>SUM(ISI報表!$P69,ISJ報表!$P69)</f>
        <v>0</v>
      </c>
      <c r="Q74" s="330">
        <f>SUM(ISI報表!$Q69,ISJ報表!$Q69)</f>
        <v>0</v>
      </c>
      <c r="R74" s="333">
        <f>SUM(ISI報表!$R69,ISJ報表!$R69)</f>
        <v>0</v>
      </c>
      <c r="S74" s="333">
        <f>SUM(ISI報表!$S69,ISJ報表!$S69)</f>
        <v>0</v>
      </c>
      <c r="T74" s="334"/>
      <c r="U74" s="332"/>
      <c r="V74" s="332"/>
      <c r="W74" s="332"/>
      <c r="X74" s="332"/>
      <c r="Y74" s="332"/>
      <c r="Z74" s="332"/>
      <c r="AA74" s="332"/>
      <c r="AB74" s="332"/>
      <c r="AC74" s="332"/>
      <c r="AD74" s="332"/>
      <c r="AE74" s="332"/>
      <c r="AF74" s="332"/>
      <c r="AG74" s="330">
        <f>SUM(ISI報表!$AG69,ISJ報表!$AG69)</f>
        <v>0</v>
      </c>
      <c r="AH74" s="23"/>
      <c r="AI74" s="131"/>
      <c r="AJ74" s="131"/>
      <c r="AO74" s="48">
        <v>8246</v>
      </c>
      <c r="AP74" s="48">
        <v>19412</v>
      </c>
      <c r="AQ74" s="48">
        <v>19412</v>
      </c>
      <c r="AR74" s="161">
        <v>0</v>
      </c>
      <c r="AS74" s="48">
        <v>3389</v>
      </c>
      <c r="AT74" s="48">
        <v>122014</v>
      </c>
      <c r="AU74" s="48">
        <v>0</v>
      </c>
      <c r="AV74" s="48">
        <v>243775</v>
      </c>
      <c r="AW74" s="168">
        <v>22801</v>
      </c>
      <c r="AX74" s="168">
        <v>263187</v>
      </c>
    </row>
    <row r="75" spans="1:50" ht="16" customHeight="1" x14ac:dyDescent="0.25">
      <c r="A75" s="21">
        <v>57</v>
      </c>
      <c r="E75" s="328">
        <v>58</v>
      </c>
      <c r="F75" s="329" t="str">
        <f t="shared" si="0"/>
        <v xml:space="preserve"> </v>
      </c>
      <c r="G75" s="330"/>
      <c r="H75" s="331">
        <f>SUM(ISI報表!$H70,ISJ報表!$H70)</f>
        <v>0</v>
      </c>
      <c r="I75" s="332">
        <f>SUM(ISI報表!$I70,ISJ報表!$I70)</f>
        <v>0</v>
      </c>
      <c r="J75" s="332">
        <f>SUM(ISI報表!$J70,ISJ報表!$J70)</f>
        <v>0</v>
      </c>
      <c r="K75" s="330">
        <f>SUM(ISI報表!$K70,ISJ報表!$K70)</f>
        <v>0</v>
      </c>
      <c r="L75" s="331">
        <f>SUM(ISI報表!$L70,ISJ報表!$L70)</f>
        <v>0</v>
      </c>
      <c r="M75" s="332">
        <f>SUM(ISI報表!$M70,ISJ報表!$M70)</f>
        <v>0</v>
      </c>
      <c r="N75" s="332">
        <f>SUM(ISI報表!$N70,ISJ報表!$N70)</f>
        <v>0</v>
      </c>
      <c r="O75" s="330">
        <f>SUM(ISI報表!$O70,ISJ報表!$O70)</f>
        <v>0</v>
      </c>
      <c r="P75" s="331">
        <f>SUM(ISI報表!$P70,ISJ報表!$P70)</f>
        <v>0</v>
      </c>
      <c r="Q75" s="330">
        <f>SUM(ISI報表!$Q70,ISJ報表!$Q70)</f>
        <v>0</v>
      </c>
      <c r="R75" s="333">
        <f>SUM(ISI報表!$R70,ISJ報表!$R70)</f>
        <v>0</v>
      </c>
      <c r="S75" s="333">
        <f>SUM(ISI報表!$S70,ISJ報表!$S70)</f>
        <v>0</v>
      </c>
      <c r="T75" s="334"/>
      <c r="U75" s="332"/>
      <c r="V75" s="332"/>
      <c r="W75" s="332"/>
      <c r="X75" s="332"/>
      <c r="Y75" s="332"/>
      <c r="Z75" s="332"/>
      <c r="AA75" s="332"/>
      <c r="AB75" s="332"/>
      <c r="AC75" s="332"/>
      <c r="AD75" s="332"/>
      <c r="AE75" s="332"/>
      <c r="AF75" s="332"/>
      <c r="AG75" s="330">
        <f>SUM(ISI報表!$AG70,ISJ報表!$AG70)</f>
        <v>0</v>
      </c>
      <c r="AH75" s="23"/>
      <c r="AI75" s="131"/>
      <c r="AJ75" s="131"/>
      <c r="AO75" s="48">
        <v>8246</v>
      </c>
      <c r="AP75" s="48">
        <v>19703</v>
      </c>
      <c r="AQ75" s="48">
        <v>19703</v>
      </c>
      <c r="AR75" s="161">
        <v>0</v>
      </c>
      <c r="AS75" s="48">
        <v>3440</v>
      </c>
      <c r="AT75" s="48">
        <v>125454</v>
      </c>
      <c r="AU75" s="48">
        <v>0</v>
      </c>
      <c r="AV75" s="48">
        <v>254114</v>
      </c>
      <c r="AW75" s="168">
        <v>23143</v>
      </c>
      <c r="AX75" s="168">
        <v>273817</v>
      </c>
    </row>
    <row r="76" spans="1:50" ht="16" customHeight="1" x14ac:dyDescent="0.25">
      <c r="A76" s="21">
        <v>58</v>
      </c>
      <c r="E76" s="328">
        <v>59</v>
      </c>
      <c r="F76" s="329" t="str">
        <f t="shared" si="0"/>
        <v xml:space="preserve"> </v>
      </c>
      <c r="G76" s="330"/>
      <c r="H76" s="331">
        <f>SUM(ISI報表!$H71,ISJ報表!$H71)</f>
        <v>0</v>
      </c>
      <c r="I76" s="332">
        <f>SUM(ISI報表!$I71,ISJ報表!$I71)</f>
        <v>0</v>
      </c>
      <c r="J76" s="332">
        <f>SUM(ISI報表!$J71,ISJ報表!$J71)</f>
        <v>0</v>
      </c>
      <c r="K76" s="330">
        <f>SUM(ISI報表!$K71,ISJ報表!$K71)</f>
        <v>0</v>
      </c>
      <c r="L76" s="331">
        <f>SUM(ISI報表!$L71,ISJ報表!$L71)</f>
        <v>0</v>
      </c>
      <c r="M76" s="332">
        <f>SUM(ISI報表!$M71,ISJ報表!$M71)</f>
        <v>0</v>
      </c>
      <c r="N76" s="332">
        <f>SUM(ISI報表!$N71,ISJ報表!$N71)</f>
        <v>0</v>
      </c>
      <c r="O76" s="330">
        <f>SUM(ISI報表!$O71,ISJ報表!$O71)</f>
        <v>0</v>
      </c>
      <c r="P76" s="331">
        <f>SUM(ISI報表!$P71,ISJ報表!$P71)</f>
        <v>0</v>
      </c>
      <c r="Q76" s="330">
        <f>SUM(ISI報表!$Q71,ISJ報表!$Q71)</f>
        <v>0</v>
      </c>
      <c r="R76" s="333">
        <f>SUM(ISI報表!$R71,ISJ報表!$R71)</f>
        <v>0</v>
      </c>
      <c r="S76" s="333">
        <f>SUM(ISI報表!$S71,ISJ報表!$S71)</f>
        <v>0</v>
      </c>
      <c r="T76" s="334"/>
      <c r="U76" s="332"/>
      <c r="V76" s="332"/>
      <c r="W76" s="332"/>
      <c r="X76" s="332"/>
      <c r="Y76" s="332"/>
      <c r="Z76" s="332"/>
      <c r="AA76" s="332"/>
      <c r="AB76" s="332"/>
      <c r="AC76" s="332"/>
      <c r="AD76" s="332"/>
      <c r="AE76" s="332"/>
      <c r="AF76" s="332"/>
      <c r="AG76" s="330">
        <f>SUM(ISI報表!$AG71,ISJ報表!$AG71)</f>
        <v>0</v>
      </c>
      <c r="AH76" s="23"/>
      <c r="AI76" s="131"/>
      <c r="AJ76" s="131"/>
      <c r="AO76" s="48">
        <v>8246</v>
      </c>
      <c r="AP76" s="48">
        <v>19999</v>
      </c>
      <c r="AQ76" s="48">
        <v>19999</v>
      </c>
      <c r="AR76" s="161">
        <v>0</v>
      </c>
      <c r="AS76" s="48">
        <v>3492</v>
      </c>
      <c r="AT76" s="48">
        <v>128946</v>
      </c>
      <c r="AU76" s="48">
        <v>0</v>
      </c>
      <c r="AV76" s="48">
        <v>264797</v>
      </c>
      <c r="AW76" s="168">
        <v>23491</v>
      </c>
      <c r="AX76" s="168">
        <v>284796</v>
      </c>
    </row>
    <row r="77" spans="1:50" ht="16" customHeight="1" x14ac:dyDescent="0.25">
      <c r="A77" s="21">
        <v>59</v>
      </c>
      <c r="E77" s="335">
        <v>60</v>
      </c>
      <c r="F77" s="336" t="str">
        <f t="shared" si="0"/>
        <v xml:space="preserve"> </v>
      </c>
      <c r="G77" s="337"/>
      <c r="H77" s="338">
        <f>SUM(ISI報表!$H72,ISJ報表!$H72)</f>
        <v>0</v>
      </c>
      <c r="I77" s="339">
        <f>SUM(ISI報表!$I72,ISJ報表!$I72)</f>
        <v>0</v>
      </c>
      <c r="J77" s="339">
        <f>SUM(ISI報表!$J72,ISJ報表!$J72)</f>
        <v>0</v>
      </c>
      <c r="K77" s="337">
        <f>SUM(ISI報表!$K72,ISJ報表!$K72)</f>
        <v>0</v>
      </c>
      <c r="L77" s="338">
        <f>SUM(ISI報表!$L72,ISJ報表!$L72)</f>
        <v>0</v>
      </c>
      <c r="M77" s="339">
        <f>SUM(ISI報表!$M72,ISJ報表!$M72)</f>
        <v>0</v>
      </c>
      <c r="N77" s="339">
        <f>SUM(ISI報表!$N72,ISJ報表!$N72)</f>
        <v>0</v>
      </c>
      <c r="O77" s="337">
        <f>SUM(ISI報表!$O72,ISJ報表!$O72)</f>
        <v>0</v>
      </c>
      <c r="P77" s="338">
        <f>SUM(ISI報表!$P72,ISJ報表!$P72)</f>
        <v>0</v>
      </c>
      <c r="Q77" s="337">
        <f>SUM(ISI報表!$Q72,ISJ報表!$Q72)</f>
        <v>0</v>
      </c>
      <c r="R77" s="340">
        <f>SUM(ISI報表!$R72,ISJ報表!$R72)</f>
        <v>0</v>
      </c>
      <c r="S77" s="340">
        <f>SUM(ISI報表!$S72,ISJ報表!$S72)</f>
        <v>0</v>
      </c>
      <c r="T77" s="341"/>
      <c r="U77" s="339"/>
      <c r="V77" s="339"/>
      <c r="W77" s="339"/>
      <c r="X77" s="339"/>
      <c r="Y77" s="339"/>
      <c r="Z77" s="339"/>
      <c r="AA77" s="339"/>
      <c r="AB77" s="339"/>
      <c r="AC77" s="339"/>
      <c r="AD77" s="339"/>
      <c r="AE77" s="339"/>
      <c r="AF77" s="339"/>
      <c r="AG77" s="337">
        <f>SUM(ISI報表!$AG72,ISJ報表!$AG72)</f>
        <v>0</v>
      </c>
      <c r="AH77" s="23"/>
      <c r="AI77" s="131"/>
      <c r="AJ77" s="131"/>
      <c r="AO77" s="48">
        <v>8246</v>
      </c>
      <c r="AP77" s="48">
        <v>20298</v>
      </c>
      <c r="AQ77" s="48">
        <v>20298</v>
      </c>
      <c r="AR77" s="161">
        <v>0</v>
      </c>
      <c r="AS77" s="48">
        <v>3544</v>
      </c>
      <c r="AT77" s="48">
        <v>132490</v>
      </c>
      <c r="AU77" s="48">
        <v>0</v>
      </c>
      <c r="AV77" s="48">
        <v>275835</v>
      </c>
      <c r="AW77" s="168">
        <v>23842</v>
      </c>
      <c r="AX77" s="168">
        <v>296133</v>
      </c>
    </row>
    <row r="78" spans="1:50" ht="16" customHeight="1" x14ac:dyDescent="0.25">
      <c r="A78" s="21">
        <v>60</v>
      </c>
      <c r="E78" s="328">
        <v>61</v>
      </c>
      <c r="F78" s="329" t="str">
        <f t="shared" si="0"/>
        <v xml:space="preserve"> </v>
      </c>
      <c r="G78" s="330"/>
      <c r="H78" s="331">
        <f>SUM(ISI報表!$H73,ISJ報表!$H73)</f>
        <v>0</v>
      </c>
      <c r="I78" s="332">
        <f>SUM(ISI報表!$I73,ISJ報表!$I73)</f>
        <v>0</v>
      </c>
      <c r="J78" s="332">
        <f>SUM(ISI報表!$J73,ISJ報表!$J73)</f>
        <v>0</v>
      </c>
      <c r="K78" s="330">
        <f>SUM(ISI報表!$K73,ISJ報表!$K73)</f>
        <v>0</v>
      </c>
      <c r="L78" s="331">
        <f>SUM(ISI報表!$L73,ISJ報表!$L73)</f>
        <v>0</v>
      </c>
      <c r="M78" s="332">
        <f>SUM(ISI報表!$M73,ISJ報表!$M73)</f>
        <v>0</v>
      </c>
      <c r="N78" s="332">
        <f>SUM(ISI報表!$N73,ISJ報表!$N73)</f>
        <v>0</v>
      </c>
      <c r="O78" s="330">
        <f>SUM(ISI報表!$O73,ISJ報表!$O73)</f>
        <v>0</v>
      </c>
      <c r="P78" s="331">
        <f>SUM(ISI報表!$P73,ISJ報表!$P73)</f>
        <v>0</v>
      </c>
      <c r="Q78" s="330">
        <f>SUM(ISI報表!$Q73,ISJ報表!$Q73)</f>
        <v>0</v>
      </c>
      <c r="R78" s="333">
        <f>SUM(ISI報表!$R73,ISJ報表!$R73)</f>
        <v>0</v>
      </c>
      <c r="S78" s="333">
        <f>SUM(ISI報表!$S73,ISJ報表!$S73)</f>
        <v>0</v>
      </c>
      <c r="T78" s="334"/>
      <c r="U78" s="332"/>
      <c r="V78" s="332"/>
      <c r="W78" s="332"/>
      <c r="X78" s="332"/>
      <c r="Y78" s="332"/>
      <c r="Z78" s="332"/>
      <c r="AA78" s="332"/>
      <c r="AB78" s="332"/>
      <c r="AC78" s="332"/>
      <c r="AD78" s="332"/>
      <c r="AE78" s="332"/>
      <c r="AF78" s="332"/>
      <c r="AG78" s="330">
        <f>SUM(ISI報表!$AG73,ISJ報表!$AG73)</f>
        <v>0</v>
      </c>
      <c r="AH78" s="23"/>
      <c r="AI78" s="131"/>
      <c r="AJ78" s="131"/>
      <c r="AO78" s="48">
        <v>8246</v>
      </c>
      <c r="AP78" s="48">
        <v>20603</v>
      </c>
      <c r="AQ78" s="48">
        <v>20603</v>
      </c>
      <c r="AR78" s="161">
        <v>0</v>
      </c>
      <c r="AS78" s="48">
        <v>3597</v>
      </c>
      <c r="AT78" s="48">
        <v>136087</v>
      </c>
      <c r="AU78" s="48">
        <v>0</v>
      </c>
      <c r="AV78" s="48">
        <v>287238</v>
      </c>
      <c r="AW78" s="168">
        <v>24200</v>
      </c>
      <c r="AX78" s="168">
        <v>307841</v>
      </c>
    </row>
    <row r="79" spans="1:50" ht="16" customHeight="1" x14ac:dyDescent="0.25">
      <c r="A79" s="21">
        <v>61</v>
      </c>
      <c r="E79" s="328">
        <v>62</v>
      </c>
      <c r="F79" s="329" t="str">
        <f t="shared" si="0"/>
        <v xml:space="preserve"> </v>
      </c>
      <c r="G79" s="330"/>
      <c r="H79" s="331">
        <f>SUM(ISI報表!$H74,ISJ報表!$H74)</f>
        <v>0</v>
      </c>
      <c r="I79" s="332">
        <f>SUM(ISI報表!$I74,ISJ報表!$I74)</f>
        <v>0</v>
      </c>
      <c r="J79" s="332">
        <f>SUM(ISI報表!$J74,ISJ報表!$J74)</f>
        <v>0</v>
      </c>
      <c r="K79" s="330">
        <f>SUM(ISI報表!$K74,ISJ報表!$K74)</f>
        <v>0</v>
      </c>
      <c r="L79" s="331">
        <f>SUM(ISI報表!$L74,ISJ報表!$L74)</f>
        <v>0</v>
      </c>
      <c r="M79" s="332">
        <f>SUM(ISI報表!$M74,ISJ報表!$M74)</f>
        <v>0</v>
      </c>
      <c r="N79" s="332">
        <f>SUM(ISI報表!$N74,ISJ報表!$N74)</f>
        <v>0</v>
      </c>
      <c r="O79" s="330">
        <f>SUM(ISI報表!$O74,ISJ報表!$O74)</f>
        <v>0</v>
      </c>
      <c r="P79" s="331">
        <f>SUM(ISI報表!$P74,ISJ報表!$P74)</f>
        <v>0</v>
      </c>
      <c r="Q79" s="330">
        <f>SUM(ISI報表!$Q74,ISJ報表!$Q74)</f>
        <v>0</v>
      </c>
      <c r="R79" s="333">
        <f>SUM(ISI報表!$R74,ISJ報表!$R74)</f>
        <v>0</v>
      </c>
      <c r="S79" s="333">
        <f>SUM(ISI報表!$S74,ISJ報表!$S74)</f>
        <v>0</v>
      </c>
      <c r="T79" s="334"/>
      <c r="U79" s="332"/>
      <c r="V79" s="332"/>
      <c r="W79" s="332"/>
      <c r="X79" s="332"/>
      <c r="Y79" s="332"/>
      <c r="Z79" s="332"/>
      <c r="AA79" s="332"/>
      <c r="AB79" s="332"/>
      <c r="AC79" s="332"/>
      <c r="AD79" s="332"/>
      <c r="AE79" s="332"/>
      <c r="AF79" s="332"/>
      <c r="AG79" s="330">
        <f>SUM(ISI報表!$AG74,ISJ報表!$AG74)</f>
        <v>0</v>
      </c>
      <c r="AH79" s="23"/>
      <c r="AI79" s="131"/>
      <c r="AJ79" s="131"/>
      <c r="AO79" s="48">
        <v>8246</v>
      </c>
      <c r="AP79" s="48">
        <v>20912</v>
      </c>
      <c r="AQ79" s="48">
        <v>20912</v>
      </c>
      <c r="AR79" s="161">
        <v>0</v>
      </c>
      <c r="AS79" s="48">
        <v>3651</v>
      </c>
      <c r="AT79" s="48">
        <v>139738</v>
      </c>
      <c r="AU79" s="48">
        <v>0</v>
      </c>
      <c r="AV79" s="48">
        <v>299018</v>
      </c>
      <c r="AW79" s="168">
        <v>24563</v>
      </c>
      <c r="AX79" s="168">
        <v>319930</v>
      </c>
    </row>
    <row r="80" spans="1:50" ht="16" customHeight="1" x14ac:dyDescent="0.25">
      <c r="A80" s="21">
        <v>62</v>
      </c>
      <c r="E80" s="328">
        <v>63</v>
      </c>
      <c r="F80" s="329" t="str">
        <f t="shared" si="0"/>
        <v xml:space="preserve"> </v>
      </c>
      <c r="G80" s="330"/>
      <c r="H80" s="331">
        <f>SUM(ISI報表!$H75,ISJ報表!$H75)</f>
        <v>0</v>
      </c>
      <c r="I80" s="332">
        <f>SUM(ISI報表!$I75,ISJ報表!$I75)</f>
        <v>0</v>
      </c>
      <c r="J80" s="332">
        <f>SUM(ISI報表!$J75,ISJ報表!$J75)</f>
        <v>0</v>
      </c>
      <c r="K80" s="330">
        <f>SUM(ISI報表!$K75,ISJ報表!$K75)</f>
        <v>0</v>
      </c>
      <c r="L80" s="331">
        <f>SUM(ISI報表!$L75,ISJ報表!$L75)</f>
        <v>0</v>
      </c>
      <c r="M80" s="332">
        <f>SUM(ISI報表!$M75,ISJ報表!$M75)</f>
        <v>0</v>
      </c>
      <c r="N80" s="332">
        <f>SUM(ISI報表!$N75,ISJ報表!$N75)</f>
        <v>0</v>
      </c>
      <c r="O80" s="330">
        <f>SUM(ISI報表!$O75,ISJ報表!$O75)</f>
        <v>0</v>
      </c>
      <c r="P80" s="331">
        <f>SUM(ISI報表!$P75,ISJ報表!$P75)</f>
        <v>0</v>
      </c>
      <c r="Q80" s="330">
        <f>SUM(ISI報表!$Q75,ISJ報表!$Q75)</f>
        <v>0</v>
      </c>
      <c r="R80" s="333">
        <f>SUM(ISI報表!$R75,ISJ報表!$R75)</f>
        <v>0</v>
      </c>
      <c r="S80" s="333">
        <f>SUM(ISI報表!$S75,ISJ報表!$S75)</f>
        <v>0</v>
      </c>
      <c r="T80" s="334"/>
      <c r="U80" s="332"/>
      <c r="V80" s="332"/>
      <c r="W80" s="332"/>
      <c r="X80" s="332"/>
      <c r="Y80" s="332"/>
      <c r="Z80" s="332"/>
      <c r="AA80" s="332"/>
      <c r="AB80" s="332"/>
      <c r="AC80" s="332"/>
      <c r="AD80" s="332"/>
      <c r="AE80" s="332"/>
      <c r="AF80" s="332"/>
      <c r="AG80" s="330">
        <f>SUM(ISI報表!$AG75,ISJ報表!$AG75)</f>
        <v>0</v>
      </c>
      <c r="AH80" s="23"/>
      <c r="AI80" s="131"/>
      <c r="AJ80" s="131"/>
      <c r="AO80" s="48">
        <v>8246</v>
      </c>
      <c r="AP80" s="48">
        <v>21225</v>
      </c>
      <c r="AQ80" s="48">
        <v>21225</v>
      </c>
      <c r="AR80" s="161">
        <v>0</v>
      </c>
      <c r="AS80" s="48">
        <v>3706</v>
      </c>
      <c r="AT80" s="48">
        <v>143444</v>
      </c>
      <c r="AU80" s="48">
        <v>0</v>
      </c>
      <c r="AV80" s="48">
        <v>311186</v>
      </c>
      <c r="AW80" s="168">
        <v>24931</v>
      </c>
      <c r="AX80" s="168">
        <v>332411</v>
      </c>
    </row>
    <row r="81" spans="1:50" ht="16" customHeight="1" x14ac:dyDescent="0.25">
      <c r="A81" s="21">
        <v>63</v>
      </c>
      <c r="E81" s="328">
        <v>64</v>
      </c>
      <c r="F81" s="329" t="str">
        <f t="shared" si="0"/>
        <v xml:space="preserve"> </v>
      </c>
      <c r="G81" s="330"/>
      <c r="H81" s="331">
        <f>SUM(ISI報表!$H76,ISJ報表!$H76)</f>
        <v>0</v>
      </c>
      <c r="I81" s="332">
        <f>SUM(ISI報表!$I76,ISJ報表!$I76)</f>
        <v>0</v>
      </c>
      <c r="J81" s="332">
        <f>SUM(ISI報表!$J76,ISJ報表!$J76)</f>
        <v>0</v>
      </c>
      <c r="K81" s="330">
        <f>SUM(ISI報表!$K76,ISJ報表!$K76)</f>
        <v>0</v>
      </c>
      <c r="L81" s="331">
        <f>SUM(ISI報表!$L76,ISJ報表!$L76)</f>
        <v>0</v>
      </c>
      <c r="M81" s="332">
        <f>SUM(ISI報表!$M76,ISJ報表!$M76)</f>
        <v>0</v>
      </c>
      <c r="N81" s="332">
        <f>SUM(ISI報表!$N76,ISJ報表!$N76)</f>
        <v>0</v>
      </c>
      <c r="O81" s="330">
        <f>SUM(ISI報表!$O76,ISJ報表!$O76)</f>
        <v>0</v>
      </c>
      <c r="P81" s="331">
        <f>SUM(ISI報表!$P76,ISJ報表!$P76)</f>
        <v>0</v>
      </c>
      <c r="Q81" s="330">
        <f>SUM(ISI報表!$Q76,ISJ報表!$Q76)</f>
        <v>0</v>
      </c>
      <c r="R81" s="333">
        <f>SUM(ISI報表!$R76,ISJ報表!$R76)</f>
        <v>0</v>
      </c>
      <c r="S81" s="333">
        <f>SUM(ISI報表!$S76,ISJ報表!$S76)</f>
        <v>0</v>
      </c>
      <c r="T81" s="334"/>
      <c r="U81" s="332"/>
      <c r="V81" s="332"/>
      <c r="W81" s="332"/>
      <c r="X81" s="332"/>
      <c r="Y81" s="332"/>
      <c r="Z81" s="332"/>
      <c r="AA81" s="332"/>
      <c r="AB81" s="332"/>
      <c r="AC81" s="332"/>
      <c r="AD81" s="332"/>
      <c r="AE81" s="332"/>
      <c r="AF81" s="332"/>
      <c r="AG81" s="330">
        <f>SUM(ISI報表!$AG76,ISJ報表!$AG76)</f>
        <v>0</v>
      </c>
      <c r="AH81" s="23"/>
      <c r="AI81" s="131"/>
      <c r="AJ81" s="131"/>
      <c r="AO81" s="48">
        <v>8246</v>
      </c>
      <c r="AP81" s="48">
        <v>21543</v>
      </c>
      <c r="AQ81" s="48">
        <v>21543</v>
      </c>
      <c r="AR81" s="161">
        <v>0</v>
      </c>
      <c r="AS81" s="48">
        <v>3761</v>
      </c>
      <c r="AT81" s="48">
        <v>147205</v>
      </c>
      <c r="AU81" s="48">
        <v>0</v>
      </c>
      <c r="AV81" s="48">
        <v>323754</v>
      </c>
      <c r="AW81" s="168">
        <v>25304</v>
      </c>
      <c r="AX81" s="168">
        <v>345297</v>
      </c>
    </row>
    <row r="82" spans="1:50" ht="16" customHeight="1" x14ac:dyDescent="0.25">
      <c r="A82" s="21">
        <v>64</v>
      </c>
      <c r="E82" s="335">
        <v>65</v>
      </c>
      <c r="F82" s="336" t="str">
        <f t="shared" si="0"/>
        <v xml:space="preserve"> </v>
      </c>
      <c r="G82" s="337"/>
      <c r="H82" s="338">
        <f>SUM(ISI報表!$H77,ISJ報表!$H77)</f>
        <v>0</v>
      </c>
      <c r="I82" s="339">
        <f>SUM(ISI報表!$I77,ISJ報表!$I77)</f>
        <v>0</v>
      </c>
      <c r="J82" s="339">
        <f>SUM(ISI報表!$J77,ISJ報表!$J77)</f>
        <v>0</v>
      </c>
      <c r="K82" s="337">
        <f>SUM(ISI報表!$K77,ISJ報表!$K77)</f>
        <v>0</v>
      </c>
      <c r="L82" s="338">
        <f>SUM(ISI報表!$L77,ISJ報表!$L77)</f>
        <v>0</v>
      </c>
      <c r="M82" s="339">
        <f>SUM(ISI報表!$M77,ISJ報表!$M77)</f>
        <v>0</v>
      </c>
      <c r="N82" s="339">
        <f>SUM(ISI報表!$N77,ISJ報表!$N77)</f>
        <v>0</v>
      </c>
      <c r="O82" s="337">
        <f>SUM(ISI報表!$O77,ISJ報表!$O77)</f>
        <v>0</v>
      </c>
      <c r="P82" s="338">
        <f>SUM(ISI報表!$P77,ISJ報表!$P77)</f>
        <v>0</v>
      </c>
      <c r="Q82" s="337">
        <f>SUM(ISI報表!$Q77,ISJ報表!$Q77)</f>
        <v>0</v>
      </c>
      <c r="R82" s="340">
        <f>SUM(ISI報表!$R77,ISJ報表!$R77)</f>
        <v>0</v>
      </c>
      <c r="S82" s="340">
        <f>SUM(ISI報表!$S77,ISJ報表!$S77)</f>
        <v>0</v>
      </c>
      <c r="T82" s="341"/>
      <c r="U82" s="339"/>
      <c r="V82" s="339"/>
      <c r="W82" s="339"/>
      <c r="X82" s="339"/>
      <c r="Y82" s="339"/>
      <c r="Z82" s="339"/>
      <c r="AA82" s="339"/>
      <c r="AB82" s="339"/>
      <c r="AC82" s="339"/>
      <c r="AD82" s="339"/>
      <c r="AE82" s="339"/>
      <c r="AF82" s="339"/>
      <c r="AG82" s="337">
        <f>SUM(ISI報表!$AG77,ISJ報表!$AG77)</f>
        <v>0</v>
      </c>
      <c r="AH82" s="23"/>
      <c r="AI82" s="131"/>
      <c r="AJ82" s="131"/>
      <c r="AO82" s="48">
        <v>8246</v>
      </c>
      <c r="AP82" s="48">
        <v>21866</v>
      </c>
      <c r="AQ82" s="48">
        <v>21866</v>
      </c>
      <c r="AR82" s="161">
        <v>0</v>
      </c>
      <c r="AS82" s="48">
        <v>3818</v>
      </c>
      <c r="AT82" s="48">
        <v>151023</v>
      </c>
      <c r="AU82" s="48">
        <v>0</v>
      </c>
      <c r="AV82" s="48">
        <v>336734</v>
      </c>
      <c r="AW82" s="168">
        <v>25684</v>
      </c>
      <c r="AX82" s="168">
        <v>358600</v>
      </c>
    </row>
    <row r="83" spans="1:50" ht="16" customHeight="1" x14ac:dyDescent="0.25">
      <c r="A83" s="21">
        <v>65</v>
      </c>
      <c r="E83" s="328">
        <v>66</v>
      </c>
      <c r="F83" s="329" t="str">
        <f t="shared" si="0"/>
        <v xml:space="preserve"> </v>
      </c>
      <c r="G83" s="330"/>
      <c r="H83" s="331">
        <f>SUM(ISI報表!$H78,ISJ報表!$H78)</f>
        <v>0</v>
      </c>
      <c r="I83" s="332">
        <f>SUM(ISI報表!$I78,ISJ報表!$I78)</f>
        <v>0</v>
      </c>
      <c r="J83" s="332">
        <f>SUM(ISI報表!$J78,ISJ報表!$J78)</f>
        <v>0</v>
      </c>
      <c r="K83" s="330">
        <f>SUM(ISI報表!$K78,ISJ報表!$K78)</f>
        <v>0</v>
      </c>
      <c r="L83" s="331">
        <f>SUM(ISI報表!$L78,ISJ報表!$L78)</f>
        <v>0</v>
      </c>
      <c r="M83" s="332">
        <f>SUM(ISI報表!$M78,ISJ報表!$M78)</f>
        <v>0</v>
      </c>
      <c r="N83" s="332">
        <f>SUM(ISI報表!$N78,ISJ報表!$N78)</f>
        <v>0</v>
      </c>
      <c r="O83" s="330">
        <f>SUM(ISI報表!$O78,ISJ報表!$O78)</f>
        <v>0</v>
      </c>
      <c r="P83" s="331">
        <f>SUM(ISI報表!$P78,ISJ報表!$P78)</f>
        <v>0</v>
      </c>
      <c r="Q83" s="330">
        <f>SUM(ISI報表!$Q78,ISJ報表!$Q78)</f>
        <v>0</v>
      </c>
      <c r="R83" s="333">
        <f>SUM(ISI報表!$R78,ISJ報表!$R78)</f>
        <v>0</v>
      </c>
      <c r="S83" s="333">
        <f>SUM(ISI報表!$S78,ISJ報表!$S78)</f>
        <v>0</v>
      </c>
      <c r="T83" s="334"/>
      <c r="U83" s="332"/>
      <c r="V83" s="332"/>
      <c r="W83" s="332"/>
      <c r="X83" s="332"/>
      <c r="Y83" s="332"/>
      <c r="Z83" s="332"/>
      <c r="AA83" s="332"/>
      <c r="AB83" s="332"/>
      <c r="AC83" s="332"/>
      <c r="AD83" s="332"/>
      <c r="AE83" s="332"/>
      <c r="AF83" s="332"/>
      <c r="AG83" s="330">
        <f>SUM(ISI報表!$AG78,ISJ報表!$AG78)</f>
        <v>0</v>
      </c>
      <c r="AH83" s="23"/>
      <c r="AI83" s="131"/>
      <c r="AJ83" s="131"/>
      <c r="AO83" s="48">
        <v>8246</v>
      </c>
      <c r="AP83" s="48">
        <v>22194</v>
      </c>
      <c r="AQ83" s="48">
        <v>22194</v>
      </c>
      <c r="AR83" s="161">
        <v>0</v>
      </c>
      <c r="AS83" s="48">
        <v>3875</v>
      </c>
      <c r="AT83" s="48">
        <v>154898</v>
      </c>
      <c r="AU83" s="48">
        <v>0</v>
      </c>
      <c r="AV83" s="48">
        <v>350139</v>
      </c>
      <c r="AW83" s="168">
        <v>26069</v>
      </c>
      <c r="AX83" s="168">
        <v>372333</v>
      </c>
    </row>
    <row r="84" spans="1:50" ht="16" customHeight="1" x14ac:dyDescent="0.25">
      <c r="A84" s="21">
        <v>66</v>
      </c>
      <c r="E84" s="328">
        <v>67</v>
      </c>
      <c r="F84" s="329" t="str">
        <f t="shared" ref="F84:F127" si="1">IF($H$6+$E84-1&gt;109," ",$F83+1)</f>
        <v xml:space="preserve"> </v>
      </c>
      <c r="G84" s="330"/>
      <c r="H84" s="331">
        <f>SUM(ISI報表!$H79,ISJ報表!$H79)</f>
        <v>0</v>
      </c>
      <c r="I84" s="332">
        <f>SUM(ISI報表!$I79,ISJ報表!$I79)</f>
        <v>0</v>
      </c>
      <c r="J84" s="332">
        <f>SUM(ISI報表!$J79,ISJ報表!$J79)</f>
        <v>0</v>
      </c>
      <c r="K84" s="330">
        <f>SUM(ISI報表!$K79,ISJ報表!$K79)</f>
        <v>0</v>
      </c>
      <c r="L84" s="331">
        <f>SUM(ISI報表!$L79,ISJ報表!$L79)</f>
        <v>0</v>
      </c>
      <c r="M84" s="332">
        <f>SUM(ISI報表!$M79,ISJ報表!$M79)</f>
        <v>0</v>
      </c>
      <c r="N84" s="332">
        <f>SUM(ISI報表!$N79,ISJ報表!$N79)</f>
        <v>0</v>
      </c>
      <c r="O84" s="330">
        <f>SUM(ISI報表!$O79,ISJ報表!$O79)</f>
        <v>0</v>
      </c>
      <c r="P84" s="331">
        <f>SUM(ISI報表!$P79,ISJ報表!$P79)</f>
        <v>0</v>
      </c>
      <c r="Q84" s="330">
        <f>SUM(ISI報表!$Q79,ISJ報表!$Q79)</f>
        <v>0</v>
      </c>
      <c r="R84" s="333">
        <f>SUM(ISI報表!$R79,ISJ報表!$R79)</f>
        <v>0</v>
      </c>
      <c r="S84" s="333">
        <f>SUM(ISI報表!$S79,ISJ報表!$S79)</f>
        <v>0</v>
      </c>
      <c r="T84" s="334"/>
      <c r="U84" s="332"/>
      <c r="V84" s="332"/>
      <c r="W84" s="332"/>
      <c r="X84" s="332"/>
      <c r="Y84" s="332"/>
      <c r="Z84" s="332"/>
      <c r="AA84" s="332"/>
      <c r="AB84" s="332"/>
      <c r="AC84" s="332"/>
      <c r="AD84" s="332"/>
      <c r="AE84" s="332"/>
      <c r="AF84" s="332"/>
      <c r="AG84" s="330">
        <f>SUM(ISI報表!$AG79,ISJ報表!$AG79)</f>
        <v>0</v>
      </c>
      <c r="AH84" s="23"/>
      <c r="AI84" s="131"/>
      <c r="AJ84" s="131"/>
      <c r="AO84" s="48">
        <v>8246</v>
      </c>
      <c r="AP84" s="48">
        <v>22527</v>
      </c>
      <c r="AQ84" s="48">
        <v>22527</v>
      </c>
      <c r="AR84" s="161">
        <v>0</v>
      </c>
      <c r="AS84" s="48">
        <v>3933</v>
      </c>
      <c r="AT84" s="48">
        <v>158831</v>
      </c>
      <c r="AU84" s="48">
        <v>0</v>
      </c>
      <c r="AV84" s="48">
        <v>363981</v>
      </c>
      <c r="AW84" s="168">
        <v>26460</v>
      </c>
      <c r="AX84" s="168">
        <v>386508</v>
      </c>
    </row>
    <row r="85" spans="1:50" ht="16" customHeight="1" x14ac:dyDescent="0.25">
      <c r="A85" s="21">
        <v>67</v>
      </c>
      <c r="E85" s="328">
        <v>68</v>
      </c>
      <c r="F85" s="329" t="str">
        <f t="shared" si="1"/>
        <v xml:space="preserve"> </v>
      </c>
      <c r="G85" s="330"/>
      <c r="H85" s="331">
        <f>SUM(ISI報表!$H80,ISJ報表!$H80)</f>
        <v>0</v>
      </c>
      <c r="I85" s="332">
        <f>SUM(ISI報表!$I80,ISJ報表!$I80)</f>
        <v>0</v>
      </c>
      <c r="J85" s="332">
        <f>SUM(ISI報表!$J80,ISJ報表!$J80)</f>
        <v>0</v>
      </c>
      <c r="K85" s="330">
        <f>SUM(ISI報表!$K80,ISJ報表!$K80)</f>
        <v>0</v>
      </c>
      <c r="L85" s="331">
        <f>SUM(ISI報表!$L80,ISJ報表!$L80)</f>
        <v>0</v>
      </c>
      <c r="M85" s="332">
        <f>SUM(ISI報表!$M80,ISJ報表!$M80)</f>
        <v>0</v>
      </c>
      <c r="N85" s="332">
        <f>SUM(ISI報表!$N80,ISJ報表!$N80)</f>
        <v>0</v>
      </c>
      <c r="O85" s="330">
        <f>SUM(ISI報表!$O80,ISJ報表!$O80)</f>
        <v>0</v>
      </c>
      <c r="P85" s="331">
        <f>SUM(ISI報表!$P80,ISJ報表!$P80)</f>
        <v>0</v>
      </c>
      <c r="Q85" s="330">
        <f>SUM(ISI報表!$Q80,ISJ報表!$Q80)</f>
        <v>0</v>
      </c>
      <c r="R85" s="333">
        <f>SUM(ISI報表!$R80,ISJ報表!$R80)</f>
        <v>0</v>
      </c>
      <c r="S85" s="333">
        <f>SUM(ISI報表!$S80,ISJ報表!$S80)</f>
        <v>0</v>
      </c>
      <c r="T85" s="334"/>
      <c r="U85" s="332"/>
      <c r="V85" s="332"/>
      <c r="W85" s="332"/>
      <c r="X85" s="332"/>
      <c r="Y85" s="332"/>
      <c r="Z85" s="332"/>
      <c r="AA85" s="332"/>
      <c r="AB85" s="332"/>
      <c r="AC85" s="332"/>
      <c r="AD85" s="332"/>
      <c r="AE85" s="332"/>
      <c r="AF85" s="332"/>
      <c r="AG85" s="330">
        <f>SUM(ISI報表!$AG80,ISJ報表!$AG80)</f>
        <v>0</v>
      </c>
      <c r="AH85" s="23"/>
      <c r="AI85" s="131"/>
      <c r="AJ85" s="131"/>
      <c r="AO85" s="48">
        <v>8246</v>
      </c>
      <c r="AP85" s="48">
        <v>22864</v>
      </c>
      <c r="AQ85" s="48">
        <v>22864</v>
      </c>
      <c r="AR85" s="161">
        <v>0</v>
      </c>
      <c r="AS85" s="48">
        <v>3992</v>
      </c>
      <c r="AT85" s="48">
        <v>162823</v>
      </c>
      <c r="AU85" s="48">
        <v>0</v>
      </c>
      <c r="AV85" s="48">
        <v>378274</v>
      </c>
      <c r="AW85" s="168">
        <v>26856</v>
      </c>
      <c r="AX85" s="168">
        <v>401138</v>
      </c>
    </row>
    <row r="86" spans="1:50" ht="16" customHeight="1" x14ac:dyDescent="0.25">
      <c r="A86" s="21">
        <v>68</v>
      </c>
      <c r="E86" s="328">
        <v>69</v>
      </c>
      <c r="F86" s="329" t="str">
        <f t="shared" si="1"/>
        <v xml:space="preserve"> </v>
      </c>
      <c r="G86" s="330"/>
      <c r="H86" s="331">
        <f>SUM(ISI報表!$H81,ISJ報表!$H81)</f>
        <v>0</v>
      </c>
      <c r="I86" s="332">
        <f>SUM(ISI報表!$I81,ISJ報表!$I81)</f>
        <v>0</v>
      </c>
      <c r="J86" s="332">
        <f>SUM(ISI報表!$J81,ISJ報表!$J81)</f>
        <v>0</v>
      </c>
      <c r="K86" s="330">
        <f>SUM(ISI報表!$K81,ISJ報表!$K81)</f>
        <v>0</v>
      </c>
      <c r="L86" s="331">
        <f>SUM(ISI報表!$L81,ISJ報表!$L81)</f>
        <v>0</v>
      </c>
      <c r="M86" s="332">
        <f>SUM(ISI報表!$M81,ISJ報表!$M81)</f>
        <v>0</v>
      </c>
      <c r="N86" s="332">
        <f>SUM(ISI報表!$N81,ISJ報表!$N81)</f>
        <v>0</v>
      </c>
      <c r="O86" s="330">
        <f>SUM(ISI報表!$O81,ISJ報表!$O81)</f>
        <v>0</v>
      </c>
      <c r="P86" s="331">
        <f>SUM(ISI報表!$P81,ISJ報表!$P81)</f>
        <v>0</v>
      </c>
      <c r="Q86" s="330">
        <f>SUM(ISI報表!$Q81,ISJ報表!$Q81)</f>
        <v>0</v>
      </c>
      <c r="R86" s="333">
        <f>SUM(ISI報表!$R81,ISJ報表!$R81)</f>
        <v>0</v>
      </c>
      <c r="S86" s="333">
        <f>SUM(ISI報表!$S81,ISJ報表!$S81)</f>
        <v>0</v>
      </c>
      <c r="T86" s="334"/>
      <c r="U86" s="332"/>
      <c r="V86" s="332"/>
      <c r="W86" s="332"/>
      <c r="X86" s="332"/>
      <c r="Y86" s="332"/>
      <c r="Z86" s="332"/>
      <c r="AA86" s="332"/>
      <c r="AB86" s="332"/>
      <c r="AC86" s="332"/>
      <c r="AD86" s="332"/>
      <c r="AE86" s="332"/>
      <c r="AF86" s="332"/>
      <c r="AG86" s="330">
        <f>SUM(ISI報表!$AG81,ISJ報表!$AG81)</f>
        <v>0</v>
      </c>
      <c r="AH86" s="23"/>
      <c r="AI86" s="131"/>
      <c r="AJ86" s="131"/>
      <c r="AO86" s="48">
        <v>8246</v>
      </c>
      <c r="AP86" s="48">
        <v>23206</v>
      </c>
      <c r="AQ86" s="48">
        <v>23206</v>
      </c>
      <c r="AR86" s="161">
        <v>0</v>
      </c>
      <c r="AS86" s="48">
        <v>4052</v>
      </c>
      <c r="AT86" s="48">
        <v>166875</v>
      </c>
      <c r="AU86" s="48">
        <v>0</v>
      </c>
      <c r="AV86" s="48">
        <v>393031</v>
      </c>
      <c r="AW86" s="168">
        <v>27258</v>
      </c>
      <c r="AX86" s="168">
        <v>416237</v>
      </c>
    </row>
    <row r="87" spans="1:50" ht="16" customHeight="1" x14ac:dyDescent="0.25">
      <c r="A87" s="21">
        <v>69</v>
      </c>
      <c r="E87" s="335">
        <v>70</v>
      </c>
      <c r="F87" s="336" t="str">
        <f t="shared" si="1"/>
        <v xml:space="preserve"> </v>
      </c>
      <c r="G87" s="337"/>
      <c r="H87" s="338">
        <f>SUM(ISI報表!$H82,ISJ報表!$H82)</f>
        <v>0</v>
      </c>
      <c r="I87" s="339">
        <f>SUM(ISI報表!$I82,ISJ報表!$I82)</f>
        <v>0</v>
      </c>
      <c r="J87" s="339">
        <f>SUM(ISI報表!$J82,ISJ報表!$J82)</f>
        <v>0</v>
      </c>
      <c r="K87" s="337">
        <f>SUM(ISI報表!$K82,ISJ報表!$K82)</f>
        <v>0</v>
      </c>
      <c r="L87" s="338">
        <f>SUM(ISI報表!$L82,ISJ報表!$L82)</f>
        <v>0</v>
      </c>
      <c r="M87" s="339">
        <f>SUM(ISI報表!$M82,ISJ報表!$M82)</f>
        <v>0</v>
      </c>
      <c r="N87" s="339">
        <f>SUM(ISI報表!$N82,ISJ報表!$N82)</f>
        <v>0</v>
      </c>
      <c r="O87" s="337">
        <f>SUM(ISI報表!$O82,ISJ報表!$O82)</f>
        <v>0</v>
      </c>
      <c r="P87" s="338">
        <f>SUM(ISI報表!$P82,ISJ報表!$P82)</f>
        <v>0</v>
      </c>
      <c r="Q87" s="337">
        <f>SUM(ISI報表!$Q82,ISJ報表!$Q82)</f>
        <v>0</v>
      </c>
      <c r="R87" s="340">
        <f>SUM(ISI報表!$R82,ISJ報表!$R82)</f>
        <v>0</v>
      </c>
      <c r="S87" s="340">
        <f>SUM(ISI報表!$S82,ISJ報表!$S82)</f>
        <v>0</v>
      </c>
      <c r="T87" s="341"/>
      <c r="U87" s="339"/>
      <c r="V87" s="339"/>
      <c r="W87" s="339"/>
      <c r="X87" s="339"/>
      <c r="Y87" s="339"/>
      <c r="Z87" s="339"/>
      <c r="AA87" s="339"/>
      <c r="AB87" s="339"/>
      <c r="AC87" s="339"/>
      <c r="AD87" s="339"/>
      <c r="AE87" s="339"/>
      <c r="AF87" s="339"/>
      <c r="AG87" s="337">
        <f>SUM(ISI報表!$AG82,ISJ報表!$AG82)</f>
        <v>0</v>
      </c>
      <c r="AH87" s="23"/>
      <c r="AI87" s="131"/>
      <c r="AJ87" s="131"/>
      <c r="AO87" s="48">
        <v>8246</v>
      </c>
      <c r="AP87" s="48">
        <v>23553</v>
      </c>
      <c r="AQ87" s="48">
        <v>23553</v>
      </c>
      <c r="AR87" s="161">
        <v>0</v>
      </c>
      <c r="AS87" s="48">
        <v>4112</v>
      </c>
      <c r="AT87" s="48">
        <v>170987</v>
      </c>
      <c r="AU87" s="48">
        <v>0</v>
      </c>
      <c r="AV87" s="48">
        <v>408266</v>
      </c>
      <c r="AW87" s="168">
        <v>27665</v>
      </c>
      <c r="AX87" s="168">
        <v>431819</v>
      </c>
    </row>
    <row r="88" spans="1:50" ht="16" customHeight="1" x14ac:dyDescent="0.25">
      <c r="A88" s="21">
        <v>70</v>
      </c>
      <c r="E88" s="328">
        <v>71</v>
      </c>
      <c r="F88" s="329" t="str">
        <f t="shared" si="1"/>
        <v xml:space="preserve"> </v>
      </c>
      <c r="G88" s="330"/>
      <c r="H88" s="331">
        <f>SUM(ISI報表!$H83,ISJ報表!$H83)</f>
        <v>0</v>
      </c>
      <c r="I88" s="332">
        <f>SUM(ISI報表!$I83,ISJ報表!$I83)</f>
        <v>0</v>
      </c>
      <c r="J88" s="332">
        <f>SUM(ISI報表!$J83,ISJ報表!$J83)</f>
        <v>0</v>
      </c>
      <c r="K88" s="330">
        <f>SUM(ISI報表!$K83,ISJ報表!$K83)</f>
        <v>0</v>
      </c>
      <c r="L88" s="331">
        <f>SUM(ISI報表!$L83,ISJ報表!$L83)</f>
        <v>0</v>
      </c>
      <c r="M88" s="332">
        <f>SUM(ISI報表!$M83,ISJ報表!$M83)</f>
        <v>0</v>
      </c>
      <c r="N88" s="332">
        <f>SUM(ISI報表!$N83,ISJ報表!$N83)</f>
        <v>0</v>
      </c>
      <c r="O88" s="330">
        <f>SUM(ISI報表!$O83,ISJ報表!$O83)</f>
        <v>0</v>
      </c>
      <c r="P88" s="331">
        <f>SUM(ISI報表!$P83,ISJ報表!$P83)</f>
        <v>0</v>
      </c>
      <c r="Q88" s="330">
        <f>SUM(ISI報表!$Q83,ISJ報表!$Q83)</f>
        <v>0</v>
      </c>
      <c r="R88" s="333">
        <f>SUM(ISI報表!$R83,ISJ報表!$R83)</f>
        <v>0</v>
      </c>
      <c r="S88" s="333">
        <f>SUM(ISI報表!$S83,ISJ報表!$S83)</f>
        <v>0</v>
      </c>
      <c r="T88" s="334"/>
      <c r="U88" s="332"/>
      <c r="V88" s="332"/>
      <c r="W88" s="332"/>
      <c r="X88" s="332"/>
      <c r="Y88" s="332"/>
      <c r="Z88" s="332"/>
      <c r="AA88" s="332"/>
      <c r="AB88" s="332"/>
      <c r="AC88" s="332"/>
      <c r="AD88" s="332"/>
      <c r="AE88" s="332"/>
      <c r="AF88" s="332"/>
      <c r="AG88" s="330">
        <f>SUM(ISI報表!$AG83,ISJ報表!$AG83)</f>
        <v>0</v>
      </c>
      <c r="AH88" s="23"/>
      <c r="AI88" s="131"/>
      <c r="AJ88" s="131"/>
      <c r="AO88" s="48">
        <v>8246</v>
      </c>
      <c r="AP88" s="48">
        <v>23903</v>
      </c>
      <c r="AQ88" s="48">
        <v>23903</v>
      </c>
      <c r="AR88" s="161">
        <v>0</v>
      </c>
      <c r="AS88" s="48">
        <v>4173</v>
      </c>
      <c r="AT88" s="48">
        <v>175160</v>
      </c>
      <c r="AU88" s="48">
        <v>0</v>
      </c>
      <c r="AV88" s="48">
        <v>423993</v>
      </c>
      <c r="AW88" s="168">
        <v>28076</v>
      </c>
      <c r="AX88" s="168">
        <v>447896</v>
      </c>
    </row>
    <row r="89" spans="1:50" ht="16" customHeight="1" x14ac:dyDescent="0.25">
      <c r="A89" s="21">
        <v>71</v>
      </c>
      <c r="E89" s="328">
        <v>72</v>
      </c>
      <c r="F89" s="329" t="str">
        <f t="shared" si="1"/>
        <v xml:space="preserve"> </v>
      </c>
      <c r="G89" s="330"/>
      <c r="H89" s="331">
        <f>SUM(ISI報表!$H84,ISJ報表!$H84)</f>
        <v>0</v>
      </c>
      <c r="I89" s="332">
        <f>SUM(ISI報表!$I84,ISJ報表!$I84)</f>
        <v>0</v>
      </c>
      <c r="J89" s="332">
        <f>SUM(ISI報表!$J84,ISJ報表!$J84)</f>
        <v>0</v>
      </c>
      <c r="K89" s="330">
        <f>SUM(ISI報表!$K84,ISJ報表!$K84)</f>
        <v>0</v>
      </c>
      <c r="L89" s="331">
        <f>SUM(ISI報表!$L84,ISJ報表!$L84)</f>
        <v>0</v>
      </c>
      <c r="M89" s="332">
        <f>SUM(ISI報表!$M84,ISJ報表!$M84)</f>
        <v>0</v>
      </c>
      <c r="N89" s="332">
        <f>SUM(ISI報表!$N84,ISJ報表!$N84)</f>
        <v>0</v>
      </c>
      <c r="O89" s="330">
        <f>SUM(ISI報表!$O84,ISJ報表!$O84)</f>
        <v>0</v>
      </c>
      <c r="P89" s="331">
        <f>SUM(ISI報表!$P84,ISJ報表!$P84)</f>
        <v>0</v>
      </c>
      <c r="Q89" s="330">
        <f>SUM(ISI報表!$Q84,ISJ報表!$Q84)</f>
        <v>0</v>
      </c>
      <c r="R89" s="333">
        <f>SUM(ISI報表!$R84,ISJ報表!$R84)</f>
        <v>0</v>
      </c>
      <c r="S89" s="333">
        <f>SUM(ISI報表!$S84,ISJ報表!$S84)</f>
        <v>0</v>
      </c>
      <c r="T89" s="334"/>
      <c r="U89" s="332"/>
      <c r="V89" s="332"/>
      <c r="W89" s="332"/>
      <c r="X89" s="332"/>
      <c r="Y89" s="332"/>
      <c r="Z89" s="332"/>
      <c r="AA89" s="332"/>
      <c r="AB89" s="332"/>
      <c r="AC89" s="332"/>
      <c r="AD89" s="332"/>
      <c r="AE89" s="332"/>
      <c r="AF89" s="332"/>
      <c r="AG89" s="330">
        <f>SUM(ISI報表!$AG84,ISJ報表!$AG84)</f>
        <v>0</v>
      </c>
      <c r="AH89" s="23"/>
      <c r="AI89" s="131"/>
      <c r="AJ89" s="131"/>
      <c r="AO89" s="48">
        <v>8246</v>
      </c>
      <c r="AP89" s="48">
        <v>24251</v>
      </c>
      <c r="AQ89" s="48">
        <v>24251</v>
      </c>
      <c r="AR89" s="161">
        <v>0</v>
      </c>
      <c r="AS89" s="48">
        <v>4234</v>
      </c>
      <c r="AT89" s="48">
        <v>179394</v>
      </c>
      <c r="AU89" s="48">
        <v>0</v>
      </c>
      <c r="AV89" s="48">
        <v>440226</v>
      </c>
      <c r="AW89" s="168">
        <v>28485</v>
      </c>
      <c r="AX89" s="168">
        <v>464477</v>
      </c>
    </row>
    <row r="90" spans="1:50" ht="16" customHeight="1" x14ac:dyDescent="0.25">
      <c r="A90" s="21">
        <v>72</v>
      </c>
      <c r="E90" s="328">
        <v>73</v>
      </c>
      <c r="F90" s="329" t="str">
        <f t="shared" si="1"/>
        <v xml:space="preserve"> </v>
      </c>
      <c r="G90" s="330"/>
      <c r="H90" s="331">
        <f>SUM(ISI報表!$H85,ISJ報表!$H85)</f>
        <v>0</v>
      </c>
      <c r="I90" s="332">
        <f>SUM(ISI報表!$I85,ISJ報表!$I85)</f>
        <v>0</v>
      </c>
      <c r="J90" s="332">
        <f>SUM(ISI報表!$J85,ISJ報表!$J85)</f>
        <v>0</v>
      </c>
      <c r="K90" s="330">
        <f>SUM(ISI報表!$K85,ISJ報表!$K85)</f>
        <v>0</v>
      </c>
      <c r="L90" s="331">
        <f>SUM(ISI報表!$L85,ISJ報表!$L85)</f>
        <v>0</v>
      </c>
      <c r="M90" s="332">
        <f>SUM(ISI報表!$M85,ISJ報表!$M85)</f>
        <v>0</v>
      </c>
      <c r="N90" s="332">
        <f>SUM(ISI報表!$N85,ISJ報表!$N85)</f>
        <v>0</v>
      </c>
      <c r="O90" s="330">
        <f>SUM(ISI報表!$O85,ISJ報表!$O85)</f>
        <v>0</v>
      </c>
      <c r="P90" s="331">
        <f>SUM(ISI報表!$P85,ISJ報表!$P85)</f>
        <v>0</v>
      </c>
      <c r="Q90" s="330">
        <f>SUM(ISI報表!$Q85,ISJ報表!$Q85)</f>
        <v>0</v>
      </c>
      <c r="R90" s="333">
        <f>SUM(ISI報表!$R85,ISJ報表!$R85)</f>
        <v>0</v>
      </c>
      <c r="S90" s="333">
        <f>SUM(ISI報表!$S85,ISJ報表!$S85)</f>
        <v>0</v>
      </c>
      <c r="T90" s="334"/>
      <c r="U90" s="332"/>
      <c r="V90" s="332"/>
      <c r="W90" s="332"/>
      <c r="X90" s="332"/>
      <c r="Y90" s="332"/>
      <c r="Z90" s="332"/>
      <c r="AA90" s="332"/>
      <c r="AB90" s="332"/>
      <c r="AC90" s="332"/>
      <c r="AD90" s="332"/>
      <c r="AE90" s="332"/>
      <c r="AF90" s="332"/>
      <c r="AG90" s="330">
        <f>SUM(ISI報表!$AG85,ISJ報表!$AG85)</f>
        <v>0</v>
      </c>
      <c r="AH90" s="23"/>
      <c r="AI90" s="131"/>
      <c r="AJ90" s="131"/>
      <c r="AO90" s="48">
        <v>8246</v>
      </c>
      <c r="AP90" s="48">
        <v>24581</v>
      </c>
      <c r="AQ90" s="48">
        <v>24581</v>
      </c>
      <c r="AR90" s="161">
        <v>0</v>
      </c>
      <c r="AS90" s="48">
        <v>4292</v>
      </c>
      <c r="AT90" s="48">
        <v>183686</v>
      </c>
      <c r="AU90" s="48">
        <v>0</v>
      </c>
      <c r="AV90" s="48">
        <v>456976</v>
      </c>
      <c r="AW90" s="168">
        <v>28873</v>
      </c>
      <c r="AX90" s="168">
        <v>481557</v>
      </c>
    </row>
    <row r="91" spans="1:50" ht="16" customHeight="1" x14ac:dyDescent="0.25">
      <c r="A91" s="21">
        <v>73</v>
      </c>
      <c r="E91" s="328">
        <v>74</v>
      </c>
      <c r="F91" s="329" t="str">
        <f t="shared" si="1"/>
        <v xml:space="preserve"> </v>
      </c>
      <c r="G91" s="330"/>
      <c r="H91" s="331">
        <f>SUM(ISI報表!$H86,ISJ報表!$H86)</f>
        <v>0</v>
      </c>
      <c r="I91" s="332">
        <f>SUM(ISI報表!$I86,ISJ報表!$I86)</f>
        <v>0</v>
      </c>
      <c r="J91" s="332">
        <f>SUM(ISI報表!$J86,ISJ報表!$J86)</f>
        <v>0</v>
      </c>
      <c r="K91" s="330">
        <f>SUM(ISI報表!$K86,ISJ報表!$K86)</f>
        <v>0</v>
      </c>
      <c r="L91" s="331">
        <f>SUM(ISI報表!$L86,ISJ報表!$L86)</f>
        <v>0</v>
      </c>
      <c r="M91" s="332">
        <f>SUM(ISI報表!$M86,ISJ報表!$M86)</f>
        <v>0</v>
      </c>
      <c r="N91" s="332">
        <f>SUM(ISI報表!$N86,ISJ報表!$N86)</f>
        <v>0</v>
      </c>
      <c r="O91" s="330">
        <f>SUM(ISI報表!$O86,ISJ報表!$O86)</f>
        <v>0</v>
      </c>
      <c r="P91" s="331">
        <f>SUM(ISI報表!$P86,ISJ報表!$P86)</f>
        <v>0</v>
      </c>
      <c r="Q91" s="330">
        <f>SUM(ISI報表!$Q86,ISJ報表!$Q86)</f>
        <v>0</v>
      </c>
      <c r="R91" s="333">
        <f>SUM(ISI報表!$R86,ISJ報表!$R86)</f>
        <v>0</v>
      </c>
      <c r="S91" s="333">
        <f>SUM(ISI報表!$S86,ISJ報表!$S86)</f>
        <v>0</v>
      </c>
      <c r="T91" s="334"/>
      <c r="U91" s="332"/>
      <c r="V91" s="332"/>
      <c r="W91" s="332"/>
      <c r="X91" s="332"/>
      <c r="Y91" s="332"/>
      <c r="Z91" s="332"/>
      <c r="AA91" s="332"/>
      <c r="AB91" s="332"/>
      <c r="AC91" s="332"/>
      <c r="AD91" s="332"/>
      <c r="AE91" s="332"/>
      <c r="AF91" s="332"/>
      <c r="AG91" s="330">
        <f>SUM(ISI報表!$AG86,ISJ報表!$AG86)</f>
        <v>0</v>
      </c>
      <c r="AH91" s="23"/>
      <c r="AI91" s="131"/>
      <c r="AJ91" s="131"/>
      <c r="AO91" s="48">
        <v>8246</v>
      </c>
      <c r="AP91" s="48">
        <v>24816</v>
      </c>
      <c r="AQ91" s="48">
        <v>24816</v>
      </c>
      <c r="AR91" s="161">
        <v>498898</v>
      </c>
      <c r="AS91" s="48">
        <v>4333</v>
      </c>
      <c r="AT91" s="48">
        <v>188019</v>
      </c>
      <c r="AU91" s="48">
        <v>0</v>
      </c>
      <c r="AV91" s="48">
        <v>474241</v>
      </c>
      <c r="AW91" s="168">
        <v>29149</v>
      </c>
      <c r="AX91" s="168">
        <v>499057</v>
      </c>
    </row>
    <row r="92" spans="1:50" ht="16" customHeight="1" x14ac:dyDescent="0.25">
      <c r="A92" s="21">
        <v>74</v>
      </c>
      <c r="E92" s="335">
        <v>75</v>
      </c>
      <c r="F92" s="336" t="str">
        <f t="shared" si="1"/>
        <v xml:space="preserve"> </v>
      </c>
      <c r="G92" s="337"/>
      <c r="H92" s="338">
        <f>SUM(ISI報表!$H87,ISJ報表!$H87)</f>
        <v>0</v>
      </c>
      <c r="I92" s="339">
        <f>SUM(ISI報表!$I87,ISJ報表!$I87)</f>
        <v>0</v>
      </c>
      <c r="J92" s="339">
        <f>SUM(ISI報表!$J87,ISJ報表!$J87)</f>
        <v>0</v>
      </c>
      <c r="K92" s="337">
        <f>SUM(ISI報表!$K87,ISJ報表!$K87)</f>
        <v>0</v>
      </c>
      <c r="L92" s="338">
        <f>SUM(ISI報表!$L87,ISJ報表!$L87)</f>
        <v>0</v>
      </c>
      <c r="M92" s="339">
        <f>SUM(ISI報表!$M87,ISJ報表!$M87)</f>
        <v>0</v>
      </c>
      <c r="N92" s="339">
        <f>SUM(ISI報表!$N87,ISJ報表!$N87)</f>
        <v>0</v>
      </c>
      <c r="O92" s="337">
        <f>SUM(ISI報表!$O87,ISJ報表!$O87)</f>
        <v>0</v>
      </c>
      <c r="P92" s="338">
        <f>SUM(ISI報表!$P87,ISJ報表!$P87)</f>
        <v>0</v>
      </c>
      <c r="Q92" s="337">
        <f>SUM(ISI報表!$Q87,ISJ報表!$Q87)</f>
        <v>0</v>
      </c>
      <c r="R92" s="340">
        <f>SUM(ISI報表!$R87,ISJ報表!$R87)</f>
        <v>0</v>
      </c>
      <c r="S92" s="340">
        <f>SUM(ISI報表!$S87,ISJ報表!$S87)</f>
        <v>0</v>
      </c>
      <c r="T92" s="341"/>
      <c r="U92" s="339"/>
      <c r="V92" s="339"/>
      <c r="W92" s="339"/>
      <c r="X92" s="339"/>
      <c r="Y92" s="339"/>
      <c r="Z92" s="339"/>
      <c r="AA92" s="339"/>
      <c r="AB92" s="339"/>
      <c r="AC92" s="339"/>
      <c r="AD92" s="339"/>
      <c r="AE92" s="339"/>
      <c r="AF92" s="339"/>
      <c r="AG92" s="337">
        <f>SUM(ISI報表!$AG87,ISJ報表!$AG87)</f>
        <v>0</v>
      </c>
      <c r="AH92" s="23"/>
      <c r="AI92" s="131"/>
      <c r="AJ92" s="131"/>
      <c r="AO92" s="48">
        <v>0</v>
      </c>
      <c r="AP92" s="48">
        <v>0</v>
      </c>
      <c r="AQ92" s="48">
        <v>0</v>
      </c>
      <c r="AR92" s="161">
        <v>0</v>
      </c>
      <c r="AS92" s="48">
        <v>0</v>
      </c>
      <c r="AT92" s="48">
        <v>0</v>
      </c>
      <c r="AU92" s="48">
        <v>0</v>
      </c>
      <c r="AV92" s="48">
        <v>0</v>
      </c>
      <c r="AW92" s="168">
        <v>0</v>
      </c>
      <c r="AX92" s="168">
        <v>0</v>
      </c>
    </row>
    <row r="93" spans="1:50" ht="16" customHeight="1" x14ac:dyDescent="0.25">
      <c r="A93" s="21">
        <v>75</v>
      </c>
      <c r="E93" s="328">
        <v>76</v>
      </c>
      <c r="F93" s="329" t="str">
        <f t="shared" si="1"/>
        <v xml:space="preserve"> </v>
      </c>
      <c r="G93" s="330"/>
      <c r="H93" s="331">
        <f>SUM(ISI報表!$H88,ISJ報表!$H88)</f>
        <v>0</v>
      </c>
      <c r="I93" s="332">
        <f>SUM(ISI報表!$I88,ISJ報表!$I88)</f>
        <v>0</v>
      </c>
      <c r="J93" s="332">
        <f>SUM(ISI報表!$J88,ISJ報表!$J88)</f>
        <v>0</v>
      </c>
      <c r="K93" s="330">
        <f>SUM(ISI報表!$K88,ISJ報表!$K88)</f>
        <v>0</v>
      </c>
      <c r="L93" s="331">
        <f>SUM(ISI報表!$L88,ISJ報表!$L88)</f>
        <v>0</v>
      </c>
      <c r="M93" s="332">
        <f>SUM(ISI報表!$M88,ISJ報表!$M88)</f>
        <v>0</v>
      </c>
      <c r="N93" s="332">
        <f>SUM(ISI報表!$N88,ISJ報表!$N88)</f>
        <v>0</v>
      </c>
      <c r="O93" s="330">
        <f>SUM(ISI報表!$O88,ISJ報表!$O88)</f>
        <v>0</v>
      </c>
      <c r="P93" s="331">
        <f>SUM(ISI報表!$P88,ISJ報表!$P88)</f>
        <v>0</v>
      </c>
      <c r="Q93" s="330">
        <f>SUM(ISI報表!$Q88,ISJ報表!$Q88)</f>
        <v>0</v>
      </c>
      <c r="R93" s="333">
        <f>SUM(ISI報表!$R88,ISJ報表!$R88)</f>
        <v>0</v>
      </c>
      <c r="S93" s="333">
        <f>SUM(ISI報表!$S88,ISJ報表!$S88)</f>
        <v>0</v>
      </c>
      <c r="T93" s="334"/>
      <c r="U93" s="332"/>
      <c r="V93" s="332"/>
      <c r="W93" s="332"/>
      <c r="X93" s="332"/>
      <c r="Y93" s="332"/>
      <c r="Z93" s="332"/>
      <c r="AA93" s="332"/>
      <c r="AB93" s="332"/>
      <c r="AC93" s="332"/>
      <c r="AD93" s="332"/>
      <c r="AE93" s="332"/>
      <c r="AF93" s="332"/>
      <c r="AG93" s="330">
        <f>SUM(ISI報表!$AG88,ISJ報表!$AG88)</f>
        <v>0</v>
      </c>
      <c r="AH93" s="23"/>
      <c r="AI93" s="131"/>
      <c r="AJ93" s="131"/>
      <c r="AO93" s="48">
        <v>0</v>
      </c>
      <c r="AP93" s="48">
        <v>0</v>
      </c>
      <c r="AQ93" s="48">
        <v>0</v>
      </c>
      <c r="AR93" s="161">
        <v>0</v>
      </c>
      <c r="AS93" s="48">
        <v>0</v>
      </c>
      <c r="AT93" s="48">
        <v>0</v>
      </c>
      <c r="AU93" s="48">
        <v>0</v>
      </c>
      <c r="AV93" s="48">
        <v>0</v>
      </c>
      <c r="AW93" s="168">
        <v>0</v>
      </c>
      <c r="AX93" s="168">
        <v>0</v>
      </c>
    </row>
    <row r="94" spans="1:50" ht="16" customHeight="1" x14ac:dyDescent="0.25">
      <c r="A94" s="21">
        <v>76</v>
      </c>
      <c r="E94" s="328">
        <v>77</v>
      </c>
      <c r="F94" s="329" t="str">
        <f t="shared" si="1"/>
        <v xml:space="preserve"> </v>
      </c>
      <c r="G94" s="330"/>
      <c r="H94" s="331">
        <f>SUM(ISI報表!$H89,ISJ報表!$H89)</f>
        <v>0</v>
      </c>
      <c r="I94" s="332">
        <f>SUM(ISI報表!$I89,ISJ報表!$I89)</f>
        <v>0</v>
      </c>
      <c r="J94" s="332">
        <f>SUM(ISI報表!$J89,ISJ報表!$J89)</f>
        <v>0</v>
      </c>
      <c r="K94" s="330">
        <f>SUM(ISI報表!$K89,ISJ報表!$K89)</f>
        <v>0</v>
      </c>
      <c r="L94" s="331">
        <f>SUM(ISI報表!$L89,ISJ報表!$L89)</f>
        <v>0</v>
      </c>
      <c r="M94" s="332">
        <f>SUM(ISI報表!$M89,ISJ報表!$M89)</f>
        <v>0</v>
      </c>
      <c r="N94" s="332">
        <f>SUM(ISI報表!$N89,ISJ報表!$N89)</f>
        <v>0</v>
      </c>
      <c r="O94" s="330">
        <f>SUM(ISI報表!$O89,ISJ報表!$O89)</f>
        <v>0</v>
      </c>
      <c r="P94" s="331">
        <f>SUM(ISI報表!$P89,ISJ報表!$P89)</f>
        <v>0</v>
      </c>
      <c r="Q94" s="330">
        <f>SUM(ISI報表!$Q89,ISJ報表!$Q89)</f>
        <v>0</v>
      </c>
      <c r="R94" s="333">
        <f>SUM(ISI報表!$R89,ISJ報表!$R89)</f>
        <v>0</v>
      </c>
      <c r="S94" s="333">
        <f>SUM(ISI報表!$S89,ISJ報表!$S89)</f>
        <v>0</v>
      </c>
      <c r="T94" s="334"/>
      <c r="U94" s="332"/>
      <c r="V94" s="332"/>
      <c r="W94" s="332"/>
      <c r="X94" s="332"/>
      <c r="Y94" s="332"/>
      <c r="Z94" s="332"/>
      <c r="AA94" s="332"/>
      <c r="AB94" s="332"/>
      <c r="AC94" s="332"/>
      <c r="AD94" s="332"/>
      <c r="AE94" s="332"/>
      <c r="AF94" s="332"/>
      <c r="AG94" s="330">
        <f>SUM(ISI報表!$AG89,ISJ報表!$AG89)</f>
        <v>0</v>
      </c>
      <c r="AH94" s="23"/>
      <c r="AI94" s="131"/>
      <c r="AJ94" s="131"/>
      <c r="AO94" s="48">
        <v>0</v>
      </c>
      <c r="AP94" s="48">
        <v>0</v>
      </c>
      <c r="AQ94" s="48">
        <v>0</v>
      </c>
      <c r="AR94" s="161">
        <v>0</v>
      </c>
      <c r="AS94" s="48">
        <v>0</v>
      </c>
      <c r="AT94" s="48">
        <v>0</v>
      </c>
      <c r="AU94" s="48">
        <v>0</v>
      </c>
      <c r="AV94" s="48">
        <v>0</v>
      </c>
      <c r="AW94" s="168">
        <v>0</v>
      </c>
      <c r="AX94" s="168">
        <v>0</v>
      </c>
    </row>
    <row r="95" spans="1:50" ht="16" customHeight="1" x14ac:dyDescent="0.25">
      <c r="A95" s="21">
        <v>77</v>
      </c>
      <c r="E95" s="328">
        <v>78</v>
      </c>
      <c r="F95" s="329" t="str">
        <f t="shared" si="1"/>
        <v xml:space="preserve"> </v>
      </c>
      <c r="G95" s="330"/>
      <c r="H95" s="331">
        <f>SUM(ISI報表!$H90,ISJ報表!$H90)</f>
        <v>0</v>
      </c>
      <c r="I95" s="332">
        <f>SUM(ISI報表!$I90,ISJ報表!$I90)</f>
        <v>0</v>
      </c>
      <c r="J95" s="332">
        <f>SUM(ISI報表!$J90,ISJ報表!$J90)</f>
        <v>0</v>
      </c>
      <c r="K95" s="330">
        <f>SUM(ISI報表!$K90,ISJ報表!$K90)</f>
        <v>0</v>
      </c>
      <c r="L95" s="331">
        <f>SUM(ISI報表!$L90,ISJ報表!$L90)</f>
        <v>0</v>
      </c>
      <c r="M95" s="332">
        <f>SUM(ISI報表!$M90,ISJ報表!$M90)</f>
        <v>0</v>
      </c>
      <c r="N95" s="332">
        <f>SUM(ISI報表!$N90,ISJ報表!$N90)</f>
        <v>0</v>
      </c>
      <c r="O95" s="330">
        <f>SUM(ISI報表!$O90,ISJ報表!$O90)</f>
        <v>0</v>
      </c>
      <c r="P95" s="331">
        <f>SUM(ISI報表!$P90,ISJ報表!$P90)</f>
        <v>0</v>
      </c>
      <c r="Q95" s="330">
        <f>SUM(ISI報表!$Q90,ISJ報表!$Q90)</f>
        <v>0</v>
      </c>
      <c r="R95" s="333">
        <f>SUM(ISI報表!$R90,ISJ報表!$R90)</f>
        <v>0</v>
      </c>
      <c r="S95" s="333">
        <f>SUM(ISI報表!$S90,ISJ報表!$S90)</f>
        <v>0</v>
      </c>
      <c r="T95" s="334"/>
      <c r="U95" s="332"/>
      <c r="V95" s="332"/>
      <c r="W95" s="332"/>
      <c r="X95" s="332"/>
      <c r="Y95" s="332"/>
      <c r="Z95" s="332"/>
      <c r="AA95" s="332"/>
      <c r="AB95" s="332"/>
      <c r="AC95" s="332"/>
      <c r="AD95" s="332"/>
      <c r="AE95" s="332"/>
      <c r="AF95" s="332"/>
      <c r="AG95" s="330">
        <f>SUM(ISI報表!$AG90,ISJ報表!$AG90)</f>
        <v>0</v>
      </c>
      <c r="AH95" s="23"/>
      <c r="AI95" s="131"/>
      <c r="AJ95" s="131"/>
      <c r="AO95" s="48">
        <v>0</v>
      </c>
      <c r="AP95" s="48">
        <v>0</v>
      </c>
      <c r="AQ95" s="48">
        <v>0</v>
      </c>
      <c r="AR95" s="161">
        <v>0</v>
      </c>
      <c r="AS95" s="48">
        <v>0</v>
      </c>
      <c r="AT95" s="48">
        <v>0</v>
      </c>
      <c r="AU95" s="48">
        <v>0</v>
      </c>
      <c r="AV95" s="48">
        <v>0</v>
      </c>
      <c r="AW95" s="168">
        <v>0</v>
      </c>
      <c r="AX95" s="168">
        <v>0</v>
      </c>
    </row>
    <row r="96" spans="1:50" ht="16" customHeight="1" x14ac:dyDescent="0.25">
      <c r="A96" s="21">
        <v>78</v>
      </c>
      <c r="E96" s="328">
        <v>79</v>
      </c>
      <c r="F96" s="329" t="str">
        <f t="shared" si="1"/>
        <v xml:space="preserve"> </v>
      </c>
      <c r="G96" s="330"/>
      <c r="H96" s="331">
        <f>SUM(ISI報表!$H91,ISJ報表!$H91)</f>
        <v>0</v>
      </c>
      <c r="I96" s="332">
        <f>SUM(ISI報表!$I91,ISJ報表!$I91)</f>
        <v>0</v>
      </c>
      <c r="J96" s="332">
        <f>SUM(ISI報表!$J91,ISJ報表!$J91)</f>
        <v>0</v>
      </c>
      <c r="K96" s="330">
        <f>SUM(ISI報表!$K91,ISJ報表!$K91)</f>
        <v>0</v>
      </c>
      <c r="L96" s="331">
        <f>SUM(ISI報表!$L91,ISJ報表!$L91)</f>
        <v>0</v>
      </c>
      <c r="M96" s="332">
        <f>SUM(ISI報表!$M91,ISJ報表!$M91)</f>
        <v>0</v>
      </c>
      <c r="N96" s="332">
        <f>SUM(ISI報表!$N91,ISJ報表!$N91)</f>
        <v>0</v>
      </c>
      <c r="O96" s="330">
        <f>SUM(ISI報表!$O91,ISJ報表!$O91)</f>
        <v>0</v>
      </c>
      <c r="P96" s="331">
        <f>SUM(ISI報表!$P91,ISJ報表!$P91)</f>
        <v>0</v>
      </c>
      <c r="Q96" s="330">
        <f>SUM(ISI報表!$Q91,ISJ報表!$Q91)</f>
        <v>0</v>
      </c>
      <c r="R96" s="333">
        <f>SUM(ISI報表!$R91,ISJ報表!$R91)</f>
        <v>0</v>
      </c>
      <c r="S96" s="333">
        <f>SUM(ISI報表!$S91,ISJ報表!$S91)</f>
        <v>0</v>
      </c>
      <c r="T96" s="334"/>
      <c r="U96" s="332"/>
      <c r="V96" s="332"/>
      <c r="W96" s="332"/>
      <c r="X96" s="332"/>
      <c r="Y96" s="332"/>
      <c r="Z96" s="332"/>
      <c r="AA96" s="332"/>
      <c r="AB96" s="332"/>
      <c r="AC96" s="332"/>
      <c r="AD96" s="332"/>
      <c r="AE96" s="332"/>
      <c r="AF96" s="332"/>
      <c r="AG96" s="330">
        <f>SUM(ISI報表!$AG91,ISJ報表!$AG91)</f>
        <v>0</v>
      </c>
      <c r="AH96" s="23"/>
      <c r="AI96" s="131"/>
      <c r="AJ96" s="131"/>
      <c r="AO96" s="48">
        <v>0</v>
      </c>
      <c r="AP96" s="48">
        <v>0</v>
      </c>
      <c r="AQ96" s="48">
        <v>0</v>
      </c>
      <c r="AR96" s="161">
        <v>0</v>
      </c>
      <c r="AS96" s="48">
        <v>0</v>
      </c>
      <c r="AT96" s="48">
        <v>0</v>
      </c>
      <c r="AU96" s="48">
        <v>0</v>
      </c>
      <c r="AV96" s="48">
        <v>0</v>
      </c>
      <c r="AW96" s="168">
        <v>0</v>
      </c>
      <c r="AX96" s="168">
        <v>0</v>
      </c>
    </row>
    <row r="97" spans="1:50" ht="16" customHeight="1" x14ac:dyDescent="0.25">
      <c r="A97" s="21">
        <v>79</v>
      </c>
      <c r="E97" s="335">
        <v>80</v>
      </c>
      <c r="F97" s="336" t="str">
        <f t="shared" si="1"/>
        <v xml:space="preserve"> </v>
      </c>
      <c r="G97" s="337"/>
      <c r="H97" s="338">
        <f>SUM(ISI報表!$H92,ISJ報表!$H92)</f>
        <v>0</v>
      </c>
      <c r="I97" s="339">
        <f>SUM(ISI報表!$I92,ISJ報表!$I92)</f>
        <v>0</v>
      </c>
      <c r="J97" s="339">
        <f>SUM(ISI報表!$J92,ISJ報表!$J92)</f>
        <v>0</v>
      </c>
      <c r="K97" s="337">
        <f>SUM(ISI報表!$K92,ISJ報表!$K92)</f>
        <v>0</v>
      </c>
      <c r="L97" s="338">
        <f>SUM(ISI報表!$L92,ISJ報表!$L92)</f>
        <v>0</v>
      </c>
      <c r="M97" s="339">
        <f>SUM(ISI報表!$M92,ISJ報表!$M92)</f>
        <v>0</v>
      </c>
      <c r="N97" s="339">
        <f>SUM(ISI報表!$N92,ISJ報表!$N92)</f>
        <v>0</v>
      </c>
      <c r="O97" s="337">
        <f>SUM(ISI報表!$O92,ISJ報表!$O92)</f>
        <v>0</v>
      </c>
      <c r="P97" s="338">
        <f>SUM(ISI報表!$P92,ISJ報表!$P92)</f>
        <v>0</v>
      </c>
      <c r="Q97" s="337">
        <f>SUM(ISI報表!$Q92,ISJ報表!$Q92)</f>
        <v>0</v>
      </c>
      <c r="R97" s="340">
        <f>SUM(ISI報表!$R92,ISJ報表!$R92)</f>
        <v>0</v>
      </c>
      <c r="S97" s="340">
        <f>SUM(ISI報表!$S92,ISJ報表!$S92)</f>
        <v>0</v>
      </c>
      <c r="T97" s="341"/>
      <c r="U97" s="339"/>
      <c r="V97" s="339"/>
      <c r="W97" s="339"/>
      <c r="X97" s="339"/>
      <c r="Y97" s="339"/>
      <c r="Z97" s="339"/>
      <c r="AA97" s="339"/>
      <c r="AB97" s="339"/>
      <c r="AC97" s="339"/>
      <c r="AD97" s="339"/>
      <c r="AE97" s="339"/>
      <c r="AF97" s="339"/>
      <c r="AG97" s="337">
        <f>SUM(ISI報表!$AG92,ISJ報表!$AG92)</f>
        <v>0</v>
      </c>
      <c r="AH97" s="23"/>
      <c r="AI97" s="131"/>
      <c r="AJ97" s="131"/>
      <c r="AO97" s="48">
        <v>0</v>
      </c>
      <c r="AP97" s="48">
        <v>0</v>
      </c>
      <c r="AQ97" s="48">
        <v>0</v>
      </c>
      <c r="AR97" s="161">
        <v>0</v>
      </c>
      <c r="AS97" s="48">
        <v>0</v>
      </c>
      <c r="AT97" s="48">
        <v>0</v>
      </c>
      <c r="AU97" s="48">
        <v>0</v>
      </c>
      <c r="AV97" s="48">
        <v>0</v>
      </c>
      <c r="AW97" s="168">
        <v>0</v>
      </c>
      <c r="AX97" s="168">
        <v>0</v>
      </c>
    </row>
    <row r="98" spans="1:50" ht="16" customHeight="1" x14ac:dyDescent="0.25">
      <c r="A98" s="21">
        <v>80</v>
      </c>
      <c r="E98" s="328">
        <v>81</v>
      </c>
      <c r="F98" s="329" t="str">
        <f t="shared" si="1"/>
        <v xml:space="preserve"> </v>
      </c>
      <c r="G98" s="330"/>
      <c r="H98" s="331">
        <f>SUM(ISI報表!$H93,ISJ報表!$H93)</f>
        <v>0</v>
      </c>
      <c r="I98" s="332">
        <f>SUM(ISI報表!$I93,ISJ報表!$I93)</f>
        <v>0</v>
      </c>
      <c r="J98" s="332">
        <f>SUM(ISI報表!$J93,ISJ報表!$J93)</f>
        <v>0</v>
      </c>
      <c r="K98" s="330">
        <f>SUM(ISI報表!$K93,ISJ報表!$K93)</f>
        <v>0</v>
      </c>
      <c r="L98" s="331">
        <f>SUM(ISI報表!$L93,ISJ報表!$L93)</f>
        <v>0</v>
      </c>
      <c r="M98" s="332">
        <f>SUM(ISI報表!$M93,ISJ報表!$M93)</f>
        <v>0</v>
      </c>
      <c r="N98" s="332">
        <f>SUM(ISI報表!$N93,ISJ報表!$N93)</f>
        <v>0</v>
      </c>
      <c r="O98" s="330">
        <f>SUM(ISI報表!$O93,ISJ報表!$O93)</f>
        <v>0</v>
      </c>
      <c r="P98" s="331">
        <f>SUM(ISI報表!$P93,ISJ報表!$P93)</f>
        <v>0</v>
      </c>
      <c r="Q98" s="330">
        <f>SUM(ISI報表!$Q93,ISJ報表!$Q93)</f>
        <v>0</v>
      </c>
      <c r="R98" s="333">
        <f>SUM(ISI報表!$R93,ISJ報表!$R93)</f>
        <v>0</v>
      </c>
      <c r="S98" s="333">
        <f>SUM(ISI報表!$S93,ISJ報表!$S93)</f>
        <v>0</v>
      </c>
      <c r="T98" s="334"/>
      <c r="U98" s="332"/>
      <c r="V98" s="332"/>
      <c r="W98" s="332"/>
      <c r="X98" s="332"/>
      <c r="Y98" s="332"/>
      <c r="Z98" s="332"/>
      <c r="AA98" s="332"/>
      <c r="AB98" s="332"/>
      <c r="AC98" s="332"/>
      <c r="AD98" s="332"/>
      <c r="AE98" s="332"/>
      <c r="AF98" s="332"/>
      <c r="AG98" s="330">
        <f>SUM(ISI報表!$AG93,ISJ報表!$AG93)</f>
        <v>0</v>
      </c>
      <c r="AH98" s="23"/>
      <c r="AI98" s="131"/>
      <c r="AJ98" s="131"/>
      <c r="AO98" s="48">
        <v>0</v>
      </c>
      <c r="AP98" s="48">
        <v>0</v>
      </c>
      <c r="AQ98" s="48">
        <v>0</v>
      </c>
      <c r="AR98" s="161">
        <v>0</v>
      </c>
      <c r="AS98" s="48">
        <v>0</v>
      </c>
      <c r="AT98" s="48">
        <v>0</v>
      </c>
      <c r="AU98" s="48">
        <v>0</v>
      </c>
      <c r="AV98" s="48">
        <v>0</v>
      </c>
      <c r="AW98" s="168">
        <v>0</v>
      </c>
      <c r="AX98" s="168">
        <v>0</v>
      </c>
    </row>
    <row r="99" spans="1:50" ht="16" customHeight="1" x14ac:dyDescent="0.25">
      <c r="E99" s="328">
        <v>82</v>
      </c>
      <c r="F99" s="329" t="str">
        <f t="shared" si="1"/>
        <v xml:space="preserve"> </v>
      </c>
      <c r="G99" s="330"/>
      <c r="H99" s="331">
        <f>SUM(ISI報表!$H94,ISJ報表!$H94)</f>
        <v>0</v>
      </c>
      <c r="I99" s="332">
        <f>SUM(ISI報表!$I94,ISJ報表!$I94)</f>
        <v>0</v>
      </c>
      <c r="J99" s="332">
        <f>SUM(ISI報表!$J94,ISJ報表!$J94)</f>
        <v>0</v>
      </c>
      <c r="K99" s="330">
        <f>SUM(ISI報表!$K94,ISJ報表!$K94)</f>
        <v>0</v>
      </c>
      <c r="L99" s="331">
        <f>SUM(ISI報表!$L94,ISJ報表!$L94)</f>
        <v>0</v>
      </c>
      <c r="M99" s="332">
        <f>SUM(ISI報表!$M94,ISJ報表!$M94)</f>
        <v>0</v>
      </c>
      <c r="N99" s="332">
        <f>SUM(ISI報表!$N94,ISJ報表!$N94)</f>
        <v>0</v>
      </c>
      <c r="O99" s="330">
        <f>SUM(ISI報表!$O94,ISJ報表!$O94)</f>
        <v>0</v>
      </c>
      <c r="P99" s="331">
        <f>SUM(ISI報表!$P94,ISJ報表!$P94)</f>
        <v>0</v>
      </c>
      <c r="Q99" s="330">
        <f>SUM(ISI報表!$Q94,ISJ報表!$Q94)</f>
        <v>0</v>
      </c>
      <c r="R99" s="333">
        <f>SUM(ISI報表!$R94,ISJ報表!$R94)</f>
        <v>0</v>
      </c>
      <c r="S99" s="333">
        <f>SUM(ISI報表!$S94,ISJ報表!$S94)</f>
        <v>0</v>
      </c>
      <c r="T99" s="334"/>
      <c r="U99" s="332"/>
      <c r="V99" s="332"/>
      <c r="W99" s="332"/>
      <c r="X99" s="332"/>
      <c r="Y99" s="332"/>
      <c r="Z99" s="332"/>
      <c r="AA99" s="332"/>
      <c r="AB99" s="332"/>
      <c r="AC99" s="332"/>
      <c r="AD99" s="332"/>
      <c r="AE99" s="332"/>
      <c r="AF99" s="332"/>
      <c r="AG99" s="330">
        <f>SUM(ISI報表!$AG94,ISJ報表!$AG94)</f>
        <v>0</v>
      </c>
      <c r="AH99" s="23"/>
      <c r="AI99" s="131"/>
      <c r="AJ99" s="131"/>
      <c r="AO99" s="48">
        <v>0</v>
      </c>
      <c r="AP99" s="48">
        <v>0</v>
      </c>
      <c r="AQ99" s="48">
        <v>0</v>
      </c>
      <c r="AR99" s="161">
        <v>0</v>
      </c>
      <c r="AS99" s="48">
        <v>0</v>
      </c>
      <c r="AT99" s="48">
        <v>0</v>
      </c>
      <c r="AU99" s="48">
        <v>0</v>
      </c>
      <c r="AV99" s="48">
        <v>0</v>
      </c>
      <c r="AW99" s="168">
        <v>0</v>
      </c>
      <c r="AX99" s="168">
        <v>0</v>
      </c>
    </row>
    <row r="100" spans="1:50" ht="16" customHeight="1" x14ac:dyDescent="0.25">
      <c r="E100" s="328">
        <v>83</v>
      </c>
      <c r="F100" s="329" t="str">
        <f t="shared" si="1"/>
        <v xml:space="preserve"> </v>
      </c>
      <c r="G100" s="330"/>
      <c r="H100" s="331">
        <f>SUM(ISI報表!$H95,ISJ報表!$H95)</f>
        <v>0</v>
      </c>
      <c r="I100" s="332">
        <f>SUM(ISI報表!$I95,ISJ報表!$I95)</f>
        <v>0</v>
      </c>
      <c r="J100" s="332">
        <f>SUM(ISI報表!$J95,ISJ報表!$J95)</f>
        <v>0</v>
      </c>
      <c r="K100" s="330">
        <f>SUM(ISI報表!$K95,ISJ報表!$K95)</f>
        <v>0</v>
      </c>
      <c r="L100" s="331">
        <f>SUM(ISI報表!$L95,ISJ報表!$L95)</f>
        <v>0</v>
      </c>
      <c r="M100" s="332">
        <f>SUM(ISI報表!$M95,ISJ報表!$M95)</f>
        <v>0</v>
      </c>
      <c r="N100" s="332">
        <f>SUM(ISI報表!$N95,ISJ報表!$N95)</f>
        <v>0</v>
      </c>
      <c r="O100" s="330">
        <f>SUM(ISI報表!$O95,ISJ報表!$O95)</f>
        <v>0</v>
      </c>
      <c r="P100" s="331">
        <f>SUM(ISI報表!$P95,ISJ報表!$P95)</f>
        <v>0</v>
      </c>
      <c r="Q100" s="330">
        <f>SUM(ISI報表!$Q95,ISJ報表!$Q95)</f>
        <v>0</v>
      </c>
      <c r="R100" s="333">
        <f>SUM(ISI報表!$R95,ISJ報表!$R95)</f>
        <v>0</v>
      </c>
      <c r="S100" s="333">
        <f>SUM(ISI報表!$S95,ISJ報表!$S95)</f>
        <v>0</v>
      </c>
      <c r="T100" s="334"/>
      <c r="U100" s="332"/>
      <c r="V100" s="332"/>
      <c r="W100" s="332"/>
      <c r="X100" s="332"/>
      <c r="Y100" s="332"/>
      <c r="Z100" s="332"/>
      <c r="AA100" s="332"/>
      <c r="AB100" s="332"/>
      <c r="AC100" s="332"/>
      <c r="AD100" s="332"/>
      <c r="AE100" s="332"/>
      <c r="AF100" s="332"/>
      <c r="AG100" s="330">
        <f>SUM(ISI報表!$AG95,ISJ報表!$AG95)</f>
        <v>0</v>
      </c>
      <c r="AH100" s="23"/>
      <c r="AI100" s="131"/>
      <c r="AJ100" s="131"/>
      <c r="AO100" s="48">
        <v>0</v>
      </c>
      <c r="AP100" s="48">
        <v>0</v>
      </c>
      <c r="AQ100" s="48">
        <v>0</v>
      </c>
      <c r="AR100" s="161">
        <v>0</v>
      </c>
      <c r="AS100" s="48">
        <v>0</v>
      </c>
      <c r="AT100" s="48">
        <v>0</v>
      </c>
      <c r="AU100" s="48">
        <v>0</v>
      </c>
      <c r="AV100" s="48">
        <v>0</v>
      </c>
      <c r="AW100" s="168">
        <v>0</v>
      </c>
      <c r="AX100" s="168">
        <v>0</v>
      </c>
    </row>
    <row r="101" spans="1:50" ht="16" customHeight="1" x14ac:dyDescent="0.25">
      <c r="E101" s="328">
        <v>84</v>
      </c>
      <c r="F101" s="329" t="str">
        <f t="shared" si="1"/>
        <v xml:space="preserve"> </v>
      </c>
      <c r="G101" s="330"/>
      <c r="H101" s="331">
        <f>SUM(ISI報表!$H96,ISJ報表!$H96)</f>
        <v>0</v>
      </c>
      <c r="I101" s="332">
        <f>SUM(ISI報表!$I96,ISJ報表!$I96)</f>
        <v>0</v>
      </c>
      <c r="J101" s="332">
        <f>SUM(ISI報表!$J96,ISJ報表!$J96)</f>
        <v>0</v>
      </c>
      <c r="K101" s="330">
        <f>SUM(ISI報表!$K96,ISJ報表!$K96)</f>
        <v>0</v>
      </c>
      <c r="L101" s="331">
        <f>SUM(ISI報表!$L96,ISJ報表!$L96)</f>
        <v>0</v>
      </c>
      <c r="M101" s="332">
        <f>SUM(ISI報表!$M96,ISJ報表!$M96)</f>
        <v>0</v>
      </c>
      <c r="N101" s="332">
        <f>SUM(ISI報表!$N96,ISJ報表!$N96)</f>
        <v>0</v>
      </c>
      <c r="O101" s="330">
        <f>SUM(ISI報表!$O96,ISJ報表!$O96)</f>
        <v>0</v>
      </c>
      <c r="P101" s="331">
        <f>SUM(ISI報表!$P96,ISJ報表!$P96)</f>
        <v>0</v>
      </c>
      <c r="Q101" s="330">
        <f>SUM(ISI報表!$Q96,ISJ報表!$Q96)</f>
        <v>0</v>
      </c>
      <c r="R101" s="333">
        <f>SUM(ISI報表!$R96,ISJ報表!$R96)</f>
        <v>0</v>
      </c>
      <c r="S101" s="333">
        <f>SUM(ISI報表!$S96,ISJ報表!$S96)</f>
        <v>0</v>
      </c>
      <c r="T101" s="334"/>
      <c r="U101" s="332"/>
      <c r="V101" s="332"/>
      <c r="W101" s="332"/>
      <c r="X101" s="332"/>
      <c r="Y101" s="332"/>
      <c r="Z101" s="332"/>
      <c r="AA101" s="332"/>
      <c r="AB101" s="332"/>
      <c r="AC101" s="332"/>
      <c r="AD101" s="332"/>
      <c r="AE101" s="332"/>
      <c r="AF101" s="332"/>
      <c r="AG101" s="330">
        <f>SUM(ISI報表!$AG96,ISJ報表!$AG96)</f>
        <v>0</v>
      </c>
      <c r="AH101" s="23"/>
      <c r="AI101" s="131"/>
      <c r="AJ101" s="131"/>
      <c r="AO101" s="48">
        <v>0</v>
      </c>
      <c r="AP101" s="48">
        <v>0</v>
      </c>
      <c r="AQ101" s="48">
        <v>0</v>
      </c>
      <c r="AR101" s="161">
        <v>0</v>
      </c>
      <c r="AS101" s="48">
        <v>0</v>
      </c>
      <c r="AT101" s="48">
        <v>0</v>
      </c>
      <c r="AU101" s="48">
        <v>0</v>
      </c>
      <c r="AV101" s="48">
        <v>0</v>
      </c>
      <c r="AW101" s="168">
        <v>0</v>
      </c>
      <c r="AX101" s="168">
        <v>0</v>
      </c>
    </row>
    <row r="102" spans="1:50" ht="16" customHeight="1" x14ac:dyDescent="0.25">
      <c r="E102" s="335">
        <v>85</v>
      </c>
      <c r="F102" s="336" t="str">
        <f t="shared" si="1"/>
        <v xml:space="preserve"> </v>
      </c>
      <c r="G102" s="337"/>
      <c r="H102" s="338">
        <f>SUM(ISI報表!$H97,ISJ報表!$H97)</f>
        <v>0</v>
      </c>
      <c r="I102" s="339">
        <f>SUM(ISI報表!$I97,ISJ報表!$I97)</f>
        <v>0</v>
      </c>
      <c r="J102" s="339">
        <f>SUM(ISI報表!$J97,ISJ報表!$J97)</f>
        <v>0</v>
      </c>
      <c r="K102" s="337">
        <f>SUM(ISI報表!$K97,ISJ報表!$K97)</f>
        <v>0</v>
      </c>
      <c r="L102" s="338">
        <f>SUM(ISI報表!$L97,ISJ報表!$L97)</f>
        <v>0</v>
      </c>
      <c r="M102" s="339">
        <f>SUM(ISI報表!$M97,ISJ報表!$M97)</f>
        <v>0</v>
      </c>
      <c r="N102" s="339">
        <f>SUM(ISI報表!$N97,ISJ報表!$N97)</f>
        <v>0</v>
      </c>
      <c r="O102" s="337">
        <f>SUM(ISI報表!$O97,ISJ報表!$O97)</f>
        <v>0</v>
      </c>
      <c r="P102" s="338">
        <f>SUM(ISI報表!$P97,ISJ報表!$P97)</f>
        <v>0</v>
      </c>
      <c r="Q102" s="337">
        <f>SUM(ISI報表!$Q97,ISJ報表!$Q97)</f>
        <v>0</v>
      </c>
      <c r="R102" s="340">
        <f>SUM(ISI報表!$R97,ISJ報表!$R97)</f>
        <v>0</v>
      </c>
      <c r="S102" s="340">
        <f>SUM(ISI報表!$S97,ISJ報表!$S97)</f>
        <v>0</v>
      </c>
      <c r="T102" s="341"/>
      <c r="U102" s="339"/>
      <c r="V102" s="339"/>
      <c r="W102" s="339"/>
      <c r="X102" s="339"/>
      <c r="Y102" s="339"/>
      <c r="Z102" s="339"/>
      <c r="AA102" s="339"/>
      <c r="AB102" s="339"/>
      <c r="AC102" s="339"/>
      <c r="AD102" s="339"/>
      <c r="AE102" s="339"/>
      <c r="AF102" s="339"/>
      <c r="AG102" s="337">
        <f>SUM(ISI報表!$AG97,ISJ報表!$AG97)</f>
        <v>0</v>
      </c>
      <c r="AH102" s="23"/>
      <c r="AI102" s="131"/>
      <c r="AJ102" s="131"/>
      <c r="AO102" s="48">
        <v>0</v>
      </c>
      <c r="AP102" s="48">
        <v>0</v>
      </c>
      <c r="AQ102" s="48">
        <v>0</v>
      </c>
      <c r="AR102" s="161">
        <v>0</v>
      </c>
      <c r="AS102" s="48">
        <v>0</v>
      </c>
      <c r="AT102" s="48">
        <v>0</v>
      </c>
      <c r="AU102" s="48">
        <v>0</v>
      </c>
      <c r="AV102" s="48">
        <v>0</v>
      </c>
      <c r="AW102" s="168">
        <v>0</v>
      </c>
      <c r="AX102" s="168">
        <v>0</v>
      </c>
    </row>
    <row r="103" spans="1:50" ht="16" customHeight="1" x14ac:dyDescent="0.25">
      <c r="E103" s="328">
        <v>86</v>
      </c>
      <c r="F103" s="329" t="str">
        <f t="shared" si="1"/>
        <v xml:space="preserve"> </v>
      </c>
      <c r="G103" s="330"/>
      <c r="H103" s="331">
        <f>SUM(ISI報表!$H98,ISJ報表!$H98)</f>
        <v>0</v>
      </c>
      <c r="I103" s="332">
        <f>SUM(ISI報表!$I98,ISJ報表!$I98)</f>
        <v>0</v>
      </c>
      <c r="J103" s="332">
        <f>SUM(ISI報表!$J98,ISJ報表!$J98)</f>
        <v>0</v>
      </c>
      <c r="K103" s="330">
        <f>SUM(ISI報表!$K98,ISJ報表!$K98)</f>
        <v>0</v>
      </c>
      <c r="L103" s="331">
        <f>SUM(ISI報表!$L98,ISJ報表!$L98)</f>
        <v>0</v>
      </c>
      <c r="M103" s="332">
        <f>SUM(ISI報表!$M98,ISJ報表!$M98)</f>
        <v>0</v>
      </c>
      <c r="N103" s="332">
        <f>SUM(ISI報表!$N98,ISJ報表!$N98)</f>
        <v>0</v>
      </c>
      <c r="O103" s="330">
        <f>SUM(ISI報表!$O98,ISJ報表!$O98)</f>
        <v>0</v>
      </c>
      <c r="P103" s="331">
        <f>SUM(ISI報表!$P98,ISJ報表!$P98)</f>
        <v>0</v>
      </c>
      <c r="Q103" s="330">
        <f>SUM(ISI報表!$Q98,ISJ報表!$Q98)</f>
        <v>0</v>
      </c>
      <c r="R103" s="333">
        <f>SUM(ISI報表!$R98,ISJ報表!$R98)</f>
        <v>0</v>
      </c>
      <c r="S103" s="333">
        <f>SUM(ISI報表!$S98,ISJ報表!$S98)</f>
        <v>0</v>
      </c>
      <c r="T103" s="334"/>
      <c r="U103" s="332"/>
      <c r="V103" s="332"/>
      <c r="W103" s="332"/>
      <c r="X103" s="332"/>
      <c r="Y103" s="332"/>
      <c r="Z103" s="332"/>
      <c r="AA103" s="332"/>
      <c r="AB103" s="332"/>
      <c r="AC103" s="332"/>
      <c r="AD103" s="332"/>
      <c r="AE103" s="332"/>
      <c r="AF103" s="332"/>
      <c r="AG103" s="330">
        <f>SUM(ISI報表!$AG98,ISJ報表!$AG98)</f>
        <v>0</v>
      </c>
      <c r="AH103" s="23"/>
      <c r="AI103" s="131"/>
      <c r="AJ103" s="131"/>
      <c r="AO103" s="48">
        <v>0</v>
      </c>
      <c r="AP103" s="48">
        <v>0</v>
      </c>
      <c r="AQ103" s="48">
        <v>0</v>
      </c>
      <c r="AR103" s="161">
        <v>0</v>
      </c>
      <c r="AS103" s="48">
        <v>0</v>
      </c>
      <c r="AT103" s="48">
        <v>0</v>
      </c>
      <c r="AU103" s="48">
        <v>0</v>
      </c>
      <c r="AV103" s="48">
        <v>0</v>
      </c>
      <c r="AW103" s="168">
        <v>0</v>
      </c>
      <c r="AX103" s="168">
        <v>0</v>
      </c>
    </row>
    <row r="104" spans="1:50" ht="16" customHeight="1" x14ac:dyDescent="0.25">
      <c r="E104" s="328">
        <v>87</v>
      </c>
      <c r="F104" s="329" t="str">
        <f t="shared" si="1"/>
        <v xml:space="preserve"> </v>
      </c>
      <c r="G104" s="330"/>
      <c r="H104" s="331">
        <f>SUM(ISI報表!$H99,ISJ報表!$H99)</f>
        <v>0</v>
      </c>
      <c r="I104" s="332">
        <f>SUM(ISI報表!$I99,ISJ報表!$I99)</f>
        <v>0</v>
      </c>
      <c r="J104" s="332">
        <f>SUM(ISI報表!$J99,ISJ報表!$J99)</f>
        <v>0</v>
      </c>
      <c r="K104" s="330">
        <f>SUM(ISI報表!$K99,ISJ報表!$K99)</f>
        <v>0</v>
      </c>
      <c r="L104" s="331">
        <f>SUM(ISI報表!$L99,ISJ報表!$L99)</f>
        <v>0</v>
      </c>
      <c r="M104" s="332">
        <f>SUM(ISI報表!$M99,ISJ報表!$M99)</f>
        <v>0</v>
      </c>
      <c r="N104" s="332">
        <f>SUM(ISI報表!$N99,ISJ報表!$N99)</f>
        <v>0</v>
      </c>
      <c r="O104" s="330">
        <f>SUM(ISI報表!$O99,ISJ報表!$O99)</f>
        <v>0</v>
      </c>
      <c r="P104" s="331">
        <f>SUM(ISI報表!$P99,ISJ報表!$P99)</f>
        <v>0</v>
      </c>
      <c r="Q104" s="330">
        <f>SUM(ISI報表!$Q99,ISJ報表!$Q99)</f>
        <v>0</v>
      </c>
      <c r="R104" s="333">
        <f>SUM(ISI報表!$R99,ISJ報表!$R99)</f>
        <v>0</v>
      </c>
      <c r="S104" s="333">
        <f>SUM(ISI報表!$S99,ISJ報表!$S99)</f>
        <v>0</v>
      </c>
      <c r="T104" s="334"/>
      <c r="U104" s="332"/>
      <c r="V104" s="332"/>
      <c r="W104" s="332"/>
      <c r="X104" s="332"/>
      <c r="Y104" s="332"/>
      <c r="Z104" s="332"/>
      <c r="AA104" s="332"/>
      <c r="AB104" s="332"/>
      <c r="AC104" s="332"/>
      <c r="AD104" s="332"/>
      <c r="AE104" s="332"/>
      <c r="AF104" s="332"/>
      <c r="AG104" s="330">
        <f>SUM(ISI報表!$AG99,ISJ報表!$AG99)</f>
        <v>0</v>
      </c>
      <c r="AH104" s="23"/>
      <c r="AI104" s="131"/>
      <c r="AJ104" s="131"/>
      <c r="AO104" s="48">
        <v>0</v>
      </c>
      <c r="AP104" s="48">
        <v>0</v>
      </c>
      <c r="AQ104" s="48">
        <v>0</v>
      </c>
      <c r="AR104" s="161">
        <v>0</v>
      </c>
      <c r="AS104" s="48">
        <v>0</v>
      </c>
      <c r="AT104" s="48">
        <v>0</v>
      </c>
      <c r="AU104" s="48">
        <v>0</v>
      </c>
      <c r="AV104" s="48">
        <v>0</v>
      </c>
      <c r="AW104" s="168">
        <v>0</v>
      </c>
      <c r="AX104" s="168">
        <v>0</v>
      </c>
    </row>
    <row r="105" spans="1:50" ht="16" customHeight="1" x14ac:dyDescent="0.25">
      <c r="E105" s="328">
        <v>88</v>
      </c>
      <c r="F105" s="329" t="str">
        <f t="shared" si="1"/>
        <v xml:space="preserve"> </v>
      </c>
      <c r="G105" s="330"/>
      <c r="H105" s="331">
        <f>SUM(ISI報表!$H100,ISJ報表!$H100)</f>
        <v>0</v>
      </c>
      <c r="I105" s="332">
        <f>SUM(ISI報表!$I100,ISJ報表!$I100)</f>
        <v>0</v>
      </c>
      <c r="J105" s="332">
        <f>SUM(ISI報表!$J100,ISJ報表!$J100)</f>
        <v>0</v>
      </c>
      <c r="K105" s="330">
        <f>SUM(ISI報表!$K100,ISJ報表!$K100)</f>
        <v>0</v>
      </c>
      <c r="L105" s="331">
        <f>SUM(ISI報表!$L100,ISJ報表!$L100)</f>
        <v>0</v>
      </c>
      <c r="M105" s="332">
        <f>SUM(ISI報表!$M100,ISJ報表!$M100)</f>
        <v>0</v>
      </c>
      <c r="N105" s="332">
        <f>SUM(ISI報表!$N100,ISJ報表!$N100)</f>
        <v>0</v>
      </c>
      <c r="O105" s="330">
        <f>SUM(ISI報表!$O100,ISJ報表!$O100)</f>
        <v>0</v>
      </c>
      <c r="P105" s="331">
        <f>SUM(ISI報表!$P100,ISJ報表!$P100)</f>
        <v>0</v>
      </c>
      <c r="Q105" s="330">
        <f>SUM(ISI報表!$Q100,ISJ報表!$Q100)</f>
        <v>0</v>
      </c>
      <c r="R105" s="333">
        <f>SUM(ISI報表!$R100,ISJ報表!$R100)</f>
        <v>0</v>
      </c>
      <c r="S105" s="333">
        <f>SUM(ISI報表!$S100,ISJ報表!$S100)</f>
        <v>0</v>
      </c>
      <c r="T105" s="334"/>
      <c r="U105" s="332"/>
      <c r="V105" s="332"/>
      <c r="W105" s="332"/>
      <c r="X105" s="332"/>
      <c r="Y105" s="332"/>
      <c r="Z105" s="332"/>
      <c r="AA105" s="332"/>
      <c r="AB105" s="332"/>
      <c r="AC105" s="332"/>
      <c r="AD105" s="332"/>
      <c r="AE105" s="332"/>
      <c r="AF105" s="332"/>
      <c r="AG105" s="330">
        <f>SUM(ISI報表!$AG100,ISJ報表!$AG100)</f>
        <v>0</v>
      </c>
      <c r="AH105" s="23"/>
      <c r="AI105" s="131"/>
      <c r="AJ105" s="131"/>
      <c r="AO105" s="48">
        <v>0</v>
      </c>
      <c r="AP105" s="48">
        <v>0</v>
      </c>
      <c r="AQ105" s="48">
        <v>0</v>
      </c>
      <c r="AR105" s="161">
        <v>0</v>
      </c>
      <c r="AS105" s="48">
        <v>0</v>
      </c>
      <c r="AT105" s="48">
        <v>0</v>
      </c>
      <c r="AU105" s="48">
        <v>0</v>
      </c>
      <c r="AV105" s="48">
        <v>0</v>
      </c>
      <c r="AW105" s="168">
        <v>0</v>
      </c>
      <c r="AX105" s="168">
        <v>0</v>
      </c>
    </row>
    <row r="106" spans="1:50" ht="16" customHeight="1" x14ac:dyDescent="0.25">
      <c r="E106" s="328">
        <v>89</v>
      </c>
      <c r="F106" s="329" t="str">
        <f t="shared" si="1"/>
        <v xml:space="preserve"> </v>
      </c>
      <c r="G106" s="330"/>
      <c r="H106" s="331">
        <f>SUM(ISI報表!$H101,ISJ報表!$H101)</f>
        <v>0</v>
      </c>
      <c r="I106" s="332">
        <f>SUM(ISI報表!$I101,ISJ報表!$I101)</f>
        <v>0</v>
      </c>
      <c r="J106" s="332">
        <f>SUM(ISI報表!$J101,ISJ報表!$J101)</f>
        <v>0</v>
      </c>
      <c r="K106" s="330">
        <f>SUM(ISI報表!$K101,ISJ報表!$K101)</f>
        <v>0</v>
      </c>
      <c r="L106" s="331">
        <f>SUM(ISI報表!$L101,ISJ報表!$L101)</f>
        <v>0</v>
      </c>
      <c r="M106" s="332">
        <f>SUM(ISI報表!$M101,ISJ報表!$M101)</f>
        <v>0</v>
      </c>
      <c r="N106" s="332">
        <f>SUM(ISI報表!$N101,ISJ報表!$N101)</f>
        <v>0</v>
      </c>
      <c r="O106" s="330">
        <f>SUM(ISI報表!$O101,ISJ報表!$O101)</f>
        <v>0</v>
      </c>
      <c r="P106" s="331">
        <f>SUM(ISI報表!$P101,ISJ報表!$P101)</f>
        <v>0</v>
      </c>
      <c r="Q106" s="330">
        <f>SUM(ISI報表!$Q101,ISJ報表!$Q101)</f>
        <v>0</v>
      </c>
      <c r="R106" s="333">
        <f>SUM(ISI報表!$R101,ISJ報表!$R101)</f>
        <v>0</v>
      </c>
      <c r="S106" s="333">
        <f>SUM(ISI報表!$S101,ISJ報表!$S101)</f>
        <v>0</v>
      </c>
      <c r="T106" s="334"/>
      <c r="U106" s="332"/>
      <c r="V106" s="332"/>
      <c r="W106" s="332"/>
      <c r="X106" s="332"/>
      <c r="Y106" s="332"/>
      <c r="Z106" s="332"/>
      <c r="AA106" s="332"/>
      <c r="AB106" s="332"/>
      <c r="AC106" s="332"/>
      <c r="AD106" s="332"/>
      <c r="AE106" s="332"/>
      <c r="AF106" s="332"/>
      <c r="AG106" s="330">
        <f>SUM(ISI報表!$AG101,ISJ報表!$AG101)</f>
        <v>0</v>
      </c>
      <c r="AH106" s="23"/>
      <c r="AI106" s="131"/>
      <c r="AJ106" s="131"/>
      <c r="AO106" s="48">
        <v>0</v>
      </c>
      <c r="AP106" s="48">
        <v>0</v>
      </c>
      <c r="AQ106" s="48">
        <v>0</v>
      </c>
      <c r="AR106" s="161">
        <v>0</v>
      </c>
      <c r="AS106" s="48">
        <v>0</v>
      </c>
      <c r="AT106" s="48">
        <v>0</v>
      </c>
      <c r="AU106" s="48">
        <v>0</v>
      </c>
      <c r="AV106" s="48">
        <v>0</v>
      </c>
      <c r="AW106" s="168">
        <v>0</v>
      </c>
      <c r="AX106" s="168">
        <v>0</v>
      </c>
    </row>
    <row r="107" spans="1:50" ht="16" customHeight="1" x14ac:dyDescent="0.25">
      <c r="E107" s="335">
        <v>90</v>
      </c>
      <c r="F107" s="336" t="str">
        <f t="shared" si="1"/>
        <v xml:space="preserve"> </v>
      </c>
      <c r="G107" s="337"/>
      <c r="H107" s="338">
        <f>SUM(ISI報表!$H102,ISJ報表!$H102)</f>
        <v>0</v>
      </c>
      <c r="I107" s="339">
        <f>SUM(ISI報表!$I102,ISJ報表!$I102)</f>
        <v>0</v>
      </c>
      <c r="J107" s="339">
        <f>SUM(ISI報表!$J102,ISJ報表!$J102)</f>
        <v>0</v>
      </c>
      <c r="K107" s="337">
        <f>SUM(ISI報表!$K102,ISJ報表!$K102)</f>
        <v>0</v>
      </c>
      <c r="L107" s="338">
        <f>SUM(ISI報表!$L102,ISJ報表!$L102)</f>
        <v>0</v>
      </c>
      <c r="M107" s="339">
        <f>SUM(ISI報表!$M102,ISJ報表!$M102)</f>
        <v>0</v>
      </c>
      <c r="N107" s="339">
        <f>SUM(ISI報表!$N102,ISJ報表!$N102)</f>
        <v>0</v>
      </c>
      <c r="O107" s="337">
        <f>SUM(ISI報表!$O102,ISJ報表!$O102)</f>
        <v>0</v>
      </c>
      <c r="P107" s="338">
        <f>SUM(ISI報表!$P102,ISJ報表!$P102)</f>
        <v>0</v>
      </c>
      <c r="Q107" s="337">
        <f>SUM(ISI報表!$Q102,ISJ報表!$Q102)</f>
        <v>0</v>
      </c>
      <c r="R107" s="340">
        <f>SUM(ISI報表!$R102,ISJ報表!$R102)</f>
        <v>0</v>
      </c>
      <c r="S107" s="340">
        <f>SUM(ISI報表!$S102,ISJ報表!$S102)</f>
        <v>0</v>
      </c>
      <c r="T107" s="341"/>
      <c r="U107" s="339"/>
      <c r="V107" s="339"/>
      <c r="W107" s="339"/>
      <c r="X107" s="339"/>
      <c r="Y107" s="339"/>
      <c r="Z107" s="339"/>
      <c r="AA107" s="339"/>
      <c r="AB107" s="339"/>
      <c r="AC107" s="339"/>
      <c r="AD107" s="339"/>
      <c r="AE107" s="339"/>
      <c r="AF107" s="339"/>
      <c r="AG107" s="337">
        <f>SUM(ISI報表!$AG102,ISJ報表!$AG102)</f>
        <v>0</v>
      </c>
      <c r="AH107" s="23"/>
      <c r="AI107" s="131"/>
      <c r="AJ107" s="131"/>
      <c r="AO107" s="48">
        <v>0</v>
      </c>
      <c r="AP107" s="48">
        <v>0</v>
      </c>
      <c r="AQ107" s="48">
        <v>0</v>
      </c>
      <c r="AR107" s="161">
        <v>0</v>
      </c>
      <c r="AS107" s="48">
        <v>0</v>
      </c>
      <c r="AT107" s="48">
        <v>0</v>
      </c>
      <c r="AU107" s="48">
        <v>0</v>
      </c>
      <c r="AV107" s="48">
        <v>0</v>
      </c>
      <c r="AW107" s="168">
        <v>0</v>
      </c>
      <c r="AX107" s="168">
        <v>0</v>
      </c>
    </row>
    <row r="108" spans="1:50" ht="16" customHeight="1" x14ac:dyDescent="0.25">
      <c r="E108" s="328">
        <v>91</v>
      </c>
      <c r="F108" s="329" t="str">
        <f t="shared" si="1"/>
        <v xml:space="preserve"> </v>
      </c>
      <c r="G108" s="330"/>
      <c r="H108" s="331">
        <f>SUM(ISI報表!$H103,ISJ報表!$H103)</f>
        <v>0</v>
      </c>
      <c r="I108" s="332">
        <f>SUM(ISI報表!$I103,ISJ報表!$I103)</f>
        <v>0</v>
      </c>
      <c r="J108" s="332">
        <f>SUM(ISI報表!$J103,ISJ報表!$J103)</f>
        <v>0</v>
      </c>
      <c r="K108" s="330">
        <f>SUM(ISI報表!$K103,ISJ報表!$K103)</f>
        <v>0</v>
      </c>
      <c r="L108" s="331">
        <f>SUM(ISI報表!$L103,ISJ報表!$L103)</f>
        <v>0</v>
      </c>
      <c r="M108" s="332">
        <f>SUM(ISI報表!$M103,ISJ報表!$M103)</f>
        <v>0</v>
      </c>
      <c r="N108" s="332">
        <f>SUM(ISI報表!$N103,ISJ報表!$N103)</f>
        <v>0</v>
      </c>
      <c r="O108" s="330">
        <f>SUM(ISI報表!$O103,ISJ報表!$O103)</f>
        <v>0</v>
      </c>
      <c r="P108" s="331">
        <f>SUM(ISI報表!$P103,ISJ報表!$P103)</f>
        <v>0</v>
      </c>
      <c r="Q108" s="330">
        <f>SUM(ISI報表!$Q103,ISJ報表!$Q103)</f>
        <v>0</v>
      </c>
      <c r="R108" s="333">
        <f>SUM(ISI報表!$R103,ISJ報表!$R103)</f>
        <v>0</v>
      </c>
      <c r="S108" s="333">
        <f>SUM(ISI報表!$S103,ISJ報表!$S103)</f>
        <v>0</v>
      </c>
      <c r="T108" s="334"/>
      <c r="U108" s="332"/>
      <c r="V108" s="332"/>
      <c r="W108" s="332"/>
      <c r="X108" s="332"/>
      <c r="Y108" s="332"/>
      <c r="Z108" s="332"/>
      <c r="AA108" s="332"/>
      <c r="AB108" s="332"/>
      <c r="AC108" s="332"/>
      <c r="AD108" s="332"/>
      <c r="AE108" s="332"/>
      <c r="AF108" s="332"/>
      <c r="AG108" s="330">
        <f>SUM(ISI報表!$AG103,ISJ報表!$AG103)</f>
        <v>0</v>
      </c>
      <c r="AH108" s="23"/>
      <c r="AI108" s="131"/>
      <c r="AJ108" s="131"/>
      <c r="AO108" s="48">
        <v>0</v>
      </c>
      <c r="AP108" s="48">
        <v>0</v>
      </c>
      <c r="AQ108" s="48">
        <v>0</v>
      </c>
      <c r="AR108" s="161">
        <v>0</v>
      </c>
      <c r="AS108" s="48">
        <v>0</v>
      </c>
      <c r="AT108" s="48">
        <v>0</v>
      </c>
      <c r="AU108" s="48">
        <v>0</v>
      </c>
      <c r="AV108" s="48">
        <v>0</v>
      </c>
      <c r="AW108" s="168">
        <v>0</v>
      </c>
      <c r="AX108" s="168">
        <v>0</v>
      </c>
    </row>
    <row r="109" spans="1:50" ht="16" customHeight="1" x14ac:dyDescent="0.25">
      <c r="E109" s="328">
        <v>92</v>
      </c>
      <c r="F109" s="329" t="str">
        <f t="shared" si="1"/>
        <v xml:space="preserve"> </v>
      </c>
      <c r="G109" s="330"/>
      <c r="H109" s="331">
        <f>SUM(ISI報表!$H104,ISJ報表!$H104)</f>
        <v>0</v>
      </c>
      <c r="I109" s="332">
        <f>SUM(ISI報表!$I104,ISJ報表!$I104)</f>
        <v>0</v>
      </c>
      <c r="J109" s="332">
        <f>SUM(ISI報表!$J104,ISJ報表!$J104)</f>
        <v>0</v>
      </c>
      <c r="K109" s="330">
        <f>SUM(ISI報表!$K104,ISJ報表!$K104)</f>
        <v>0</v>
      </c>
      <c r="L109" s="331">
        <f>SUM(ISI報表!$L104,ISJ報表!$L104)</f>
        <v>0</v>
      </c>
      <c r="M109" s="332">
        <f>SUM(ISI報表!$M104,ISJ報表!$M104)</f>
        <v>0</v>
      </c>
      <c r="N109" s="332">
        <f>SUM(ISI報表!$N104,ISJ報表!$N104)</f>
        <v>0</v>
      </c>
      <c r="O109" s="330">
        <f>SUM(ISI報表!$O104,ISJ報表!$O104)</f>
        <v>0</v>
      </c>
      <c r="P109" s="331">
        <f>SUM(ISI報表!$P104,ISJ報表!$P104)</f>
        <v>0</v>
      </c>
      <c r="Q109" s="330">
        <f>SUM(ISI報表!$Q104,ISJ報表!$Q104)</f>
        <v>0</v>
      </c>
      <c r="R109" s="333">
        <f>SUM(ISI報表!$R104,ISJ報表!$R104)</f>
        <v>0</v>
      </c>
      <c r="S109" s="333">
        <f>SUM(ISI報表!$S104,ISJ報表!$S104)</f>
        <v>0</v>
      </c>
      <c r="T109" s="334"/>
      <c r="U109" s="332"/>
      <c r="V109" s="332"/>
      <c r="W109" s="332"/>
      <c r="X109" s="332"/>
      <c r="Y109" s="332"/>
      <c r="Z109" s="332"/>
      <c r="AA109" s="332"/>
      <c r="AB109" s="332"/>
      <c r="AC109" s="332"/>
      <c r="AD109" s="332"/>
      <c r="AE109" s="332"/>
      <c r="AF109" s="332"/>
      <c r="AG109" s="330">
        <f>SUM(ISI報表!$AG104,ISJ報表!$AG104)</f>
        <v>0</v>
      </c>
      <c r="AH109" s="23"/>
      <c r="AI109" s="131"/>
      <c r="AJ109" s="131"/>
      <c r="AO109" s="48">
        <v>0</v>
      </c>
      <c r="AP109" s="48">
        <v>0</v>
      </c>
      <c r="AQ109" s="48">
        <v>0</v>
      </c>
      <c r="AR109" s="161">
        <v>0</v>
      </c>
      <c r="AS109" s="48">
        <v>0</v>
      </c>
      <c r="AT109" s="48">
        <v>0</v>
      </c>
      <c r="AU109" s="48">
        <v>0</v>
      </c>
      <c r="AV109" s="48">
        <v>0</v>
      </c>
      <c r="AW109" s="168">
        <v>0</v>
      </c>
      <c r="AX109" s="168">
        <v>0</v>
      </c>
    </row>
    <row r="110" spans="1:50" ht="16" customHeight="1" x14ac:dyDescent="0.25">
      <c r="E110" s="328">
        <v>93</v>
      </c>
      <c r="F110" s="329" t="str">
        <f t="shared" si="1"/>
        <v xml:space="preserve"> </v>
      </c>
      <c r="G110" s="330"/>
      <c r="H110" s="331">
        <f>SUM(ISI報表!$H105,ISJ報表!$H105)</f>
        <v>0</v>
      </c>
      <c r="I110" s="332">
        <f>SUM(ISI報表!$I105,ISJ報表!$I105)</f>
        <v>0</v>
      </c>
      <c r="J110" s="332">
        <f>SUM(ISI報表!$J105,ISJ報表!$J105)</f>
        <v>0</v>
      </c>
      <c r="K110" s="330">
        <f>SUM(ISI報表!$K105,ISJ報表!$K105)</f>
        <v>0</v>
      </c>
      <c r="L110" s="331">
        <f>SUM(ISI報表!$L105,ISJ報表!$L105)</f>
        <v>0</v>
      </c>
      <c r="M110" s="332">
        <f>SUM(ISI報表!$M105,ISJ報表!$M105)</f>
        <v>0</v>
      </c>
      <c r="N110" s="332">
        <f>SUM(ISI報表!$N105,ISJ報表!$N105)</f>
        <v>0</v>
      </c>
      <c r="O110" s="330">
        <f>SUM(ISI報表!$O105,ISJ報表!$O105)</f>
        <v>0</v>
      </c>
      <c r="P110" s="331">
        <f>SUM(ISI報表!$P105,ISJ報表!$P105)</f>
        <v>0</v>
      </c>
      <c r="Q110" s="330">
        <f>SUM(ISI報表!$Q105,ISJ報表!$Q105)</f>
        <v>0</v>
      </c>
      <c r="R110" s="333">
        <f>SUM(ISI報表!$R105,ISJ報表!$R105)</f>
        <v>0</v>
      </c>
      <c r="S110" s="333">
        <f>SUM(ISI報表!$S105,ISJ報表!$S105)</f>
        <v>0</v>
      </c>
      <c r="T110" s="334"/>
      <c r="U110" s="332"/>
      <c r="V110" s="332"/>
      <c r="W110" s="332"/>
      <c r="X110" s="332"/>
      <c r="Y110" s="332"/>
      <c r="Z110" s="332"/>
      <c r="AA110" s="332"/>
      <c r="AB110" s="332"/>
      <c r="AC110" s="332"/>
      <c r="AD110" s="332"/>
      <c r="AE110" s="332"/>
      <c r="AF110" s="332"/>
      <c r="AG110" s="330">
        <f>SUM(ISI報表!$AG105,ISJ報表!$AG105)</f>
        <v>0</v>
      </c>
      <c r="AH110" s="23"/>
      <c r="AI110" s="131"/>
      <c r="AJ110" s="131"/>
      <c r="AO110" s="48">
        <v>0</v>
      </c>
      <c r="AP110" s="48">
        <v>0</v>
      </c>
      <c r="AQ110" s="48">
        <v>0</v>
      </c>
      <c r="AR110" s="161">
        <v>0</v>
      </c>
      <c r="AS110" s="48">
        <v>0</v>
      </c>
      <c r="AT110" s="48">
        <v>0</v>
      </c>
      <c r="AU110" s="48">
        <v>0</v>
      </c>
      <c r="AV110" s="48">
        <v>0</v>
      </c>
      <c r="AW110" s="168">
        <v>0</v>
      </c>
      <c r="AX110" s="168">
        <v>0</v>
      </c>
    </row>
    <row r="111" spans="1:50" ht="16" customHeight="1" x14ac:dyDescent="0.25">
      <c r="E111" s="328">
        <v>94</v>
      </c>
      <c r="F111" s="329" t="str">
        <f t="shared" si="1"/>
        <v xml:space="preserve"> </v>
      </c>
      <c r="G111" s="330"/>
      <c r="H111" s="331">
        <f>SUM(ISI報表!$H106,ISJ報表!$H106)</f>
        <v>0</v>
      </c>
      <c r="I111" s="332">
        <f>SUM(ISI報表!$I106,ISJ報表!$I106)</f>
        <v>0</v>
      </c>
      <c r="J111" s="332">
        <f>SUM(ISI報表!$J106,ISJ報表!$J106)</f>
        <v>0</v>
      </c>
      <c r="K111" s="330">
        <f>SUM(ISI報表!$K106,ISJ報表!$K106)</f>
        <v>0</v>
      </c>
      <c r="L111" s="331">
        <f>SUM(ISI報表!$L106,ISJ報表!$L106)</f>
        <v>0</v>
      </c>
      <c r="M111" s="332">
        <f>SUM(ISI報表!$M106,ISJ報表!$M106)</f>
        <v>0</v>
      </c>
      <c r="N111" s="332">
        <f>SUM(ISI報表!$N106,ISJ報表!$N106)</f>
        <v>0</v>
      </c>
      <c r="O111" s="330">
        <f>SUM(ISI報表!$O106,ISJ報表!$O106)</f>
        <v>0</v>
      </c>
      <c r="P111" s="331">
        <f>SUM(ISI報表!$P106,ISJ報表!$P106)</f>
        <v>0</v>
      </c>
      <c r="Q111" s="330">
        <f>SUM(ISI報表!$Q106,ISJ報表!$Q106)</f>
        <v>0</v>
      </c>
      <c r="R111" s="333">
        <f>SUM(ISI報表!$R106,ISJ報表!$R106)</f>
        <v>0</v>
      </c>
      <c r="S111" s="333">
        <f>SUM(ISI報表!$S106,ISJ報表!$S106)</f>
        <v>0</v>
      </c>
      <c r="T111" s="334"/>
      <c r="U111" s="332"/>
      <c r="V111" s="332"/>
      <c r="W111" s="332"/>
      <c r="X111" s="332"/>
      <c r="Y111" s="332"/>
      <c r="Z111" s="332"/>
      <c r="AA111" s="332"/>
      <c r="AB111" s="332"/>
      <c r="AC111" s="332"/>
      <c r="AD111" s="332"/>
      <c r="AE111" s="332"/>
      <c r="AF111" s="332"/>
      <c r="AG111" s="330">
        <f>SUM(ISI報表!$AG106,ISJ報表!$AG106)</f>
        <v>0</v>
      </c>
      <c r="AH111" s="23"/>
      <c r="AI111" s="131"/>
      <c r="AJ111" s="131"/>
      <c r="AO111" s="48">
        <v>0</v>
      </c>
      <c r="AP111" s="48">
        <v>0</v>
      </c>
      <c r="AQ111" s="48">
        <v>0</v>
      </c>
      <c r="AR111" s="161">
        <v>0</v>
      </c>
      <c r="AS111" s="48">
        <v>0</v>
      </c>
      <c r="AT111" s="48">
        <v>0</v>
      </c>
      <c r="AU111" s="48">
        <v>0</v>
      </c>
      <c r="AV111" s="48">
        <v>0</v>
      </c>
      <c r="AW111" s="168">
        <v>0</v>
      </c>
      <c r="AX111" s="168">
        <v>0</v>
      </c>
    </row>
    <row r="112" spans="1:50" ht="16" customHeight="1" x14ac:dyDescent="0.25">
      <c r="E112" s="335">
        <v>95</v>
      </c>
      <c r="F112" s="336" t="str">
        <f t="shared" si="1"/>
        <v xml:space="preserve"> </v>
      </c>
      <c r="G112" s="337"/>
      <c r="H112" s="338">
        <f>SUM(ISI報表!$H107,ISJ報表!$H107)</f>
        <v>0</v>
      </c>
      <c r="I112" s="339">
        <f>SUM(ISI報表!$I107,ISJ報表!$I107)</f>
        <v>0</v>
      </c>
      <c r="J112" s="339">
        <f>SUM(ISI報表!$J107,ISJ報表!$J107)</f>
        <v>0</v>
      </c>
      <c r="K112" s="337">
        <f>SUM(ISI報表!$K107,ISJ報表!$K107)</f>
        <v>0</v>
      </c>
      <c r="L112" s="338">
        <f>SUM(ISI報表!$L107,ISJ報表!$L107)</f>
        <v>0</v>
      </c>
      <c r="M112" s="339">
        <f>SUM(ISI報表!$M107,ISJ報表!$M107)</f>
        <v>0</v>
      </c>
      <c r="N112" s="339">
        <f>SUM(ISI報表!$N107,ISJ報表!$N107)</f>
        <v>0</v>
      </c>
      <c r="O112" s="337">
        <f>SUM(ISI報表!$O107,ISJ報表!$O107)</f>
        <v>0</v>
      </c>
      <c r="P112" s="338">
        <f>SUM(ISI報表!$P107,ISJ報表!$P107)</f>
        <v>0</v>
      </c>
      <c r="Q112" s="337">
        <f>SUM(ISI報表!$Q107,ISJ報表!$Q107)</f>
        <v>0</v>
      </c>
      <c r="R112" s="340">
        <f>SUM(ISI報表!$R107,ISJ報表!$R107)</f>
        <v>0</v>
      </c>
      <c r="S112" s="340">
        <f>SUM(ISI報表!$S107,ISJ報表!$S107)</f>
        <v>0</v>
      </c>
      <c r="T112" s="341"/>
      <c r="U112" s="339"/>
      <c r="V112" s="339"/>
      <c r="W112" s="339"/>
      <c r="X112" s="339"/>
      <c r="Y112" s="339"/>
      <c r="Z112" s="339"/>
      <c r="AA112" s="339"/>
      <c r="AB112" s="339"/>
      <c r="AC112" s="339"/>
      <c r="AD112" s="339"/>
      <c r="AE112" s="339"/>
      <c r="AF112" s="339"/>
      <c r="AG112" s="337">
        <f>SUM(ISI報表!$AG107,ISJ報表!$AG107)</f>
        <v>0</v>
      </c>
      <c r="AH112" s="23"/>
      <c r="AI112" s="131"/>
      <c r="AJ112" s="131"/>
      <c r="AO112" s="48">
        <v>0</v>
      </c>
      <c r="AP112" s="48">
        <v>0</v>
      </c>
      <c r="AQ112" s="48">
        <v>0</v>
      </c>
      <c r="AR112" s="161">
        <v>0</v>
      </c>
      <c r="AS112" s="48">
        <v>0</v>
      </c>
      <c r="AT112" s="48">
        <v>0</v>
      </c>
      <c r="AU112" s="48">
        <v>0</v>
      </c>
      <c r="AV112" s="48">
        <v>0</v>
      </c>
      <c r="AW112" s="168">
        <v>0</v>
      </c>
      <c r="AX112" s="168">
        <v>0</v>
      </c>
    </row>
    <row r="113" spans="4:50" ht="16" customHeight="1" x14ac:dyDescent="0.25">
      <c r="E113" s="328">
        <v>96</v>
      </c>
      <c r="F113" s="329" t="str">
        <f t="shared" si="1"/>
        <v xml:space="preserve"> </v>
      </c>
      <c r="G113" s="330"/>
      <c r="H113" s="331">
        <f>SUM(ISI報表!$H108,ISJ報表!$H108)</f>
        <v>0</v>
      </c>
      <c r="I113" s="332">
        <f>SUM(ISI報表!$I108,ISJ報表!$I108)</f>
        <v>0</v>
      </c>
      <c r="J113" s="332">
        <f>SUM(ISI報表!$J108,ISJ報表!$J108)</f>
        <v>0</v>
      </c>
      <c r="K113" s="330">
        <f>SUM(ISI報表!$K108,ISJ報表!$K108)</f>
        <v>0</v>
      </c>
      <c r="L113" s="331">
        <f>SUM(ISI報表!$L108,ISJ報表!$L108)</f>
        <v>0</v>
      </c>
      <c r="M113" s="332">
        <f>SUM(ISI報表!$M108,ISJ報表!$M108)</f>
        <v>0</v>
      </c>
      <c r="N113" s="332">
        <f>SUM(ISI報表!$N108,ISJ報表!$N108)</f>
        <v>0</v>
      </c>
      <c r="O113" s="330">
        <f>SUM(ISI報表!$O108,ISJ報表!$O108)</f>
        <v>0</v>
      </c>
      <c r="P113" s="331">
        <f>SUM(ISI報表!$P108,ISJ報表!$P108)</f>
        <v>0</v>
      </c>
      <c r="Q113" s="330">
        <f>SUM(ISI報表!$Q108,ISJ報表!$Q108)</f>
        <v>0</v>
      </c>
      <c r="R113" s="333">
        <f>SUM(ISI報表!$R108,ISJ報表!$R108)</f>
        <v>0</v>
      </c>
      <c r="S113" s="333">
        <f>SUM(ISI報表!$S108,ISJ報表!$S108)</f>
        <v>0</v>
      </c>
      <c r="T113" s="334"/>
      <c r="U113" s="332"/>
      <c r="V113" s="332"/>
      <c r="W113" s="332"/>
      <c r="X113" s="332"/>
      <c r="Y113" s="332"/>
      <c r="Z113" s="332"/>
      <c r="AA113" s="332"/>
      <c r="AB113" s="332"/>
      <c r="AC113" s="332"/>
      <c r="AD113" s="332"/>
      <c r="AE113" s="332"/>
      <c r="AF113" s="332"/>
      <c r="AG113" s="330">
        <f>SUM(ISI報表!$AG108,ISJ報表!$AG108)</f>
        <v>0</v>
      </c>
      <c r="AH113" s="23"/>
      <c r="AI113" s="131"/>
      <c r="AJ113" s="131"/>
      <c r="AO113" s="48">
        <v>0</v>
      </c>
      <c r="AP113" s="48">
        <v>0</v>
      </c>
      <c r="AQ113" s="48">
        <v>0</v>
      </c>
      <c r="AR113" s="161">
        <v>0</v>
      </c>
      <c r="AS113" s="48">
        <v>0</v>
      </c>
      <c r="AT113" s="48">
        <v>0</v>
      </c>
      <c r="AU113" s="48">
        <v>0</v>
      </c>
      <c r="AV113" s="48">
        <v>0</v>
      </c>
      <c r="AW113" s="168">
        <v>0</v>
      </c>
      <c r="AX113" s="168">
        <v>0</v>
      </c>
    </row>
    <row r="114" spans="4:50" ht="16" customHeight="1" x14ac:dyDescent="0.25">
      <c r="E114" s="328">
        <v>97</v>
      </c>
      <c r="F114" s="329" t="str">
        <f t="shared" si="1"/>
        <v xml:space="preserve"> </v>
      </c>
      <c r="G114" s="330"/>
      <c r="H114" s="331">
        <f>SUM(ISI報表!$H109,ISJ報表!$H109)</f>
        <v>0</v>
      </c>
      <c r="I114" s="332">
        <f>SUM(ISI報表!$I109,ISJ報表!$I109)</f>
        <v>0</v>
      </c>
      <c r="J114" s="332">
        <f>SUM(ISI報表!$J109,ISJ報表!$J109)</f>
        <v>0</v>
      </c>
      <c r="K114" s="330">
        <f>SUM(ISI報表!$K109,ISJ報表!$K109)</f>
        <v>0</v>
      </c>
      <c r="L114" s="331">
        <f>SUM(ISI報表!$L109,ISJ報表!$L109)</f>
        <v>0</v>
      </c>
      <c r="M114" s="332">
        <f>SUM(ISI報表!$M109,ISJ報表!$M109)</f>
        <v>0</v>
      </c>
      <c r="N114" s="332">
        <f>SUM(ISI報表!$N109,ISJ報表!$N109)</f>
        <v>0</v>
      </c>
      <c r="O114" s="330">
        <f>SUM(ISI報表!$O109,ISJ報表!$O109)</f>
        <v>0</v>
      </c>
      <c r="P114" s="331">
        <f>SUM(ISI報表!$P109,ISJ報表!$P109)</f>
        <v>0</v>
      </c>
      <c r="Q114" s="330">
        <f>SUM(ISI報表!$Q109,ISJ報表!$Q109)</f>
        <v>0</v>
      </c>
      <c r="R114" s="333">
        <f>SUM(ISI報表!$R109,ISJ報表!$R109)</f>
        <v>0</v>
      </c>
      <c r="S114" s="333">
        <f>SUM(ISI報表!$S109,ISJ報表!$S109)</f>
        <v>0</v>
      </c>
      <c r="T114" s="334"/>
      <c r="U114" s="332"/>
      <c r="V114" s="332"/>
      <c r="W114" s="332"/>
      <c r="X114" s="332"/>
      <c r="Y114" s="332"/>
      <c r="Z114" s="332"/>
      <c r="AA114" s="332"/>
      <c r="AB114" s="332"/>
      <c r="AC114" s="332"/>
      <c r="AD114" s="332"/>
      <c r="AE114" s="332"/>
      <c r="AF114" s="332"/>
      <c r="AG114" s="330">
        <f>SUM(ISI報表!$AG109,ISJ報表!$AG109)</f>
        <v>0</v>
      </c>
      <c r="AH114" s="23"/>
      <c r="AI114" s="131"/>
      <c r="AJ114" s="131"/>
      <c r="AO114" s="48">
        <v>0</v>
      </c>
      <c r="AP114" s="48">
        <v>0</v>
      </c>
      <c r="AQ114" s="48">
        <v>0</v>
      </c>
      <c r="AR114" s="161">
        <v>0</v>
      </c>
      <c r="AS114" s="48">
        <v>0</v>
      </c>
      <c r="AT114" s="48">
        <v>0</v>
      </c>
      <c r="AU114" s="48">
        <v>0</v>
      </c>
      <c r="AV114" s="48">
        <v>0</v>
      </c>
      <c r="AW114" s="168">
        <v>0</v>
      </c>
      <c r="AX114" s="168">
        <v>0</v>
      </c>
    </row>
    <row r="115" spans="4:50" ht="16" customHeight="1" x14ac:dyDescent="0.25">
      <c r="E115" s="328">
        <v>98</v>
      </c>
      <c r="F115" s="329" t="str">
        <f t="shared" si="1"/>
        <v xml:space="preserve"> </v>
      </c>
      <c r="G115" s="330"/>
      <c r="H115" s="331">
        <f>SUM(ISI報表!$H110,ISJ報表!$H110)</f>
        <v>0</v>
      </c>
      <c r="I115" s="332">
        <f>SUM(ISI報表!$I110,ISJ報表!$I110)</f>
        <v>0</v>
      </c>
      <c r="J115" s="332">
        <f>SUM(ISI報表!$J110,ISJ報表!$J110)</f>
        <v>0</v>
      </c>
      <c r="K115" s="330">
        <f>SUM(ISI報表!$K110,ISJ報表!$K110)</f>
        <v>0</v>
      </c>
      <c r="L115" s="331">
        <f>SUM(ISI報表!$L110,ISJ報表!$L110)</f>
        <v>0</v>
      </c>
      <c r="M115" s="332">
        <f>SUM(ISI報表!$M110,ISJ報表!$M110)</f>
        <v>0</v>
      </c>
      <c r="N115" s="332">
        <f>SUM(ISI報表!$N110,ISJ報表!$N110)</f>
        <v>0</v>
      </c>
      <c r="O115" s="330">
        <f>SUM(ISI報表!$O110,ISJ報表!$O110)</f>
        <v>0</v>
      </c>
      <c r="P115" s="331">
        <f>SUM(ISI報表!$P110,ISJ報表!$P110)</f>
        <v>0</v>
      </c>
      <c r="Q115" s="330">
        <f>SUM(ISI報表!$Q110,ISJ報表!$Q110)</f>
        <v>0</v>
      </c>
      <c r="R115" s="333">
        <f>SUM(ISI報表!$R110,ISJ報表!$R110)</f>
        <v>0</v>
      </c>
      <c r="S115" s="333">
        <f>SUM(ISI報表!$S110,ISJ報表!$S110)</f>
        <v>0</v>
      </c>
      <c r="T115" s="334"/>
      <c r="U115" s="332"/>
      <c r="V115" s="332"/>
      <c r="W115" s="332"/>
      <c r="X115" s="332"/>
      <c r="Y115" s="332"/>
      <c r="Z115" s="332"/>
      <c r="AA115" s="332"/>
      <c r="AB115" s="332"/>
      <c r="AC115" s="332"/>
      <c r="AD115" s="332"/>
      <c r="AE115" s="332"/>
      <c r="AF115" s="332"/>
      <c r="AG115" s="330">
        <f>SUM(ISI報表!$AG110,ISJ報表!$AG110)</f>
        <v>0</v>
      </c>
      <c r="AH115" s="23"/>
      <c r="AI115" s="131"/>
      <c r="AJ115" s="131"/>
      <c r="AO115" s="48">
        <v>0</v>
      </c>
      <c r="AP115" s="48">
        <v>0</v>
      </c>
      <c r="AQ115" s="48">
        <v>0</v>
      </c>
      <c r="AR115" s="161">
        <v>0</v>
      </c>
      <c r="AS115" s="48">
        <v>0</v>
      </c>
      <c r="AT115" s="48">
        <v>0</v>
      </c>
      <c r="AU115" s="48">
        <v>0</v>
      </c>
      <c r="AV115" s="48">
        <v>0</v>
      </c>
      <c r="AW115" s="168">
        <v>0</v>
      </c>
      <c r="AX115" s="168">
        <v>0</v>
      </c>
    </row>
    <row r="116" spans="4:50" ht="16" customHeight="1" x14ac:dyDescent="0.25">
      <c r="E116" s="328">
        <v>99</v>
      </c>
      <c r="F116" s="329" t="str">
        <f t="shared" si="1"/>
        <v xml:space="preserve"> </v>
      </c>
      <c r="G116" s="330"/>
      <c r="H116" s="331">
        <f>SUM(ISI報表!$H111,ISJ報表!$H111)</f>
        <v>0</v>
      </c>
      <c r="I116" s="332">
        <f>SUM(ISI報表!$I111,ISJ報表!$I111)</f>
        <v>0</v>
      </c>
      <c r="J116" s="332">
        <f>SUM(ISI報表!$J111,ISJ報表!$J111)</f>
        <v>0</v>
      </c>
      <c r="K116" s="330">
        <f>SUM(ISI報表!$K111,ISJ報表!$K111)</f>
        <v>0</v>
      </c>
      <c r="L116" s="331">
        <f>SUM(ISI報表!$L111,ISJ報表!$L111)</f>
        <v>0</v>
      </c>
      <c r="M116" s="332">
        <f>SUM(ISI報表!$M111,ISJ報表!$M111)</f>
        <v>0</v>
      </c>
      <c r="N116" s="332">
        <f>SUM(ISI報表!$N111,ISJ報表!$N111)</f>
        <v>0</v>
      </c>
      <c r="O116" s="330">
        <f>SUM(ISI報表!$O111,ISJ報表!$O111)</f>
        <v>0</v>
      </c>
      <c r="P116" s="331">
        <f>SUM(ISI報表!$P111,ISJ報表!$P111)</f>
        <v>0</v>
      </c>
      <c r="Q116" s="330">
        <f>SUM(ISI報表!$Q111,ISJ報表!$Q111)</f>
        <v>0</v>
      </c>
      <c r="R116" s="333">
        <f>SUM(ISI報表!$R111,ISJ報表!$R111)</f>
        <v>0</v>
      </c>
      <c r="S116" s="333">
        <f>SUM(ISI報表!$S111,ISJ報表!$S111)</f>
        <v>0</v>
      </c>
      <c r="T116" s="334"/>
      <c r="U116" s="332"/>
      <c r="V116" s="332"/>
      <c r="W116" s="332"/>
      <c r="X116" s="332"/>
      <c r="Y116" s="332"/>
      <c r="Z116" s="332"/>
      <c r="AA116" s="332"/>
      <c r="AB116" s="332"/>
      <c r="AC116" s="332"/>
      <c r="AD116" s="332"/>
      <c r="AE116" s="332"/>
      <c r="AF116" s="332"/>
      <c r="AG116" s="330">
        <f>SUM(ISI報表!$AG111,ISJ報表!$AG111)</f>
        <v>0</v>
      </c>
      <c r="AH116" s="23"/>
      <c r="AI116" s="131"/>
      <c r="AJ116" s="131"/>
      <c r="AO116" s="48">
        <v>0</v>
      </c>
      <c r="AP116" s="48">
        <v>0</v>
      </c>
      <c r="AQ116" s="48">
        <v>0</v>
      </c>
      <c r="AR116" s="161">
        <v>0</v>
      </c>
      <c r="AS116" s="48">
        <v>0</v>
      </c>
      <c r="AT116" s="48">
        <v>0</v>
      </c>
      <c r="AU116" s="48">
        <v>0</v>
      </c>
      <c r="AV116" s="48">
        <v>0</v>
      </c>
      <c r="AW116" s="168">
        <v>0</v>
      </c>
      <c r="AX116" s="168">
        <v>0</v>
      </c>
    </row>
    <row r="117" spans="4:50" ht="16" customHeight="1" x14ac:dyDescent="0.25">
      <c r="E117" s="335">
        <v>100</v>
      </c>
      <c r="F117" s="336" t="str">
        <f t="shared" si="1"/>
        <v xml:space="preserve"> </v>
      </c>
      <c r="G117" s="337"/>
      <c r="H117" s="338">
        <f>SUM(ISI報表!$H112,ISJ報表!$H112)</f>
        <v>0</v>
      </c>
      <c r="I117" s="339">
        <f>SUM(ISI報表!$I112,ISJ報表!$I112)</f>
        <v>0</v>
      </c>
      <c r="J117" s="339">
        <f>SUM(ISI報表!$J112,ISJ報表!$J112)</f>
        <v>0</v>
      </c>
      <c r="K117" s="337">
        <f>SUM(ISI報表!$K112,ISJ報表!$K112)</f>
        <v>0</v>
      </c>
      <c r="L117" s="338">
        <f>SUM(ISI報表!$L112,ISJ報表!$L112)</f>
        <v>0</v>
      </c>
      <c r="M117" s="339">
        <f>SUM(ISI報表!$M112,ISJ報表!$M112)</f>
        <v>0</v>
      </c>
      <c r="N117" s="339">
        <f>SUM(ISI報表!$N112,ISJ報表!$N112)</f>
        <v>0</v>
      </c>
      <c r="O117" s="337">
        <f>SUM(ISI報表!$O112,ISJ報表!$O112)</f>
        <v>0</v>
      </c>
      <c r="P117" s="338">
        <f>SUM(ISI報表!$P112,ISJ報表!$P112)</f>
        <v>0</v>
      </c>
      <c r="Q117" s="337">
        <f>SUM(ISI報表!$Q112,ISJ報表!$Q112)</f>
        <v>0</v>
      </c>
      <c r="R117" s="340">
        <f>SUM(ISI報表!$R112,ISJ報表!$R112)</f>
        <v>0</v>
      </c>
      <c r="S117" s="340">
        <f>SUM(ISI報表!$S112,ISJ報表!$S112)</f>
        <v>0</v>
      </c>
      <c r="T117" s="341"/>
      <c r="U117" s="339"/>
      <c r="V117" s="339"/>
      <c r="W117" s="339"/>
      <c r="X117" s="339"/>
      <c r="Y117" s="339"/>
      <c r="Z117" s="339"/>
      <c r="AA117" s="339"/>
      <c r="AB117" s="339"/>
      <c r="AC117" s="339"/>
      <c r="AD117" s="339"/>
      <c r="AE117" s="339"/>
      <c r="AF117" s="339"/>
      <c r="AG117" s="337">
        <f>SUM(ISI報表!$AG112,ISJ報表!$AG112)</f>
        <v>0</v>
      </c>
      <c r="AH117" s="23"/>
      <c r="AI117" s="131"/>
      <c r="AJ117" s="131"/>
      <c r="AO117" s="48">
        <v>0</v>
      </c>
      <c r="AP117" s="48">
        <v>0</v>
      </c>
      <c r="AQ117" s="48">
        <v>0</v>
      </c>
      <c r="AR117" s="161">
        <v>0</v>
      </c>
      <c r="AS117" s="48">
        <v>0</v>
      </c>
      <c r="AT117" s="48">
        <v>0</v>
      </c>
      <c r="AU117" s="48">
        <v>0</v>
      </c>
      <c r="AV117" s="48">
        <v>0</v>
      </c>
      <c r="AW117" s="168">
        <v>0</v>
      </c>
      <c r="AX117" s="168">
        <v>0</v>
      </c>
    </row>
    <row r="118" spans="4:50" ht="16" customHeight="1" x14ac:dyDescent="0.25">
      <c r="E118" s="328">
        <v>101</v>
      </c>
      <c r="F118" s="329" t="str">
        <f t="shared" si="1"/>
        <v xml:space="preserve"> </v>
      </c>
      <c r="G118" s="330"/>
      <c r="H118" s="331">
        <f>SUM(ISI報表!$H113,ISJ報表!$H113)</f>
        <v>0</v>
      </c>
      <c r="I118" s="332">
        <f>SUM(ISI報表!$I113,ISJ報表!$I113)</f>
        <v>0</v>
      </c>
      <c r="J118" s="332">
        <f>SUM(ISI報表!$J113,ISJ報表!$J113)</f>
        <v>0</v>
      </c>
      <c r="K118" s="330">
        <f>SUM(ISI報表!$K113,ISJ報表!$K113)</f>
        <v>0</v>
      </c>
      <c r="L118" s="331">
        <f>SUM(ISI報表!$L113,ISJ報表!$L113)</f>
        <v>0</v>
      </c>
      <c r="M118" s="332">
        <f>SUM(ISI報表!$M113,ISJ報表!$M113)</f>
        <v>0</v>
      </c>
      <c r="N118" s="332">
        <f>SUM(ISI報表!$N113,ISJ報表!$N113)</f>
        <v>0</v>
      </c>
      <c r="O118" s="330">
        <f>SUM(ISI報表!$O113,ISJ報表!$O113)</f>
        <v>0</v>
      </c>
      <c r="P118" s="331">
        <f>SUM(ISI報表!$P113,ISJ報表!$P113)</f>
        <v>0</v>
      </c>
      <c r="Q118" s="330">
        <f>SUM(ISI報表!$Q113,ISJ報表!$Q113)</f>
        <v>0</v>
      </c>
      <c r="R118" s="333">
        <f>SUM(ISI報表!$R113,ISJ報表!$R113)</f>
        <v>0</v>
      </c>
      <c r="S118" s="333">
        <f>SUM(ISI報表!$S113,ISJ報表!$S113)</f>
        <v>0</v>
      </c>
      <c r="T118" s="334"/>
      <c r="U118" s="332"/>
      <c r="V118" s="332"/>
      <c r="W118" s="332"/>
      <c r="X118" s="332"/>
      <c r="Y118" s="332"/>
      <c r="Z118" s="332"/>
      <c r="AA118" s="332"/>
      <c r="AB118" s="332"/>
      <c r="AC118" s="332"/>
      <c r="AD118" s="332"/>
      <c r="AE118" s="332"/>
      <c r="AF118" s="332"/>
      <c r="AG118" s="330">
        <f>SUM(ISI報表!$AG113,ISJ報表!$AG113)</f>
        <v>0</v>
      </c>
      <c r="AH118" s="23"/>
      <c r="AI118" s="131"/>
      <c r="AJ118" s="131"/>
      <c r="AO118" s="48">
        <v>0</v>
      </c>
      <c r="AP118" s="48">
        <v>0</v>
      </c>
      <c r="AQ118" s="48">
        <v>0</v>
      </c>
      <c r="AR118" s="161">
        <v>0</v>
      </c>
      <c r="AS118" s="48">
        <v>0</v>
      </c>
      <c r="AT118" s="48">
        <v>0</v>
      </c>
      <c r="AU118" s="48">
        <v>0</v>
      </c>
      <c r="AV118" s="48">
        <v>0</v>
      </c>
      <c r="AW118" s="168">
        <v>0</v>
      </c>
      <c r="AX118" s="168">
        <v>0</v>
      </c>
    </row>
    <row r="119" spans="4:50" ht="16" customHeight="1" x14ac:dyDescent="0.25">
      <c r="E119" s="328">
        <v>102</v>
      </c>
      <c r="F119" s="329" t="str">
        <f t="shared" si="1"/>
        <v xml:space="preserve"> </v>
      </c>
      <c r="G119" s="330"/>
      <c r="H119" s="331">
        <f>SUM(ISI報表!$H114,ISJ報表!$H114)</f>
        <v>0</v>
      </c>
      <c r="I119" s="332">
        <f>SUM(ISI報表!$I114,ISJ報表!$I114)</f>
        <v>0</v>
      </c>
      <c r="J119" s="332">
        <f>SUM(ISI報表!$J114,ISJ報表!$J114)</f>
        <v>0</v>
      </c>
      <c r="K119" s="330">
        <f>SUM(ISI報表!$K114,ISJ報表!$K114)</f>
        <v>0</v>
      </c>
      <c r="L119" s="331">
        <f>SUM(ISI報表!$L114,ISJ報表!$L114)</f>
        <v>0</v>
      </c>
      <c r="M119" s="332">
        <f>SUM(ISI報表!$M114,ISJ報表!$M114)</f>
        <v>0</v>
      </c>
      <c r="N119" s="332">
        <f>SUM(ISI報表!$N114,ISJ報表!$N114)</f>
        <v>0</v>
      </c>
      <c r="O119" s="330">
        <f>SUM(ISI報表!$O114,ISJ報表!$O114)</f>
        <v>0</v>
      </c>
      <c r="P119" s="331">
        <f>SUM(ISI報表!$P114,ISJ報表!$P114)</f>
        <v>0</v>
      </c>
      <c r="Q119" s="330">
        <f>SUM(ISI報表!$Q114,ISJ報表!$Q114)</f>
        <v>0</v>
      </c>
      <c r="R119" s="333">
        <f>SUM(ISI報表!$R114,ISJ報表!$R114)</f>
        <v>0</v>
      </c>
      <c r="S119" s="333">
        <f>SUM(ISI報表!$S114,ISJ報表!$S114)</f>
        <v>0</v>
      </c>
      <c r="T119" s="334"/>
      <c r="U119" s="332"/>
      <c r="V119" s="332"/>
      <c r="W119" s="332"/>
      <c r="X119" s="332"/>
      <c r="Y119" s="332"/>
      <c r="Z119" s="332"/>
      <c r="AA119" s="332"/>
      <c r="AB119" s="332"/>
      <c r="AC119" s="332"/>
      <c r="AD119" s="332"/>
      <c r="AE119" s="332"/>
      <c r="AF119" s="332"/>
      <c r="AG119" s="330">
        <f>SUM(ISI報表!$AG114,ISJ報表!$AG114)</f>
        <v>0</v>
      </c>
      <c r="AH119" s="23"/>
      <c r="AI119" s="131"/>
      <c r="AJ119" s="131"/>
      <c r="AO119" s="48">
        <v>0</v>
      </c>
      <c r="AP119" s="48">
        <v>0</v>
      </c>
      <c r="AQ119" s="48">
        <v>0</v>
      </c>
      <c r="AR119" s="161">
        <v>0</v>
      </c>
      <c r="AS119" s="48">
        <v>0</v>
      </c>
      <c r="AT119" s="48">
        <v>0</v>
      </c>
      <c r="AU119" s="48">
        <v>0</v>
      </c>
      <c r="AV119" s="48">
        <v>0</v>
      </c>
      <c r="AW119" s="168">
        <v>0</v>
      </c>
      <c r="AX119" s="168">
        <v>0</v>
      </c>
    </row>
    <row r="120" spans="4:50" ht="16" customHeight="1" x14ac:dyDescent="0.25">
      <c r="E120" s="328">
        <v>103</v>
      </c>
      <c r="F120" s="329" t="str">
        <f t="shared" si="1"/>
        <v xml:space="preserve"> </v>
      </c>
      <c r="G120" s="330"/>
      <c r="H120" s="331">
        <f>SUM(ISI報表!$H115,ISJ報表!$H115)</f>
        <v>0</v>
      </c>
      <c r="I120" s="332">
        <f>SUM(ISI報表!$I115,ISJ報表!$I115)</f>
        <v>0</v>
      </c>
      <c r="J120" s="332">
        <f>SUM(ISI報表!$J115,ISJ報表!$J115)</f>
        <v>0</v>
      </c>
      <c r="K120" s="330">
        <f>SUM(ISI報表!$K115,ISJ報表!$K115)</f>
        <v>0</v>
      </c>
      <c r="L120" s="331">
        <f>SUM(ISI報表!$L115,ISJ報表!$L115)</f>
        <v>0</v>
      </c>
      <c r="M120" s="332">
        <f>SUM(ISI報表!$M115,ISJ報表!$M115)</f>
        <v>0</v>
      </c>
      <c r="N120" s="332">
        <f>SUM(ISI報表!$N115,ISJ報表!$N115)</f>
        <v>0</v>
      </c>
      <c r="O120" s="330">
        <f>SUM(ISI報表!$O115,ISJ報表!$O115)</f>
        <v>0</v>
      </c>
      <c r="P120" s="331">
        <f>SUM(ISI報表!$P115,ISJ報表!$P115)</f>
        <v>0</v>
      </c>
      <c r="Q120" s="330">
        <f>SUM(ISI報表!$Q115,ISJ報表!$Q115)</f>
        <v>0</v>
      </c>
      <c r="R120" s="333">
        <f>SUM(ISI報表!$R115,ISJ報表!$R115)</f>
        <v>0</v>
      </c>
      <c r="S120" s="333">
        <f>SUM(ISI報表!$S115,ISJ報表!$S115)</f>
        <v>0</v>
      </c>
      <c r="T120" s="334"/>
      <c r="U120" s="332"/>
      <c r="V120" s="332"/>
      <c r="W120" s="332"/>
      <c r="X120" s="332"/>
      <c r="Y120" s="332"/>
      <c r="Z120" s="332"/>
      <c r="AA120" s="332"/>
      <c r="AB120" s="332"/>
      <c r="AC120" s="332"/>
      <c r="AD120" s="332"/>
      <c r="AE120" s="332"/>
      <c r="AF120" s="332"/>
      <c r="AG120" s="330">
        <f>SUM(ISI報表!$AG115,ISJ報表!$AG115)</f>
        <v>0</v>
      </c>
      <c r="AH120" s="23"/>
      <c r="AI120" s="131"/>
      <c r="AJ120" s="131"/>
      <c r="AO120" s="48">
        <v>0</v>
      </c>
      <c r="AP120" s="48">
        <v>0</v>
      </c>
      <c r="AQ120" s="48">
        <v>0</v>
      </c>
      <c r="AR120" s="161">
        <v>0</v>
      </c>
      <c r="AS120" s="48">
        <v>0</v>
      </c>
      <c r="AT120" s="48">
        <v>0</v>
      </c>
      <c r="AU120" s="48">
        <v>0</v>
      </c>
      <c r="AV120" s="48">
        <v>0</v>
      </c>
      <c r="AW120" s="168">
        <v>0</v>
      </c>
      <c r="AX120" s="168">
        <v>0</v>
      </c>
    </row>
    <row r="121" spans="4:50" ht="16" customHeight="1" x14ac:dyDescent="0.25">
      <c r="E121" s="328">
        <v>104</v>
      </c>
      <c r="F121" s="329" t="str">
        <f t="shared" si="1"/>
        <v xml:space="preserve"> </v>
      </c>
      <c r="G121" s="330"/>
      <c r="H121" s="331">
        <f>SUM(ISI報表!$H116,ISJ報表!$H116)</f>
        <v>0</v>
      </c>
      <c r="I121" s="332">
        <f>SUM(ISI報表!$I116,ISJ報表!$I116)</f>
        <v>0</v>
      </c>
      <c r="J121" s="332">
        <f>SUM(ISI報表!$J116,ISJ報表!$J116)</f>
        <v>0</v>
      </c>
      <c r="K121" s="330">
        <f>SUM(ISI報表!$K116,ISJ報表!$K116)</f>
        <v>0</v>
      </c>
      <c r="L121" s="331">
        <f>SUM(ISI報表!$L116,ISJ報表!$L116)</f>
        <v>0</v>
      </c>
      <c r="M121" s="332">
        <f>SUM(ISI報表!$M116,ISJ報表!$M116)</f>
        <v>0</v>
      </c>
      <c r="N121" s="332">
        <f>SUM(ISI報表!$N116,ISJ報表!$N116)</f>
        <v>0</v>
      </c>
      <c r="O121" s="330">
        <f>SUM(ISI報表!$O116,ISJ報表!$O116)</f>
        <v>0</v>
      </c>
      <c r="P121" s="331">
        <f>SUM(ISI報表!$P116,ISJ報表!$P116)</f>
        <v>0</v>
      </c>
      <c r="Q121" s="330">
        <f>SUM(ISI報表!$Q116,ISJ報表!$Q116)</f>
        <v>0</v>
      </c>
      <c r="R121" s="333">
        <f>SUM(ISI報表!$R116,ISJ報表!$R116)</f>
        <v>0</v>
      </c>
      <c r="S121" s="333">
        <f>SUM(ISI報表!$S116,ISJ報表!$S116)</f>
        <v>0</v>
      </c>
      <c r="T121" s="334"/>
      <c r="U121" s="332"/>
      <c r="V121" s="332"/>
      <c r="W121" s="332"/>
      <c r="X121" s="332"/>
      <c r="Y121" s="332"/>
      <c r="Z121" s="332"/>
      <c r="AA121" s="332"/>
      <c r="AB121" s="332"/>
      <c r="AC121" s="332"/>
      <c r="AD121" s="332"/>
      <c r="AE121" s="332"/>
      <c r="AF121" s="332"/>
      <c r="AG121" s="330">
        <f>SUM(ISI報表!$AG116,ISJ報表!$AG116)</f>
        <v>0</v>
      </c>
      <c r="AH121" s="23"/>
      <c r="AI121" s="131"/>
      <c r="AJ121" s="131"/>
      <c r="AO121" s="48">
        <v>0</v>
      </c>
      <c r="AP121" s="48">
        <v>0</v>
      </c>
      <c r="AQ121" s="48">
        <v>0</v>
      </c>
      <c r="AR121" s="161">
        <v>0</v>
      </c>
      <c r="AS121" s="48">
        <v>0</v>
      </c>
      <c r="AT121" s="48">
        <v>0</v>
      </c>
      <c r="AU121" s="48">
        <v>0</v>
      </c>
      <c r="AV121" s="48">
        <v>0</v>
      </c>
      <c r="AW121" s="168">
        <v>0</v>
      </c>
      <c r="AX121" s="168">
        <v>0</v>
      </c>
    </row>
    <row r="122" spans="4:50" ht="16" customHeight="1" x14ac:dyDescent="0.25">
      <c r="E122" s="335">
        <v>105</v>
      </c>
      <c r="F122" s="336" t="str">
        <f t="shared" si="1"/>
        <v xml:space="preserve"> </v>
      </c>
      <c r="G122" s="337"/>
      <c r="H122" s="338">
        <f>SUM(ISI報表!$H117,ISJ報表!$H117)</f>
        <v>0</v>
      </c>
      <c r="I122" s="339">
        <f>SUM(ISI報表!$I117,ISJ報表!$I117)</f>
        <v>0</v>
      </c>
      <c r="J122" s="339">
        <f>SUM(ISI報表!$J117,ISJ報表!$J117)</f>
        <v>0</v>
      </c>
      <c r="K122" s="337">
        <f>SUM(ISI報表!$K117,ISJ報表!$K117)</f>
        <v>0</v>
      </c>
      <c r="L122" s="338">
        <f>SUM(ISI報表!$L117,ISJ報表!$L117)</f>
        <v>0</v>
      </c>
      <c r="M122" s="339">
        <f>SUM(ISI報表!$M117,ISJ報表!$M117)</f>
        <v>0</v>
      </c>
      <c r="N122" s="339">
        <f>SUM(ISI報表!$N117,ISJ報表!$N117)</f>
        <v>0</v>
      </c>
      <c r="O122" s="337">
        <f>SUM(ISI報表!$O117,ISJ報表!$O117)</f>
        <v>0</v>
      </c>
      <c r="P122" s="338">
        <f>SUM(ISI報表!$P117,ISJ報表!$P117)</f>
        <v>0</v>
      </c>
      <c r="Q122" s="337">
        <f>SUM(ISI報表!$Q117,ISJ報表!$Q117)</f>
        <v>0</v>
      </c>
      <c r="R122" s="340">
        <f>SUM(ISI報表!$R117,ISJ報表!$R117)</f>
        <v>0</v>
      </c>
      <c r="S122" s="340">
        <f>SUM(ISI報表!$S117,ISJ報表!$S117)</f>
        <v>0</v>
      </c>
      <c r="T122" s="341"/>
      <c r="U122" s="339"/>
      <c r="V122" s="339"/>
      <c r="W122" s="339"/>
      <c r="X122" s="339"/>
      <c r="Y122" s="339"/>
      <c r="Z122" s="339"/>
      <c r="AA122" s="339"/>
      <c r="AB122" s="339"/>
      <c r="AC122" s="339"/>
      <c r="AD122" s="339"/>
      <c r="AE122" s="339"/>
      <c r="AF122" s="339"/>
      <c r="AG122" s="337">
        <f>SUM(ISI報表!$AG117,ISJ報表!$AG117)</f>
        <v>0</v>
      </c>
      <c r="AH122" s="23"/>
      <c r="AI122" s="131"/>
      <c r="AJ122" s="131"/>
      <c r="AO122" s="48">
        <v>0</v>
      </c>
      <c r="AP122" s="48">
        <v>0</v>
      </c>
      <c r="AQ122" s="48">
        <v>0</v>
      </c>
      <c r="AR122" s="161">
        <v>0</v>
      </c>
      <c r="AS122" s="48">
        <v>0</v>
      </c>
      <c r="AT122" s="48">
        <v>0</v>
      </c>
      <c r="AU122" s="48">
        <v>0</v>
      </c>
      <c r="AV122" s="48">
        <v>0</v>
      </c>
      <c r="AW122" s="168">
        <v>0</v>
      </c>
      <c r="AX122" s="168">
        <v>0</v>
      </c>
    </row>
    <row r="123" spans="4:50" ht="16" customHeight="1" x14ac:dyDescent="0.25">
      <c r="E123" s="328">
        <v>106</v>
      </c>
      <c r="F123" s="329" t="str">
        <f t="shared" si="1"/>
        <v xml:space="preserve"> </v>
      </c>
      <c r="G123" s="330"/>
      <c r="H123" s="331">
        <f>SUM(ISI報表!$H118,ISJ報表!$H118)</f>
        <v>0</v>
      </c>
      <c r="I123" s="332">
        <f>SUM(ISI報表!$I118,ISJ報表!$I118)</f>
        <v>0</v>
      </c>
      <c r="J123" s="332">
        <f>SUM(ISI報表!$J118,ISJ報表!$J118)</f>
        <v>0</v>
      </c>
      <c r="K123" s="330">
        <f>SUM(ISI報表!$K118,ISJ報表!$K118)</f>
        <v>0</v>
      </c>
      <c r="L123" s="331">
        <f>SUM(ISI報表!$L118,ISJ報表!$L118)</f>
        <v>0</v>
      </c>
      <c r="M123" s="332">
        <f>SUM(ISI報表!$M118,ISJ報表!$M118)</f>
        <v>0</v>
      </c>
      <c r="N123" s="332">
        <f>SUM(ISI報表!$N118,ISJ報表!$N118)</f>
        <v>0</v>
      </c>
      <c r="O123" s="330">
        <f>SUM(ISI報表!$O118,ISJ報表!$O118)</f>
        <v>0</v>
      </c>
      <c r="P123" s="331">
        <f>SUM(ISI報表!$P118,ISJ報表!$P118)</f>
        <v>0</v>
      </c>
      <c r="Q123" s="330">
        <f>SUM(ISI報表!$Q118,ISJ報表!$Q118)</f>
        <v>0</v>
      </c>
      <c r="R123" s="333">
        <f>SUM(ISI報表!$R118,ISJ報表!$R118)</f>
        <v>0</v>
      </c>
      <c r="S123" s="333">
        <f>SUM(ISI報表!$S118,ISJ報表!$S118)</f>
        <v>0</v>
      </c>
      <c r="T123" s="334"/>
      <c r="U123" s="332"/>
      <c r="V123" s="332"/>
      <c r="W123" s="332"/>
      <c r="X123" s="332"/>
      <c r="Y123" s="332"/>
      <c r="Z123" s="332"/>
      <c r="AA123" s="332"/>
      <c r="AB123" s="332"/>
      <c r="AC123" s="332"/>
      <c r="AD123" s="332"/>
      <c r="AE123" s="332"/>
      <c r="AF123" s="332"/>
      <c r="AG123" s="330">
        <f>SUM(ISI報表!$AG118,ISJ報表!$AG118)</f>
        <v>0</v>
      </c>
      <c r="AH123" s="23"/>
      <c r="AI123" s="131"/>
      <c r="AJ123" s="131"/>
      <c r="AO123" s="48">
        <v>0</v>
      </c>
      <c r="AP123" s="48">
        <v>0</v>
      </c>
      <c r="AQ123" s="48">
        <v>0</v>
      </c>
      <c r="AR123" s="161">
        <v>0</v>
      </c>
      <c r="AS123" s="48">
        <v>0</v>
      </c>
      <c r="AT123" s="48">
        <v>0</v>
      </c>
      <c r="AU123" s="48">
        <v>0</v>
      </c>
      <c r="AV123" s="48">
        <v>0</v>
      </c>
      <c r="AW123" s="168">
        <v>0</v>
      </c>
      <c r="AX123" s="168">
        <v>0</v>
      </c>
    </row>
    <row r="124" spans="4:50" ht="16" customHeight="1" x14ac:dyDescent="0.25">
      <c r="E124" s="328">
        <v>107</v>
      </c>
      <c r="F124" s="329" t="str">
        <f t="shared" si="1"/>
        <v xml:space="preserve"> </v>
      </c>
      <c r="G124" s="330"/>
      <c r="H124" s="331">
        <f>SUM(ISI報表!$H119,ISJ報表!$H119)</f>
        <v>0</v>
      </c>
      <c r="I124" s="332">
        <f>SUM(ISI報表!$I119,ISJ報表!$I119)</f>
        <v>0</v>
      </c>
      <c r="J124" s="332">
        <f>SUM(ISI報表!$J119,ISJ報表!$J119)</f>
        <v>0</v>
      </c>
      <c r="K124" s="330">
        <f>SUM(ISI報表!$K119,ISJ報表!$K119)</f>
        <v>0</v>
      </c>
      <c r="L124" s="331">
        <f>SUM(ISI報表!$L119,ISJ報表!$L119)</f>
        <v>0</v>
      </c>
      <c r="M124" s="332">
        <f>SUM(ISI報表!$M119,ISJ報表!$M119)</f>
        <v>0</v>
      </c>
      <c r="N124" s="332">
        <f>SUM(ISI報表!$N119,ISJ報表!$N119)</f>
        <v>0</v>
      </c>
      <c r="O124" s="330">
        <f>SUM(ISI報表!$O119,ISJ報表!$O119)</f>
        <v>0</v>
      </c>
      <c r="P124" s="331">
        <f>SUM(ISI報表!$P119,ISJ報表!$P119)</f>
        <v>0</v>
      </c>
      <c r="Q124" s="330">
        <f>SUM(ISI報表!$Q119,ISJ報表!$Q119)</f>
        <v>0</v>
      </c>
      <c r="R124" s="333">
        <f>SUM(ISI報表!$R119,ISJ報表!$R119)</f>
        <v>0</v>
      </c>
      <c r="S124" s="333">
        <f>SUM(ISI報表!$S119,ISJ報表!$S119)</f>
        <v>0</v>
      </c>
      <c r="T124" s="334"/>
      <c r="U124" s="332"/>
      <c r="V124" s="332"/>
      <c r="W124" s="332"/>
      <c r="X124" s="332"/>
      <c r="Y124" s="332"/>
      <c r="Z124" s="332"/>
      <c r="AA124" s="332"/>
      <c r="AB124" s="332"/>
      <c r="AC124" s="332"/>
      <c r="AD124" s="332"/>
      <c r="AE124" s="332"/>
      <c r="AF124" s="332"/>
      <c r="AG124" s="330">
        <f>SUM(ISI報表!$AG119,ISJ報表!$AG119)</f>
        <v>0</v>
      </c>
      <c r="AH124" s="23"/>
      <c r="AI124" s="131"/>
      <c r="AJ124" s="131"/>
      <c r="AO124" s="48">
        <v>0</v>
      </c>
      <c r="AP124" s="48">
        <v>0</v>
      </c>
      <c r="AQ124" s="48">
        <v>0</v>
      </c>
      <c r="AR124" s="161">
        <v>0</v>
      </c>
      <c r="AS124" s="48">
        <v>0</v>
      </c>
      <c r="AT124" s="48">
        <v>0</v>
      </c>
      <c r="AU124" s="48">
        <v>0</v>
      </c>
      <c r="AV124" s="48">
        <v>0</v>
      </c>
      <c r="AW124" s="168">
        <v>0</v>
      </c>
      <c r="AX124" s="168">
        <v>0</v>
      </c>
    </row>
    <row r="125" spans="4:50" ht="16" customHeight="1" x14ac:dyDescent="0.25">
      <c r="E125" s="328">
        <v>108</v>
      </c>
      <c r="F125" s="329" t="str">
        <f t="shared" si="1"/>
        <v xml:space="preserve"> </v>
      </c>
      <c r="G125" s="330"/>
      <c r="H125" s="331">
        <f>SUM(ISI報表!$H120,ISJ報表!$H120)</f>
        <v>0</v>
      </c>
      <c r="I125" s="332">
        <f>SUM(ISI報表!$I120,ISJ報表!$I120)</f>
        <v>0</v>
      </c>
      <c r="J125" s="332">
        <f>SUM(ISI報表!$J120,ISJ報表!$J120)</f>
        <v>0</v>
      </c>
      <c r="K125" s="330">
        <f>SUM(ISI報表!$K120,ISJ報表!$K120)</f>
        <v>0</v>
      </c>
      <c r="L125" s="331">
        <f>SUM(ISI報表!$L120,ISJ報表!$L120)</f>
        <v>0</v>
      </c>
      <c r="M125" s="332">
        <f>SUM(ISI報表!$M120,ISJ報表!$M120)</f>
        <v>0</v>
      </c>
      <c r="N125" s="332">
        <f>SUM(ISI報表!$N120,ISJ報表!$N120)</f>
        <v>0</v>
      </c>
      <c r="O125" s="330">
        <f>SUM(ISI報表!$O120,ISJ報表!$O120)</f>
        <v>0</v>
      </c>
      <c r="P125" s="331">
        <f>SUM(ISI報表!$P120,ISJ報表!$P120)</f>
        <v>0</v>
      </c>
      <c r="Q125" s="330">
        <f>SUM(ISI報表!$Q120,ISJ報表!$Q120)</f>
        <v>0</v>
      </c>
      <c r="R125" s="333">
        <f>SUM(ISI報表!$R120,ISJ報表!$R120)</f>
        <v>0</v>
      </c>
      <c r="S125" s="333">
        <f>SUM(ISI報表!$S120,ISJ報表!$S120)</f>
        <v>0</v>
      </c>
      <c r="T125" s="334"/>
      <c r="U125" s="332"/>
      <c r="V125" s="332"/>
      <c r="W125" s="332"/>
      <c r="X125" s="332"/>
      <c r="Y125" s="332"/>
      <c r="Z125" s="332"/>
      <c r="AA125" s="332"/>
      <c r="AB125" s="332"/>
      <c r="AC125" s="332"/>
      <c r="AD125" s="332"/>
      <c r="AE125" s="332"/>
      <c r="AF125" s="332"/>
      <c r="AG125" s="330">
        <f>SUM(ISI報表!$AG120,ISJ報表!$AG120)</f>
        <v>0</v>
      </c>
      <c r="AH125" s="23"/>
      <c r="AI125" s="131"/>
      <c r="AJ125" s="131"/>
      <c r="AO125" s="48">
        <v>0</v>
      </c>
      <c r="AP125" s="48">
        <v>0</v>
      </c>
      <c r="AQ125" s="48">
        <v>0</v>
      </c>
      <c r="AR125" s="161">
        <v>0</v>
      </c>
      <c r="AS125" s="48">
        <v>0</v>
      </c>
      <c r="AT125" s="48">
        <v>0</v>
      </c>
      <c r="AU125" s="48">
        <v>0</v>
      </c>
      <c r="AV125" s="48">
        <v>0</v>
      </c>
      <c r="AW125" s="168">
        <v>0</v>
      </c>
      <c r="AX125" s="168">
        <v>0</v>
      </c>
    </row>
    <row r="126" spans="4:50" ht="16" customHeight="1" x14ac:dyDescent="0.25">
      <c r="E126" s="328">
        <v>109</v>
      </c>
      <c r="F126" s="329" t="str">
        <f t="shared" si="1"/>
        <v xml:space="preserve"> </v>
      </c>
      <c r="G126" s="330"/>
      <c r="H126" s="331">
        <f>SUM(ISI報表!$H121,ISJ報表!$H121)</f>
        <v>0</v>
      </c>
      <c r="I126" s="332">
        <f>SUM(ISI報表!$I121,ISJ報表!$I121)</f>
        <v>0</v>
      </c>
      <c r="J126" s="332">
        <f>SUM(ISI報表!$J121,ISJ報表!$J121)</f>
        <v>0</v>
      </c>
      <c r="K126" s="330">
        <f>SUM(ISI報表!$K121,ISJ報表!$K121)</f>
        <v>0</v>
      </c>
      <c r="L126" s="331">
        <f>SUM(ISI報表!$L121,ISJ報表!$L121)</f>
        <v>0</v>
      </c>
      <c r="M126" s="332">
        <f>SUM(ISI報表!$M121,ISJ報表!$M121)</f>
        <v>0</v>
      </c>
      <c r="N126" s="332">
        <f>SUM(ISI報表!$N121,ISJ報表!$N121)</f>
        <v>0</v>
      </c>
      <c r="O126" s="330">
        <f>SUM(ISI報表!$O121,ISJ報表!$O121)</f>
        <v>0</v>
      </c>
      <c r="P126" s="331">
        <f>SUM(ISI報表!$P121,ISJ報表!$P121)</f>
        <v>0</v>
      </c>
      <c r="Q126" s="330">
        <f>SUM(ISI報表!$Q121,ISJ報表!$Q121)</f>
        <v>0</v>
      </c>
      <c r="R126" s="333">
        <f>SUM(ISI報表!$R121,ISJ報表!$R121)</f>
        <v>0</v>
      </c>
      <c r="S126" s="333">
        <f>SUM(ISI報表!$S121,ISJ報表!$S121)</f>
        <v>0</v>
      </c>
      <c r="T126" s="334"/>
      <c r="U126" s="332"/>
      <c r="V126" s="332"/>
      <c r="W126" s="332"/>
      <c r="X126" s="332"/>
      <c r="Y126" s="332"/>
      <c r="Z126" s="332"/>
      <c r="AA126" s="332"/>
      <c r="AB126" s="332"/>
      <c r="AC126" s="332"/>
      <c r="AD126" s="332"/>
      <c r="AE126" s="332"/>
      <c r="AF126" s="332"/>
      <c r="AG126" s="330">
        <f>SUM(ISI報表!$AG121,ISJ報表!$AG121)</f>
        <v>0</v>
      </c>
      <c r="AH126" s="23"/>
      <c r="AI126" s="131"/>
      <c r="AJ126" s="131"/>
      <c r="AO126" s="48">
        <v>0</v>
      </c>
      <c r="AP126" s="48">
        <v>0</v>
      </c>
      <c r="AQ126" s="48">
        <v>0</v>
      </c>
      <c r="AR126" s="161">
        <v>0</v>
      </c>
      <c r="AS126" s="48">
        <v>0</v>
      </c>
      <c r="AT126" s="48">
        <v>0</v>
      </c>
      <c r="AU126" s="48">
        <v>0</v>
      </c>
      <c r="AV126" s="48">
        <v>0</v>
      </c>
      <c r="AW126" s="168">
        <v>0</v>
      </c>
      <c r="AX126" s="168">
        <v>0</v>
      </c>
    </row>
    <row r="127" spans="4:50" ht="16" customHeight="1" thickBot="1" x14ac:dyDescent="0.3">
      <c r="E127" s="342">
        <v>110</v>
      </c>
      <c r="F127" s="343" t="str">
        <f t="shared" si="1"/>
        <v xml:space="preserve"> </v>
      </c>
      <c r="G127" s="344"/>
      <c r="H127" s="345">
        <f>SUM(ISI報表!$H122,ISJ報表!$H122)</f>
        <v>0</v>
      </c>
      <c r="I127" s="346">
        <f>SUM(ISI報表!$I122,ISJ報表!$I122)</f>
        <v>0</v>
      </c>
      <c r="J127" s="346">
        <f>SUM(ISI報表!$J122,ISJ報表!$J122)</f>
        <v>0</v>
      </c>
      <c r="K127" s="344">
        <f>SUM(ISI報表!$K122,ISJ報表!$K122)</f>
        <v>0</v>
      </c>
      <c r="L127" s="345">
        <f>SUM(ISI報表!$L122,ISJ報表!$L122)</f>
        <v>0</v>
      </c>
      <c r="M127" s="346">
        <f>SUM(ISI報表!$M122,ISJ報表!$M122)</f>
        <v>0</v>
      </c>
      <c r="N127" s="346">
        <f>SUM(ISI報表!$N122,ISJ報表!$N122)</f>
        <v>0</v>
      </c>
      <c r="O127" s="344">
        <f>SUM(ISI報表!$O122,ISJ報表!$O122)</f>
        <v>0</v>
      </c>
      <c r="P127" s="345">
        <f>SUM(ISI報表!$P122,ISJ報表!$P122)</f>
        <v>0</v>
      </c>
      <c r="Q127" s="344">
        <f>SUM(ISI報表!$Q122,ISJ報表!$Q122)</f>
        <v>0</v>
      </c>
      <c r="R127" s="347">
        <f>SUM(ISI報表!$R122,ISJ報表!$R122)</f>
        <v>0</v>
      </c>
      <c r="S127" s="347">
        <f>SUM(ISI報表!$S122,ISJ報表!$S122)</f>
        <v>0</v>
      </c>
      <c r="T127" s="348"/>
      <c r="U127" s="346"/>
      <c r="V127" s="346"/>
      <c r="W127" s="346"/>
      <c r="X127" s="346"/>
      <c r="Y127" s="346"/>
      <c r="Z127" s="346"/>
      <c r="AA127" s="346"/>
      <c r="AB127" s="346"/>
      <c r="AC127" s="346"/>
      <c r="AD127" s="346"/>
      <c r="AE127" s="346"/>
      <c r="AF127" s="346"/>
      <c r="AG127" s="344">
        <f>SUM(ISI報表!$AG122,ISJ報表!$AG122)</f>
        <v>0</v>
      </c>
      <c r="AH127" s="23"/>
      <c r="AI127" s="131"/>
      <c r="AJ127" s="131"/>
      <c r="AO127" s="48">
        <v>0</v>
      </c>
      <c r="AP127" s="48">
        <v>0</v>
      </c>
      <c r="AQ127" s="48">
        <v>0</v>
      </c>
      <c r="AR127" s="161">
        <v>0</v>
      </c>
      <c r="AS127" s="48">
        <v>0</v>
      </c>
      <c r="AT127" s="48">
        <v>0</v>
      </c>
      <c r="AU127" s="48">
        <v>0</v>
      </c>
      <c r="AV127" s="48">
        <v>0</v>
      </c>
      <c r="AW127" s="168">
        <v>0</v>
      </c>
      <c r="AX127" s="168">
        <v>0</v>
      </c>
    </row>
    <row r="128" spans="4:50" ht="15.75" customHeight="1" x14ac:dyDescent="0.15">
      <c r="D128" s="51" t="s">
        <v>276</v>
      </c>
      <c r="E128" s="51"/>
      <c r="F128" s="51"/>
      <c r="G128" s="52"/>
      <c r="H128" s="53"/>
      <c r="I128" s="53"/>
      <c r="J128" s="53"/>
      <c r="K128" s="54"/>
      <c r="L128" s="53"/>
      <c r="M128" s="53"/>
      <c r="N128" s="53"/>
      <c r="O128" s="54"/>
      <c r="P128" s="53"/>
      <c r="Q128" s="53"/>
      <c r="R128" s="30"/>
    </row>
    <row r="129" spans="4:33" ht="15.75" customHeight="1" x14ac:dyDescent="0.15">
      <c r="D129" s="51" t="s">
        <v>151</v>
      </c>
      <c r="E129" s="51"/>
      <c r="F129" s="51"/>
      <c r="G129" s="52"/>
      <c r="H129" s="53"/>
      <c r="I129" s="53"/>
      <c r="J129" s="53"/>
      <c r="K129" s="54"/>
      <c r="L129" s="53"/>
      <c r="M129" s="53"/>
      <c r="N129" s="53"/>
      <c r="O129" s="54"/>
      <c r="P129" s="53"/>
      <c r="Q129" s="53"/>
      <c r="R129" s="30"/>
    </row>
    <row r="130" spans="4:33" ht="409.5" customHeight="1" x14ac:dyDescent="0.15">
      <c r="D130" s="520" t="s">
        <v>736</v>
      </c>
      <c r="E130" s="520"/>
      <c r="F130" s="520"/>
      <c r="G130" s="520"/>
      <c r="H130" s="520"/>
      <c r="I130" s="520"/>
      <c r="J130" s="520"/>
      <c r="K130" s="520"/>
      <c r="L130" s="520"/>
      <c r="M130" s="520"/>
      <c r="N130" s="520"/>
      <c r="O130" s="520"/>
      <c r="P130" s="520"/>
      <c r="Q130" s="520"/>
      <c r="R130" s="520"/>
      <c r="S130" s="520"/>
      <c r="T130" s="520"/>
      <c r="U130" s="520"/>
      <c r="V130" s="520"/>
      <c r="W130" s="520"/>
      <c r="X130" s="520"/>
      <c r="Y130" s="520"/>
      <c r="Z130" s="520"/>
      <c r="AA130" s="520"/>
      <c r="AB130" s="520"/>
      <c r="AC130" s="520"/>
      <c r="AD130" s="520"/>
      <c r="AE130" s="520"/>
      <c r="AF130" s="520"/>
      <c r="AG130" s="520"/>
    </row>
    <row r="131" spans="4:33" ht="6.75" hidden="1" customHeight="1" x14ac:dyDescent="0.25">
      <c r="D131" s="311"/>
      <c r="E131" s="311"/>
      <c r="F131" s="311"/>
      <c r="G131" s="311"/>
      <c r="H131" s="311"/>
      <c r="I131" s="311"/>
      <c r="J131" s="311"/>
      <c r="K131" s="311"/>
      <c r="L131" s="311"/>
      <c r="M131" s="311"/>
      <c r="N131" s="311"/>
      <c r="O131" s="311"/>
      <c r="P131" s="311"/>
      <c r="Q131" s="386"/>
    </row>
    <row r="132" spans="4:33" ht="63" customHeight="1" x14ac:dyDescent="0.15">
      <c r="D132" s="520" t="s">
        <v>726</v>
      </c>
      <c r="E132" s="520"/>
      <c r="F132" s="520"/>
      <c r="G132" s="520"/>
      <c r="H132" s="520"/>
      <c r="I132" s="520"/>
      <c r="J132" s="520"/>
      <c r="K132" s="520"/>
      <c r="L132" s="520"/>
      <c r="M132" s="520"/>
      <c r="N132" s="520"/>
      <c r="O132" s="520"/>
      <c r="P132" s="520"/>
      <c r="Q132" s="520"/>
      <c r="R132" s="520"/>
      <c r="S132" s="520"/>
      <c r="T132" s="520"/>
      <c r="U132" s="520"/>
      <c r="V132" s="520"/>
      <c r="W132" s="520"/>
      <c r="X132" s="520"/>
      <c r="Y132" s="520"/>
      <c r="Z132" s="520"/>
      <c r="AA132" s="520"/>
      <c r="AB132" s="520"/>
      <c r="AC132" s="520"/>
      <c r="AD132" s="520"/>
      <c r="AE132" s="520"/>
      <c r="AF132" s="520"/>
      <c r="AG132" s="520"/>
    </row>
    <row r="133" spans="4:33" ht="15" customHeight="1" x14ac:dyDescent="0.25">
      <c r="D133" s="520"/>
      <c r="E133" s="520"/>
      <c r="F133" s="520"/>
      <c r="G133" s="520"/>
      <c r="H133" s="520"/>
      <c r="I133" s="520"/>
      <c r="J133" s="520"/>
      <c r="K133" s="520"/>
      <c r="L133" s="520"/>
      <c r="M133" s="520"/>
      <c r="N133" s="520"/>
      <c r="O133" s="520"/>
      <c r="P133" s="520"/>
      <c r="Q133" s="521"/>
    </row>
    <row r="134" spans="4:33" ht="0" hidden="1" customHeight="1" x14ac:dyDescent="0.25">
      <c r="D134" s="22"/>
      <c r="E134" s="33"/>
    </row>
    <row r="135" spans="4:33" ht="0" hidden="1" customHeight="1" x14ac:dyDescent="0.25">
      <c r="D135" s="22"/>
      <c r="E135" s="33"/>
    </row>
    <row r="136" spans="4:33" ht="0" hidden="1" customHeight="1" x14ac:dyDescent="0.25">
      <c r="D136" s="22"/>
    </row>
  </sheetData>
  <sheetProtection password="C340" sheet="1" objects="1" scenarios="1" selectLockedCells="1"/>
  <dataConsolidate/>
  <mergeCells count="60">
    <mergeCell ref="S12:AG12"/>
    <mergeCell ref="E12:R12"/>
    <mergeCell ref="AK23:AM24"/>
    <mergeCell ref="D130:AG130"/>
    <mergeCell ref="D132:AG132"/>
    <mergeCell ref="D133:Q133"/>
    <mergeCell ref="P16:Q16"/>
    <mergeCell ref="AG16:AG17"/>
    <mergeCell ref="AJ16:AJ17"/>
    <mergeCell ref="E16:E17"/>
    <mergeCell ref="F16:F17"/>
    <mergeCell ref="G16:G17"/>
    <mergeCell ref="H16:K16"/>
    <mergeCell ref="L16:O16"/>
    <mergeCell ref="AK6:AM6"/>
    <mergeCell ref="AK5:AM5"/>
    <mergeCell ref="U10:V10"/>
    <mergeCell ref="E3:R3"/>
    <mergeCell ref="E5:G5"/>
    <mergeCell ref="E6:G6"/>
    <mergeCell ref="K7:L7"/>
    <mergeCell ref="N5:O5"/>
    <mergeCell ref="N6:O6"/>
    <mergeCell ref="N7:O7"/>
    <mergeCell ref="N8:O8"/>
    <mergeCell ref="K8:L8"/>
    <mergeCell ref="K6:L6"/>
    <mergeCell ref="Q6:R6"/>
    <mergeCell ref="Q7:R7"/>
    <mergeCell ref="E4:L4"/>
    <mergeCell ref="Q5:R5"/>
    <mergeCell ref="N4:AG4"/>
    <mergeCell ref="E7:G7"/>
    <mergeCell ref="E8:G8"/>
    <mergeCell ref="S6:AG6"/>
    <mergeCell ref="S5:AG5"/>
    <mergeCell ref="S7:AG7"/>
    <mergeCell ref="S8:AG8"/>
    <mergeCell ref="K5:L5"/>
    <mergeCell ref="I5:J5"/>
    <mergeCell ref="I6:J6"/>
    <mergeCell ref="I7:J7"/>
    <mergeCell ref="I8:J8"/>
    <mergeCell ref="Q8:R8"/>
    <mergeCell ref="E9:G9"/>
    <mergeCell ref="AK16:AM17"/>
    <mergeCell ref="AO15:AX15"/>
    <mergeCell ref="AK15:AM15"/>
    <mergeCell ref="AK11:AM11"/>
    <mergeCell ref="N9:O9"/>
    <mergeCell ref="S9:AG9"/>
    <mergeCell ref="K9:L9"/>
    <mergeCell ref="I9:J9"/>
    <mergeCell ref="E11:K11"/>
    <mergeCell ref="L15:R15"/>
    <mergeCell ref="AW16:AW17"/>
    <mergeCell ref="AX16:AX17"/>
    <mergeCell ref="Q9:R9"/>
    <mergeCell ref="AO16:AR16"/>
    <mergeCell ref="AS16:AU16"/>
  </mergeCells>
  <phoneticPr fontId="5" type="noConversion"/>
  <conditionalFormatting sqref="G18:AG127 E18:E127 F18:J37 G112:G129 T15:T16 AG15 AO17:AR17 E15:L15 AS16:AS17 AV16:AV17 AT17:AU17 AO18:AV127 S15 H19:J129 K18:K129 L17:O129 P16:Q129 R16:R127 F20:F129 K5 I5:I6 N9 E9 AI6 S5 Q5:Q7">
    <cfRule type="expression" dxfId="26" priority="37">
      <formula>#REF!=0</formula>
    </cfRule>
  </conditionalFormatting>
  <conditionalFormatting sqref="E18:G19 G18:AG127 E20:E127 G112:G129 E15:L15 AO18:AV127 H18:O129 P19:Q129 F20:F129 K5 I5:I6 N9 E9 AI6 S5 Q5:Q7">
    <cfRule type="expression" dxfId="25" priority="36">
      <formula>#REF!=0</formula>
    </cfRule>
  </conditionalFormatting>
  <conditionalFormatting sqref="AK15 AK25 AK19 AI20:AI56 AK29:AK38 AK43:AK57 AJ18:AJ37">
    <cfRule type="cellIs" dxfId="24" priority="34" operator="lessThan">
      <formula>0</formula>
    </cfRule>
  </conditionalFormatting>
  <conditionalFormatting sqref="S6 K6 U10">
    <cfRule type="expression" dxfId="23" priority="33">
      <formula>$H$7="保費推保額"</formula>
    </cfRule>
  </conditionalFormatting>
  <conditionalFormatting sqref="K7 K5 P9 I6:I8 AI4:AI7 H9 Q6:Q9 R10 S7 S5 K9 S9">
    <cfRule type="expression" dxfId="22" priority="31">
      <formula>$H$7="保額推保費"</formula>
    </cfRule>
  </conditionalFormatting>
  <conditionalFormatting sqref="M17 AP17">
    <cfRule type="expression" priority="132">
      <formula>IF(AND($H$6&lt;15,$H$9&gt;1000),"不符投保規則")</formula>
    </cfRule>
  </conditionalFormatting>
  <dataValidations disablePrompts="1" count="1">
    <dataValidation type="list" allowBlank="1" showInputMessage="1" showErrorMessage="1" sqref="AK6:AM6">
      <formula1>$C$33:$C$34</formula1>
    </dataValidation>
  </dataValidations>
  <printOptions horizontalCentered="1"/>
  <pageMargins left="0.15748031496062992" right="0.15748031496062992" top="0.31496062992125984" bottom="0.43307086614173229" header="0.27559055118110237" footer="0.15748031496062992"/>
  <pageSetup paperSize="9" scale="71" orientation="landscape" r:id="rId1"/>
  <headerFooter>
    <oddFooter>&amp;L&amp;10【ISI+ISJ】試算表版本：v1060101_1&amp;C&amp;10第&amp;P頁  共&amp;N頁&amp;R&amp;10製表日期：&amp;D</oddFooter>
  </headerFooter>
  <ignoredErrors>
    <ignoredError sqref="K8 S8" unlockedFormula="1"/>
  </ignoredErrors>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4"/>
  <sheetViews>
    <sheetView workbookViewId="0">
      <selection activeCell="E9" sqref="E9"/>
    </sheetView>
  </sheetViews>
  <sheetFormatPr baseColWidth="10" defaultColWidth="8.83203125" defaultRowHeight="15" x14ac:dyDescent="0.15"/>
  <cols>
    <col min="2" max="2" width="29.5" style="57" bestFit="1" customWidth="1"/>
  </cols>
  <sheetData>
    <row r="1" spans="1:2" x14ac:dyDescent="0.15">
      <c r="A1" t="s">
        <v>270</v>
      </c>
      <c r="B1" s="57">
        <v>0</v>
      </c>
    </row>
    <row r="2" spans="1:2" x14ac:dyDescent="0.15">
      <c r="A2" t="s">
        <v>271</v>
      </c>
      <c r="B2" s="304"/>
    </row>
    <row r="3" spans="1:2" x14ac:dyDescent="0.15">
      <c r="A3" t="s">
        <v>272</v>
      </c>
      <c r="B3" s="57">
        <v>1</v>
      </c>
    </row>
    <row r="4" spans="1:2" x14ac:dyDescent="0.15">
      <c r="A4">
        <v>1</v>
      </c>
      <c r="B4" s="57">
        <f>$B$3*(1+$B$1*$A4)</f>
        <v>1</v>
      </c>
    </row>
    <row r="5" spans="1:2" x14ac:dyDescent="0.15">
      <c r="A5">
        <v>2</v>
      </c>
      <c r="B5" s="57">
        <f t="shared" ref="B5:B68" si="0">$B$3*(1+$B$1*$A5)</f>
        <v>1</v>
      </c>
    </row>
    <row r="6" spans="1:2" x14ac:dyDescent="0.15">
      <c r="A6">
        <v>3</v>
      </c>
      <c r="B6" s="57">
        <f t="shared" si="0"/>
        <v>1</v>
      </c>
    </row>
    <row r="7" spans="1:2" x14ac:dyDescent="0.15">
      <c r="A7">
        <v>4</v>
      </c>
      <c r="B7" s="57">
        <f t="shared" si="0"/>
        <v>1</v>
      </c>
    </row>
    <row r="8" spans="1:2" x14ac:dyDescent="0.15">
      <c r="A8">
        <v>5</v>
      </c>
      <c r="B8" s="57">
        <f t="shared" si="0"/>
        <v>1</v>
      </c>
    </row>
    <row r="9" spans="1:2" x14ac:dyDescent="0.15">
      <c r="A9">
        <v>6</v>
      </c>
      <c r="B9" s="57">
        <f t="shared" si="0"/>
        <v>1</v>
      </c>
    </row>
    <row r="10" spans="1:2" x14ac:dyDescent="0.15">
      <c r="A10">
        <v>7</v>
      </c>
      <c r="B10" s="57">
        <f t="shared" si="0"/>
        <v>1</v>
      </c>
    </row>
    <row r="11" spans="1:2" x14ac:dyDescent="0.15">
      <c r="A11">
        <v>8</v>
      </c>
      <c r="B11" s="57">
        <f t="shared" si="0"/>
        <v>1</v>
      </c>
    </row>
    <row r="12" spans="1:2" x14ac:dyDescent="0.15">
      <c r="A12">
        <v>9</v>
      </c>
      <c r="B12" s="57">
        <f t="shared" si="0"/>
        <v>1</v>
      </c>
    </row>
    <row r="13" spans="1:2" x14ac:dyDescent="0.15">
      <c r="A13">
        <v>10</v>
      </c>
      <c r="B13" s="57">
        <f t="shared" si="0"/>
        <v>1</v>
      </c>
    </row>
    <row r="14" spans="1:2" x14ac:dyDescent="0.15">
      <c r="A14">
        <v>11</v>
      </c>
      <c r="B14" s="57">
        <f t="shared" si="0"/>
        <v>1</v>
      </c>
    </row>
    <row r="15" spans="1:2" x14ac:dyDescent="0.15">
      <c r="A15">
        <v>12</v>
      </c>
      <c r="B15" s="57">
        <f t="shared" si="0"/>
        <v>1</v>
      </c>
    </row>
    <row r="16" spans="1:2" x14ac:dyDescent="0.15">
      <c r="A16">
        <v>13</v>
      </c>
      <c r="B16" s="57">
        <f t="shared" si="0"/>
        <v>1</v>
      </c>
    </row>
    <row r="17" spans="1:2" x14ac:dyDescent="0.15">
      <c r="A17">
        <v>14</v>
      </c>
      <c r="B17" s="57">
        <f t="shared" si="0"/>
        <v>1</v>
      </c>
    </row>
    <row r="18" spans="1:2" x14ac:dyDescent="0.15">
      <c r="A18">
        <v>15</v>
      </c>
      <c r="B18" s="57">
        <f t="shared" si="0"/>
        <v>1</v>
      </c>
    </row>
    <row r="19" spans="1:2" x14ac:dyDescent="0.15">
      <c r="A19">
        <v>16</v>
      </c>
      <c r="B19" s="57">
        <f t="shared" si="0"/>
        <v>1</v>
      </c>
    </row>
    <row r="20" spans="1:2" x14ac:dyDescent="0.15">
      <c r="A20">
        <v>17</v>
      </c>
      <c r="B20" s="57">
        <f t="shared" si="0"/>
        <v>1</v>
      </c>
    </row>
    <row r="21" spans="1:2" x14ac:dyDescent="0.15">
      <c r="A21">
        <v>18</v>
      </c>
      <c r="B21" s="57">
        <f t="shared" si="0"/>
        <v>1</v>
      </c>
    </row>
    <row r="22" spans="1:2" x14ac:dyDescent="0.15">
      <c r="A22">
        <v>19</v>
      </c>
      <c r="B22" s="57">
        <f t="shared" si="0"/>
        <v>1</v>
      </c>
    </row>
    <row r="23" spans="1:2" x14ac:dyDescent="0.15">
      <c r="A23">
        <v>20</v>
      </c>
      <c r="B23" s="57">
        <f t="shared" si="0"/>
        <v>1</v>
      </c>
    </row>
    <row r="24" spans="1:2" x14ac:dyDescent="0.15">
      <c r="A24">
        <v>21</v>
      </c>
      <c r="B24" s="57">
        <f t="shared" si="0"/>
        <v>1</v>
      </c>
    </row>
    <row r="25" spans="1:2" x14ac:dyDescent="0.15">
      <c r="A25">
        <v>22</v>
      </c>
      <c r="B25" s="57">
        <f t="shared" si="0"/>
        <v>1</v>
      </c>
    </row>
    <row r="26" spans="1:2" x14ac:dyDescent="0.15">
      <c r="A26">
        <v>23</v>
      </c>
      <c r="B26" s="57">
        <f t="shared" si="0"/>
        <v>1</v>
      </c>
    </row>
    <row r="27" spans="1:2" x14ac:dyDescent="0.15">
      <c r="A27">
        <v>24</v>
      </c>
      <c r="B27" s="57">
        <f t="shared" si="0"/>
        <v>1</v>
      </c>
    </row>
    <row r="28" spans="1:2" x14ac:dyDescent="0.15">
      <c r="A28">
        <v>25</v>
      </c>
      <c r="B28" s="57">
        <f t="shared" si="0"/>
        <v>1</v>
      </c>
    </row>
    <row r="29" spans="1:2" x14ac:dyDescent="0.15">
      <c r="A29">
        <v>26</v>
      </c>
      <c r="B29" s="57">
        <f t="shared" si="0"/>
        <v>1</v>
      </c>
    </row>
    <row r="30" spans="1:2" x14ac:dyDescent="0.15">
      <c r="A30">
        <v>27</v>
      </c>
      <c r="B30" s="57">
        <f t="shared" si="0"/>
        <v>1</v>
      </c>
    </row>
    <row r="31" spans="1:2" x14ac:dyDescent="0.15">
      <c r="A31">
        <v>28</v>
      </c>
      <c r="B31" s="57">
        <f t="shared" si="0"/>
        <v>1</v>
      </c>
    </row>
    <row r="32" spans="1:2" x14ac:dyDescent="0.15">
      <c r="A32">
        <v>29</v>
      </c>
      <c r="B32" s="57">
        <f t="shared" si="0"/>
        <v>1</v>
      </c>
    </row>
    <row r="33" spans="1:2" x14ac:dyDescent="0.15">
      <c r="A33">
        <v>30</v>
      </c>
      <c r="B33" s="57">
        <f t="shared" si="0"/>
        <v>1</v>
      </c>
    </row>
    <row r="34" spans="1:2" x14ac:dyDescent="0.15">
      <c r="A34">
        <v>31</v>
      </c>
      <c r="B34" s="57">
        <f t="shared" si="0"/>
        <v>1</v>
      </c>
    </row>
    <row r="35" spans="1:2" x14ac:dyDescent="0.15">
      <c r="A35">
        <v>32</v>
      </c>
      <c r="B35" s="57">
        <f t="shared" si="0"/>
        <v>1</v>
      </c>
    </row>
    <row r="36" spans="1:2" x14ac:dyDescent="0.15">
      <c r="A36">
        <v>33</v>
      </c>
      <c r="B36" s="57">
        <f t="shared" si="0"/>
        <v>1</v>
      </c>
    </row>
    <row r="37" spans="1:2" x14ac:dyDescent="0.15">
      <c r="A37">
        <v>34</v>
      </c>
      <c r="B37" s="57">
        <f t="shared" si="0"/>
        <v>1</v>
      </c>
    </row>
    <row r="38" spans="1:2" x14ac:dyDescent="0.15">
      <c r="A38">
        <v>35</v>
      </c>
      <c r="B38" s="57">
        <f t="shared" si="0"/>
        <v>1</v>
      </c>
    </row>
    <row r="39" spans="1:2" x14ac:dyDescent="0.15">
      <c r="A39">
        <v>36</v>
      </c>
      <c r="B39" s="57">
        <f t="shared" si="0"/>
        <v>1</v>
      </c>
    </row>
    <row r="40" spans="1:2" x14ac:dyDescent="0.15">
      <c r="A40">
        <v>37</v>
      </c>
      <c r="B40" s="57">
        <f t="shared" si="0"/>
        <v>1</v>
      </c>
    </row>
    <row r="41" spans="1:2" x14ac:dyDescent="0.15">
      <c r="A41">
        <v>38</v>
      </c>
      <c r="B41" s="57">
        <f t="shared" si="0"/>
        <v>1</v>
      </c>
    </row>
    <row r="42" spans="1:2" x14ac:dyDescent="0.15">
      <c r="A42">
        <v>39</v>
      </c>
      <c r="B42" s="57">
        <f t="shared" si="0"/>
        <v>1</v>
      </c>
    </row>
    <row r="43" spans="1:2" x14ac:dyDescent="0.15">
      <c r="A43">
        <v>40</v>
      </c>
      <c r="B43" s="57">
        <f t="shared" si="0"/>
        <v>1</v>
      </c>
    </row>
    <row r="44" spans="1:2" x14ac:dyDescent="0.15">
      <c r="A44">
        <v>41</v>
      </c>
      <c r="B44" s="57">
        <f t="shared" si="0"/>
        <v>1</v>
      </c>
    </row>
    <row r="45" spans="1:2" x14ac:dyDescent="0.15">
      <c r="A45">
        <v>42</v>
      </c>
      <c r="B45" s="57">
        <f t="shared" si="0"/>
        <v>1</v>
      </c>
    </row>
    <row r="46" spans="1:2" x14ac:dyDescent="0.15">
      <c r="A46">
        <v>43</v>
      </c>
      <c r="B46" s="57">
        <f t="shared" si="0"/>
        <v>1</v>
      </c>
    </row>
    <row r="47" spans="1:2" x14ac:dyDescent="0.15">
      <c r="A47">
        <v>44</v>
      </c>
      <c r="B47" s="57">
        <f t="shared" si="0"/>
        <v>1</v>
      </c>
    </row>
    <row r="48" spans="1:2" x14ac:dyDescent="0.15">
      <c r="A48">
        <v>45</v>
      </c>
      <c r="B48" s="57">
        <f t="shared" si="0"/>
        <v>1</v>
      </c>
    </row>
    <row r="49" spans="1:2" x14ac:dyDescent="0.15">
      <c r="A49">
        <v>46</v>
      </c>
      <c r="B49" s="57">
        <f t="shared" si="0"/>
        <v>1</v>
      </c>
    </row>
    <row r="50" spans="1:2" x14ac:dyDescent="0.15">
      <c r="A50">
        <v>47</v>
      </c>
      <c r="B50" s="57">
        <f t="shared" si="0"/>
        <v>1</v>
      </c>
    </row>
    <row r="51" spans="1:2" x14ac:dyDescent="0.15">
      <c r="A51">
        <v>48</v>
      </c>
      <c r="B51" s="57">
        <f t="shared" si="0"/>
        <v>1</v>
      </c>
    </row>
    <row r="52" spans="1:2" x14ac:dyDescent="0.15">
      <c r="A52">
        <v>49</v>
      </c>
      <c r="B52" s="57">
        <f t="shared" si="0"/>
        <v>1</v>
      </c>
    </row>
    <row r="53" spans="1:2" x14ac:dyDescent="0.15">
      <c r="A53">
        <v>50</v>
      </c>
      <c r="B53" s="57">
        <f t="shared" si="0"/>
        <v>1</v>
      </c>
    </row>
    <row r="54" spans="1:2" x14ac:dyDescent="0.15">
      <c r="A54">
        <v>51</v>
      </c>
      <c r="B54" s="57">
        <f t="shared" si="0"/>
        <v>1</v>
      </c>
    </row>
    <row r="55" spans="1:2" x14ac:dyDescent="0.15">
      <c r="A55">
        <v>52</v>
      </c>
      <c r="B55" s="57">
        <f t="shared" si="0"/>
        <v>1</v>
      </c>
    </row>
    <row r="56" spans="1:2" x14ac:dyDescent="0.15">
      <c r="A56">
        <v>53</v>
      </c>
      <c r="B56" s="57">
        <f t="shared" si="0"/>
        <v>1</v>
      </c>
    </row>
    <row r="57" spans="1:2" x14ac:dyDescent="0.15">
      <c r="A57">
        <v>54</v>
      </c>
      <c r="B57" s="57">
        <f t="shared" si="0"/>
        <v>1</v>
      </c>
    </row>
    <row r="58" spans="1:2" x14ac:dyDescent="0.15">
      <c r="A58">
        <v>55</v>
      </c>
      <c r="B58" s="57">
        <f t="shared" si="0"/>
        <v>1</v>
      </c>
    </row>
    <row r="59" spans="1:2" x14ac:dyDescent="0.15">
      <c r="A59">
        <v>56</v>
      </c>
      <c r="B59" s="57">
        <f t="shared" si="0"/>
        <v>1</v>
      </c>
    </row>
    <row r="60" spans="1:2" x14ac:dyDescent="0.15">
      <c r="A60">
        <v>57</v>
      </c>
      <c r="B60" s="57">
        <f t="shared" si="0"/>
        <v>1</v>
      </c>
    </row>
    <row r="61" spans="1:2" x14ac:dyDescent="0.15">
      <c r="A61">
        <v>58</v>
      </c>
      <c r="B61" s="57">
        <f t="shared" si="0"/>
        <v>1</v>
      </c>
    </row>
    <row r="62" spans="1:2" x14ac:dyDescent="0.15">
      <c r="A62">
        <v>59</v>
      </c>
      <c r="B62" s="57">
        <f t="shared" si="0"/>
        <v>1</v>
      </c>
    </row>
    <row r="63" spans="1:2" x14ac:dyDescent="0.15">
      <c r="A63">
        <v>60</v>
      </c>
      <c r="B63" s="57">
        <f t="shared" si="0"/>
        <v>1</v>
      </c>
    </row>
    <row r="64" spans="1:2" x14ac:dyDescent="0.15">
      <c r="A64">
        <v>61</v>
      </c>
      <c r="B64" s="57">
        <f t="shared" si="0"/>
        <v>1</v>
      </c>
    </row>
    <row r="65" spans="1:2" x14ac:dyDescent="0.15">
      <c r="A65">
        <v>62</v>
      </c>
      <c r="B65" s="57">
        <f t="shared" si="0"/>
        <v>1</v>
      </c>
    </row>
    <row r="66" spans="1:2" x14ac:dyDescent="0.15">
      <c r="A66">
        <v>63</v>
      </c>
      <c r="B66" s="57">
        <f t="shared" si="0"/>
        <v>1</v>
      </c>
    </row>
    <row r="67" spans="1:2" x14ac:dyDescent="0.15">
      <c r="A67">
        <v>64</v>
      </c>
      <c r="B67" s="57">
        <f t="shared" si="0"/>
        <v>1</v>
      </c>
    </row>
    <row r="68" spans="1:2" x14ac:dyDescent="0.15">
      <c r="A68">
        <v>65</v>
      </c>
      <c r="B68" s="57">
        <f t="shared" si="0"/>
        <v>1</v>
      </c>
    </row>
    <row r="69" spans="1:2" x14ac:dyDescent="0.15">
      <c r="A69">
        <v>66</v>
      </c>
      <c r="B69" s="57">
        <f t="shared" ref="B69:B114" si="1">$B$3*(1+$B$1*$A69)</f>
        <v>1</v>
      </c>
    </row>
    <row r="70" spans="1:2" x14ac:dyDescent="0.15">
      <c r="A70">
        <v>67</v>
      </c>
      <c r="B70" s="57">
        <f t="shared" si="1"/>
        <v>1</v>
      </c>
    </row>
    <row r="71" spans="1:2" x14ac:dyDescent="0.15">
      <c r="A71">
        <v>68</v>
      </c>
      <c r="B71" s="57">
        <f t="shared" si="1"/>
        <v>1</v>
      </c>
    </row>
    <row r="72" spans="1:2" x14ac:dyDescent="0.15">
      <c r="A72">
        <v>69</v>
      </c>
      <c r="B72" s="57">
        <f t="shared" si="1"/>
        <v>1</v>
      </c>
    </row>
    <row r="73" spans="1:2" x14ac:dyDescent="0.15">
      <c r="A73">
        <v>70</v>
      </c>
      <c r="B73" s="57">
        <f t="shared" si="1"/>
        <v>1</v>
      </c>
    </row>
    <row r="74" spans="1:2" x14ac:dyDescent="0.15">
      <c r="A74">
        <v>71</v>
      </c>
      <c r="B74" s="57">
        <f t="shared" si="1"/>
        <v>1</v>
      </c>
    </row>
    <row r="75" spans="1:2" x14ac:dyDescent="0.15">
      <c r="A75">
        <v>72</v>
      </c>
      <c r="B75" s="57">
        <f t="shared" si="1"/>
        <v>1</v>
      </c>
    </row>
    <row r="76" spans="1:2" x14ac:dyDescent="0.15">
      <c r="A76">
        <v>73</v>
      </c>
      <c r="B76" s="57">
        <f t="shared" si="1"/>
        <v>1</v>
      </c>
    </row>
    <row r="77" spans="1:2" x14ac:dyDescent="0.15">
      <c r="A77">
        <v>74</v>
      </c>
      <c r="B77" s="57">
        <f t="shared" si="1"/>
        <v>1</v>
      </c>
    </row>
    <row r="78" spans="1:2" x14ac:dyDescent="0.15">
      <c r="A78">
        <v>75</v>
      </c>
      <c r="B78" s="57">
        <f t="shared" si="1"/>
        <v>1</v>
      </c>
    </row>
    <row r="79" spans="1:2" x14ac:dyDescent="0.15">
      <c r="A79">
        <v>76</v>
      </c>
      <c r="B79" s="57">
        <f t="shared" si="1"/>
        <v>1</v>
      </c>
    </row>
    <row r="80" spans="1:2" x14ac:dyDescent="0.15">
      <c r="A80">
        <v>77</v>
      </c>
      <c r="B80" s="57">
        <f t="shared" si="1"/>
        <v>1</v>
      </c>
    </row>
    <row r="81" spans="1:2" x14ac:dyDescent="0.15">
      <c r="A81">
        <v>78</v>
      </c>
      <c r="B81" s="57">
        <f t="shared" si="1"/>
        <v>1</v>
      </c>
    </row>
    <row r="82" spans="1:2" x14ac:dyDescent="0.15">
      <c r="A82">
        <v>79</v>
      </c>
      <c r="B82" s="57">
        <f t="shared" si="1"/>
        <v>1</v>
      </c>
    </row>
    <row r="83" spans="1:2" x14ac:dyDescent="0.15">
      <c r="A83">
        <v>80</v>
      </c>
      <c r="B83" s="57">
        <f t="shared" si="1"/>
        <v>1</v>
      </c>
    </row>
    <row r="84" spans="1:2" x14ac:dyDescent="0.15">
      <c r="A84">
        <v>81</v>
      </c>
      <c r="B84" s="57">
        <f t="shared" si="1"/>
        <v>1</v>
      </c>
    </row>
    <row r="85" spans="1:2" x14ac:dyDescent="0.15">
      <c r="A85">
        <v>82</v>
      </c>
      <c r="B85" s="57">
        <f t="shared" si="1"/>
        <v>1</v>
      </c>
    </row>
    <row r="86" spans="1:2" x14ac:dyDescent="0.15">
      <c r="A86">
        <v>83</v>
      </c>
      <c r="B86" s="57">
        <f t="shared" si="1"/>
        <v>1</v>
      </c>
    </row>
    <row r="87" spans="1:2" x14ac:dyDescent="0.15">
      <c r="A87">
        <v>84</v>
      </c>
      <c r="B87" s="57">
        <f t="shared" si="1"/>
        <v>1</v>
      </c>
    </row>
    <row r="88" spans="1:2" x14ac:dyDescent="0.15">
      <c r="A88">
        <v>85</v>
      </c>
      <c r="B88" s="57">
        <f t="shared" si="1"/>
        <v>1</v>
      </c>
    </row>
    <row r="89" spans="1:2" x14ac:dyDescent="0.15">
      <c r="A89">
        <v>86</v>
      </c>
      <c r="B89" s="57">
        <f t="shared" si="1"/>
        <v>1</v>
      </c>
    </row>
    <row r="90" spans="1:2" x14ac:dyDescent="0.15">
      <c r="A90">
        <v>87</v>
      </c>
      <c r="B90" s="57">
        <f t="shared" si="1"/>
        <v>1</v>
      </c>
    </row>
    <row r="91" spans="1:2" x14ac:dyDescent="0.15">
      <c r="A91">
        <v>88</v>
      </c>
      <c r="B91" s="57">
        <f t="shared" si="1"/>
        <v>1</v>
      </c>
    </row>
    <row r="92" spans="1:2" x14ac:dyDescent="0.15">
      <c r="A92">
        <v>89</v>
      </c>
      <c r="B92" s="57">
        <f t="shared" si="1"/>
        <v>1</v>
      </c>
    </row>
    <row r="93" spans="1:2" x14ac:dyDescent="0.15">
      <c r="A93">
        <v>90</v>
      </c>
      <c r="B93" s="57">
        <f t="shared" si="1"/>
        <v>1</v>
      </c>
    </row>
    <row r="94" spans="1:2" x14ac:dyDescent="0.15">
      <c r="A94">
        <v>91</v>
      </c>
      <c r="B94" s="57">
        <f t="shared" si="1"/>
        <v>1</v>
      </c>
    </row>
    <row r="95" spans="1:2" x14ac:dyDescent="0.15">
      <c r="A95">
        <v>92</v>
      </c>
      <c r="B95" s="57">
        <f t="shared" si="1"/>
        <v>1</v>
      </c>
    </row>
    <row r="96" spans="1:2" x14ac:dyDescent="0.15">
      <c r="A96">
        <v>93</v>
      </c>
      <c r="B96" s="57">
        <f t="shared" si="1"/>
        <v>1</v>
      </c>
    </row>
    <row r="97" spans="1:2" x14ac:dyDescent="0.15">
      <c r="A97">
        <v>94</v>
      </c>
      <c r="B97" s="57">
        <f t="shared" si="1"/>
        <v>1</v>
      </c>
    </row>
    <row r="98" spans="1:2" x14ac:dyDescent="0.15">
      <c r="A98">
        <v>95</v>
      </c>
      <c r="B98" s="57">
        <f t="shared" si="1"/>
        <v>1</v>
      </c>
    </row>
    <row r="99" spans="1:2" x14ac:dyDescent="0.15">
      <c r="A99">
        <v>96</v>
      </c>
      <c r="B99" s="57">
        <f t="shared" si="1"/>
        <v>1</v>
      </c>
    </row>
    <row r="100" spans="1:2" x14ac:dyDescent="0.15">
      <c r="A100">
        <v>97</v>
      </c>
      <c r="B100" s="57">
        <f t="shared" si="1"/>
        <v>1</v>
      </c>
    </row>
    <row r="101" spans="1:2" x14ac:dyDescent="0.15">
      <c r="A101">
        <v>98</v>
      </c>
      <c r="B101" s="57">
        <f t="shared" si="1"/>
        <v>1</v>
      </c>
    </row>
    <row r="102" spans="1:2" x14ac:dyDescent="0.15">
      <c r="A102">
        <v>99</v>
      </c>
      <c r="B102" s="57">
        <f t="shared" si="1"/>
        <v>1</v>
      </c>
    </row>
    <row r="103" spans="1:2" x14ac:dyDescent="0.15">
      <c r="A103">
        <v>100</v>
      </c>
      <c r="B103" s="57">
        <f t="shared" si="1"/>
        <v>1</v>
      </c>
    </row>
    <row r="104" spans="1:2" x14ac:dyDescent="0.15">
      <c r="A104">
        <v>101</v>
      </c>
      <c r="B104" s="57">
        <f t="shared" si="1"/>
        <v>1</v>
      </c>
    </row>
    <row r="105" spans="1:2" x14ac:dyDescent="0.15">
      <c r="A105">
        <v>102</v>
      </c>
      <c r="B105" s="57">
        <f t="shared" si="1"/>
        <v>1</v>
      </c>
    </row>
    <row r="106" spans="1:2" x14ac:dyDescent="0.15">
      <c r="A106">
        <v>103</v>
      </c>
      <c r="B106" s="57">
        <f t="shared" si="1"/>
        <v>1</v>
      </c>
    </row>
    <row r="107" spans="1:2" x14ac:dyDescent="0.15">
      <c r="A107">
        <v>104</v>
      </c>
      <c r="B107" s="57">
        <f t="shared" si="1"/>
        <v>1</v>
      </c>
    </row>
    <row r="108" spans="1:2" x14ac:dyDescent="0.15">
      <c r="A108">
        <v>105</v>
      </c>
      <c r="B108" s="57">
        <f t="shared" si="1"/>
        <v>1</v>
      </c>
    </row>
    <row r="109" spans="1:2" x14ac:dyDescent="0.15">
      <c r="A109">
        <v>106</v>
      </c>
      <c r="B109" s="57">
        <f t="shared" si="1"/>
        <v>1</v>
      </c>
    </row>
    <row r="110" spans="1:2" x14ac:dyDescent="0.15">
      <c r="A110">
        <v>107</v>
      </c>
      <c r="B110" s="57">
        <f t="shared" si="1"/>
        <v>1</v>
      </c>
    </row>
    <row r="111" spans="1:2" x14ac:dyDescent="0.15">
      <c r="A111">
        <v>108</v>
      </c>
      <c r="B111" s="57">
        <f t="shared" si="1"/>
        <v>1</v>
      </c>
    </row>
    <row r="112" spans="1:2" x14ac:dyDescent="0.15">
      <c r="A112">
        <v>109</v>
      </c>
      <c r="B112" s="57">
        <f t="shared" si="1"/>
        <v>1</v>
      </c>
    </row>
    <row r="113" spans="1:2" x14ac:dyDescent="0.15">
      <c r="A113">
        <v>110</v>
      </c>
      <c r="B113" s="57">
        <f t="shared" si="1"/>
        <v>1</v>
      </c>
    </row>
    <row r="114" spans="1:2" x14ac:dyDescent="0.15">
      <c r="A114">
        <v>111</v>
      </c>
      <c r="B114" s="57">
        <f t="shared" si="1"/>
        <v>1</v>
      </c>
    </row>
  </sheetData>
  <phoneticPr fontId="5"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S162"/>
  <sheetViews>
    <sheetView workbookViewId="0">
      <selection activeCell="E9" sqref="E9"/>
    </sheetView>
  </sheetViews>
  <sheetFormatPr baseColWidth="10" defaultColWidth="8.83203125" defaultRowHeight="15" x14ac:dyDescent="0.15"/>
  <cols>
    <col min="1" max="16384" width="8.83203125" style="1"/>
  </cols>
  <sheetData>
    <row r="1" spans="1:123" x14ac:dyDescent="0.15">
      <c r="A1" s="1" t="s">
        <v>273</v>
      </c>
      <c r="B1" s="1">
        <v>1</v>
      </c>
      <c r="C1" s="1" t="s">
        <v>273</v>
      </c>
      <c r="D1" s="1">
        <v>1</v>
      </c>
      <c r="E1" s="1">
        <v>1</v>
      </c>
      <c r="F1" s="1">
        <v>0</v>
      </c>
      <c r="G1" s="1">
        <v>0</v>
      </c>
      <c r="H1" s="1">
        <v>0</v>
      </c>
      <c r="I1" s="1">
        <v>0</v>
      </c>
      <c r="J1" s="1">
        <v>0</v>
      </c>
      <c r="K1" s="1">
        <v>0</v>
      </c>
      <c r="L1" s="1">
        <v>6856.2961476359997</v>
      </c>
      <c r="M1" s="236">
        <v>110</v>
      </c>
      <c r="N1" s="236">
        <v>6890.9827527959997</v>
      </c>
      <c r="O1" s="236">
        <v>6994.1260089099997</v>
      </c>
      <c r="P1" s="236">
        <v>7098.8756928100001</v>
      </c>
      <c r="Q1" s="236">
        <v>7205.2310148229999</v>
      </c>
      <c r="R1" s="236">
        <v>7313.2002472049999</v>
      </c>
      <c r="S1" s="236">
        <v>7422.7965526190001</v>
      </c>
      <c r="T1" s="236">
        <v>7534.0458358209999</v>
      </c>
      <c r="U1" s="236">
        <v>7646.9687697380004</v>
      </c>
      <c r="V1" s="236">
        <v>7761.5874249569997</v>
      </c>
      <c r="W1" s="236">
        <v>7877.9247119829997</v>
      </c>
      <c r="X1" s="236">
        <v>7996.0083918290002</v>
      </c>
      <c r="Y1" s="236">
        <v>8115.8606980550003</v>
      </c>
      <c r="Z1" s="236">
        <v>8237.49448768</v>
      </c>
      <c r="AA1" s="236">
        <v>8360.9214967869993</v>
      </c>
      <c r="AB1" s="236">
        <v>8486.1564668190003</v>
      </c>
      <c r="AC1" s="236">
        <v>8613.2038434250007</v>
      </c>
      <c r="AD1" s="236">
        <v>8740.8036344440006</v>
      </c>
      <c r="AE1" s="236">
        <v>8870.008193746</v>
      </c>
      <c r="AF1" s="236">
        <v>9000.9848081109994</v>
      </c>
      <c r="AG1" s="236">
        <v>9133.8344279869998</v>
      </c>
      <c r="AH1" s="236">
        <v>9268.6069724440003</v>
      </c>
      <c r="AI1" s="236">
        <v>9405.3319114280002</v>
      </c>
      <c r="AJ1" s="236">
        <v>9544.0031844969999</v>
      </c>
      <c r="AK1" s="236">
        <v>9684.596353936</v>
      </c>
      <c r="AL1" s="236">
        <v>9827.1045176389998</v>
      </c>
      <c r="AM1" s="236">
        <v>9971.5315964929996</v>
      </c>
      <c r="AN1" s="236">
        <v>10117.889025265</v>
      </c>
      <c r="AO1" s="236">
        <v>10266.290580479001</v>
      </c>
      <c r="AP1" s="236">
        <v>10416.775809581</v>
      </c>
      <c r="AQ1" s="236">
        <v>10569.363282312999</v>
      </c>
      <c r="AR1" s="236">
        <v>10724.050313080001</v>
      </c>
      <c r="AS1" s="236">
        <v>10880.823678999001</v>
      </c>
      <c r="AT1" s="236">
        <v>11039.659643741999</v>
      </c>
      <c r="AU1" s="236">
        <v>11200.542108068001</v>
      </c>
      <c r="AV1" s="236">
        <v>11363.462821059</v>
      </c>
      <c r="AW1" s="236">
        <v>11528.417967423</v>
      </c>
      <c r="AX1" s="236">
        <v>11695.408314038001</v>
      </c>
      <c r="AY1" s="236">
        <v>11864.421526231999</v>
      </c>
      <c r="AZ1" s="236">
        <v>12035.489073006</v>
      </c>
      <c r="BA1" s="236">
        <v>12208.668554608999</v>
      </c>
      <c r="BB1" s="236">
        <v>12383.913901075</v>
      </c>
      <c r="BC1" s="236">
        <v>12561.233035146999</v>
      </c>
      <c r="BD1" s="236">
        <v>12740.559648986</v>
      </c>
      <c r="BE1" s="236">
        <v>12921.829833727999</v>
      </c>
      <c r="BF1" s="236">
        <v>13105.006227137001</v>
      </c>
      <c r="BG1" s="236">
        <v>13290.088052352001</v>
      </c>
      <c r="BH1" s="236">
        <v>13477.070655506999</v>
      </c>
      <c r="BI1" s="236">
        <v>13665.9326225</v>
      </c>
      <c r="BJ1" s="236">
        <v>13856.636468623001</v>
      </c>
      <c r="BK1" s="236">
        <v>14049.122935322999</v>
      </c>
      <c r="BL1" s="236">
        <v>14243.503979486</v>
      </c>
      <c r="BM1" s="236">
        <v>14439.789679362</v>
      </c>
      <c r="BN1" s="236">
        <v>14637.966468425</v>
      </c>
      <c r="BO1" s="236">
        <v>14838.118330723</v>
      </c>
      <c r="BP1" s="236">
        <v>15040.351021877999</v>
      </c>
      <c r="BQ1" s="236">
        <v>15244.651315278999</v>
      </c>
      <c r="BR1" s="236">
        <v>15450.915937997999</v>
      </c>
      <c r="BS1" s="236">
        <v>15658.861347798</v>
      </c>
      <c r="BT1" s="236">
        <v>15868.214862131001</v>
      </c>
      <c r="BU1" s="236">
        <v>16078.557089659</v>
      </c>
      <c r="BV1" s="236">
        <v>16290.160490119</v>
      </c>
      <c r="BW1" s="236">
        <v>16503.601204985</v>
      </c>
      <c r="BX1" s="236">
        <v>16718.553264628001</v>
      </c>
      <c r="BY1" s="236">
        <v>16934.664746946</v>
      </c>
      <c r="BZ1" s="236">
        <v>17151.661864014</v>
      </c>
      <c r="CA1" s="236">
        <v>17369.380471813001</v>
      </c>
      <c r="CB1" s="236">
        <v>17587.861408018998</v>
      </c>
      <c r="CC1" s="236">
        <v>17807.040835833999</v>
      </c>
      <c r="CD1" s="236">
        <v>18026.643765224999</v>
      </c>
      <c r="CE1" s="236">
        <v>18246.446469925999</v>
      </c>
      <c r="CF1" s="236">
        <v>18466.369872586001</v>
      </c>
      <c r="CG1" s="236">
        <v>18686.262310779999</v>
      </c>
      <c r="CH1" s="236">
        <v>18906.121075167001</v>
      </c>
      <c r="CI1" s="236">
        <v>19125.841446490998</v>
      </c>
      <c r="CJ1" s="236">
        <v>19345.384740834001</v>
      </c>
      <c r="CK1" s="236">
        <v>19564.667216993999</v>
      </c>
      <c r="CL1" s="236">
        <v>19783.700747586001</v>
      </c>
      <c r="CM1" s="236">
        <v>20002.413981033002</v>
      </c>
      <c r="CN1" s="236">
        <v>20220.715863963</v>
      </c>
      <c r="CO1" s="236">
        <v>20438.453131949002</v>
      </c>
      <c r="CP1" s="236">
        <v>20655.474865685999</v>
      </c>
      <c r="CQ1" s="236">
        <v>20871.638383418998</v>
      </c>
      <c r="CR1" s="236">
        <v>21086.9324007</v>
      </c>
      <c r="CS1" s="236">
        <v>21301.261744398998</v>
      </c>
      <c r="CT1" s="236">
        <v>21514.730218432</v>
      </c>
      <c r="CU1" s="236">
        <v>21727.331559978</v>
      </c>
      <c r="CV1" s="236">
        <v>21939.054847864001</v>
      </c>
      <c r="CW1" s="236">
        <v>22149.937103478002</v>
      </c>
      <c r="CX1" s="236">
        <v>22359.830164382998</v>
      </c>
      <c r="CY1" s="236">
        <v>22568.489258222002</v>
      </c>
      <c r="CZ1" s="236">
        <v>22775.254658708</v>
      </c>
      <c r="DA1" s="236">
        <v>22979.235085690001</v>
      </c>
      <c r="DB1" s="236">
        <v>23181.564751620001</v>
      </c>
      <c r="DC1" s="236">
        <v>23382.211323822001</v>
      </c>
      <c r="DD1" s="236">
        <v>23581.151827059999</v>
      </c>
      <c r="DE1" s="236">
        <v>23778.370211636</v>
      </c>
      <c r="DF1" s="236">
        <v>23973.856623101001</v>
      </c>
      <c r="DG1" s="236">
        <v>24167.611618119001</v>
      </c>
      <c r="DH1" s="236">
        <v>24359.641460539999</v>
      </c>
      <c r="DI1" s="236">
        <v>24549.964531295998</v>
      </c>
      <c r="DJ1" s="236">
        <v>24738.609469348001</v>
      </c>
      <c r="DK1" s="236">
        <v>24925.623174148001</v>
      </c>
      <c r="DL1" s="236">
        <v>25111.082777656</v>
      </c>
      <c r="DM1" s="236">
        <v>25295.122784685998</v>
      </c>
      <c r="DN1" s="236">
        <v>25478.005926287002</v>
      </c>
      <c r="DO1" s="236">
        <v>25660.301754392</v>
      </c>
      <c r="DP1" s="236">
        <v>25843.402724284999</v>
      </c>
      <c r="DQ1" s="236">
        <v>26031.137356841002</v>
      </c>
      <c r="DR1" s="236">
        <v>26235.480913095002</v>
      </c>
      <c r="DS1" s="236">
        <v>26500</v>
      </c>
    </row>
    <row r="2" spans="1:123" x14ac:dyDescent="0.15">
      <c r="A2" s="1" t="s">
        <v>273</v>
      </c>
      <c r="B2" s="1">
        <v>1</v>
      </c>
      <c r="C2" s="1" t="s">
        <v>273</v>
      </c>
      <c r="D2" s="1">
        <v>1</v>
      </c>
      <c r="E2" s="1">
        <v>1</v>
      </c>
      <c r="F2" s="1">
        <v>1</v>
      </c>
      <c r="G2" s="1">
        <v>0</v>
      </c>
      <c r="H2" s="1">
        <v>0</v>
      </c>
      <c r="I2" s="1">
        <v>0</v>
      </c>
      <c r="J2" s="1">
        <v>0</v>
      </c>
      <c r="K2" s="1">
        <v>0</v>
      </c>
      <c r="L2" s="1">
        <v>6909.4112406109998</v>
      </c>
      <c r="M2" s="236">
        <v>109</v>
      </c>
      <c r="N2" s="236">
        <v>6944.8762821310002</v>
      </c>
      <c r="O2" s="236">
        <v>7048.8902112329997</v>
      </c>
      <c r="P2" s="236">
        <v>7154.4981079159998</v>
      </c>
      <c r="Q2" s="236">
        <v>7261.7083609620004</v>
      </c>
      <c r="R2" s="236">
        <v>7370.534163411</v>
      </c>
      <c r="S2" s="236">
        <v>7481.0012195310001</v>
      </c>
      <c r="T2" s="236">
        <v>7593.130102391</v>
      </c>
      <c r="U2" s="236">
        <v>7706.9427611689998</v>
      </c>
      <c r="V2" s="236">
        <v>7822.4619737579997</v>
      </c>
      <c r="W2" s="236">
        <v>7939.7152834600001</v>
      </c>
      <c r="X2" s="236">
        <v>8058.724812466</v>
      </c>
      <c r="Y2" s="236">
        <v>8179.5034838080001</v>
      </c>
      <c r="Z2" s="236">
        <v>8302.0631248009995</v>
      </c>
      <c r="AA2" s="236">
        <v>8426.4185173130008</v>
      </c>
      <c r="AB2" s="236">
        <v>8552.5743419610008</v>
      </c>
      <c r="AC2" s="236">
        <v>8679.3013892609997</v>
      </c>
      <c r="AD2" s="236">
        <v>8807.6265421179996</v>
      </c>
      <c r="AE2" s="236">
        <v>8937.7136054629991</v>
      </c>
      <c r="AF2" s="236">
        <v>9069.6616570149999</v>
      </c>
      <c r="AG2" s="236">
        <v>9203.5199264700004</v>
      </c>
      <c r="AH2" s="236">
        <v>9339.3176577390004</v>
      </c>
      <c r="AI2" s="236">
        <v>9477.0493181710008</v>
      </c>
      <c r="AJ2" s="236">
        <v>9616.691354519</v>
      </c>
      <c r="AK2" s="236">
        <v>9758.2373527830005</v>
      </c>
      <c r="AL2" s="236">
        <v>9901.6914824720006</v>
      </c>
      <c r="AM2" s="236">
        <v>10047.065266137</v>
      </c>
      <c r="AN2" s="236">
        <v>10194.470554240001</v>
      </c>
      <c r="AO2" s="236">
        <v>10343.946479099999</v>
      </c>
      <c r="AP2" s="236">
        <v>10495.51161044</v>
      </c>
      <c r="AQ2" s="236">
        <v>10649.163662129</v>
      </c>
      <c r="AR2" s="236">
        <v>10804.889990584001</v>
      </c>
      <c r="AS2" s="236">
        <v>10962.667609525</v>
      </c>
      <c r="AT2" s="236">
        <v>11122.481001963</v>
      </c>
      <c r="AU2" s="236">
        <v>11284.322335744</v>
      </c>
      <c r="AV2" s="236">
        <v>11448.18811929</v>
      </c>
      <c r="AW2" s="236">
        <v>11614.079350018001</v>
      </c>
      <c r="AX2" s="236">
        <v>11781.984142166</v>
      </c>
      <c r="AY2" s="236">
        <v>11951.933644618999</v>
      </c>
      <c r="AZ2" s="236">
        <v>12123.984702927</v>
      </c>
      <c r="BA2" s="236">
        <v>12298.092257512</v>
      </c>
      <c r="BB2" s="236">
        <v>12474.264309808999</v>
      </c>
      <c r="BC2" s="236">
        <v>12652.435846875</v>
      </c>
      <c r="BD2" s="236">
        <v>12832.544173041</v>
      </c>
      <c r="BE2" s="236">
        <v>13014.55267261</v>
      </c>
      <c r="BF2" s="236">
        <v>13198.460708316001</v>
      </c>
      <c r="BG2" s="236">
        <v>13384.263821615001</v>
      </c>
      <c r="BH2" s="236">
        <v>13571.941048096</v>
      </c>
      <c r="BI2" s="236">
        <v>13761.455586153001</v>
      </c>
      <c r="BJ2" s="236">
        <v>13952.749171608</v>
      </c>
      <c r="BK2" s="236">
        <v>14145.932134061</v>
      </c>
      <c r="BL2" s="236">
        <v>14341.014497794</v>
      </c>
      <c r="BM2" s="236">
        <v>14537.982993317</v>
      </c>
      <c r="BN2" s="236">
        <v>14736.92045802</v>
      </c>
      <c r="BO2" s="236">
        <v>14937.931215017999</v>
      </c>
      <c r="BP2" s="236">
        <v>15141.002358973999</v>
      </c>
      <c r="BQ2" s="236">
        <v>15346.032212615</v>
      </c>
      <c r="BR2" s="236">
        <v>15552.741332504</v>
      </c>
      <c r="BS2" s="236">
        <v>15760.860866597999</v>
      </c>
      <c r="BT2" s="236">
        <v>15969.977183826</v>
      </c>
      <c r="BU2" s="236">
        <v>16180.358825593001</v>
      </c>
      <c r="BV2" s="236">
        <v>16392.573979276</v>
      </c>
      <c r="BW2" s="236">
        <v>16606.301121389999</v>
      </c>
      <c r="BX2" s="236">
        <v>16821.193000661999</v>
      </c>
      <c r="BY2" s="236">
        <v>17036.979335274002</v>
      </c>
      <c r="BZ2" s="236">
        <v>17253.497949158998</v>
      </c>
      <c r="CA2" s="236">
        <v>17470.788920900999</v>
      </c>
      <c r="CB2" s="236">
        <v>17688.789023619</v>
      </c>
      <c r="CC2" s="236">
        <v>17907.226561744999</v>
      </c>
      <c r="CD2" s="236">
        <v>18125.880363027001</v>
      </c>
      <c r="CE2" s="236">
        <v>18344.672013791002</v>
      </c>
      <c r="CF2" s="236">
        <v>18563.451399949001</v>
      </c>
      <c r="CG2" s="236">
        <v>18782.215474638</v>
      </c>
      <c r="CH2" s="236">
        <v>19000.860436583</v>
      </c>
      <c r="CI2" s="236">
        <v>19219.347689544</v>
      </c>
      <c r="CJ2" s="236">
        <v>19437.594116527998</v>
      </c>
      <c r="CK2" s="236">
        <v>19655.611051486001</v>
      </c>
      <c r="CL2" s="236">
        <v>19873.327598943</v>
      </c>
      <c r="CM2" s="236">
        <v>20090.653376265</v>
      </c>
      <c r="CN2" s="236">
        <v>20307.436491914999</v>
      </c>
      <c r="CO2" s="236">
        <v>20523.527332283</v>
      </c>
      <c r="CP2" s="236">
        <v>20738.784388780001</v>
      </c>
      <c r="CQ2" s="236">
        <v>20953.196023474</v>
      </c>
      <c r="CR2" s="236">
        <v>21166.667657942999</v>
      </c>
      <c r="CS2" s="236">
        <v>21379.301448958999</v>
      </c>
      <c r="CT2" s="236">
        <v>21591.090740145999</v>
      </c>
      <c r="CU2" s="236">
        <v>21802.024270547001</v>
      </c>
      <c r="CV2" s="236">
        <v>22012.138199690002</v>
      </c>
      <c r="CW2" s="236">
        <v>22221.285513495</v>
      </c>
      <c r="CX2" s="236">
        <v>22429.223581519</v>
      </c>
      <c r="CY2" s="236">
        <v>22635.299159066999</v>
      </c>
      <c r="CZ2" s="236">
        <v>22838.629715855001</v>
      </c>
      <c r="DA2" s="236">
        <v>23040.336849544001</v>
      </c>
      <c r="DB2" s="236">
        <v>23240.387998587001</v>
      </c>
      <c r="DC2" s="236">
        <v>23438.759861242001</v>
      </c>
      <c r="DD2" s="236">
        <v>23635.435991303999</v>
      </c>
      <c r="DE2" s="236">
        <v>23830.406076714</v>
      </c>
      <c r="DF2" s="236">
        <v>24023.670113656</v>
      </c>
      <c r="DG2" s="236">
        <v>24215.233749503001</v>
      </c>
      <c r="DH2" s="236">
        <v>24405.114625030001</v>
      </c>
      <c r="DI2" s="236">
        <v>24593.340524431002</v>
      </c>
      <c r="DJ2" s="236">
        <v>24779.957276494999</v>
      </c>
      <c r="DK2" s="236">
        <v>24965.040558412999</v>
      </c>
      <c r="DL2" s="236">
        <v>25148.722651395001</v>
      </c>
      <c r="DM2" s="236">
        <v>25331.262310360002</v>
      </c>
      <c r="DN2" s="236">
        <v>25513.220850021</v>
      </c>
      <c r="DO2" s="236">
        <v>25695.971018041</v>
      </c>
      <c r="DP2" s="236">
        <v>25883.287593511999</v>
      </c>
      <c r="DQ2" s="236">
        <v>26086.978190944999</v>
      </c>
      <c r="DR2" s="236">
        <v>26350</v>
      </c>
      <c r="DS2" s="236"/>
    </row>
    <row r="3" spans="1:123" x14ac:dyDescent="0.15">
      <c r="A3" s="1" t="s">
        <v>273</v>
      </c>
      <c r="B3" s="1">
        <v>1</v>
      </c>
      <c r="C3" s="1" t="s">
        <v>273</v>
      </c>
      <c r="D3" s="1">
        <v>1</v>
      </c>
      <c r="E3" s="1">
        <v>1</v>
      </c>
      <c r="F3" s="1">
        <v>2</v>
      </c>
      <c r="G3" s="1">
        <v>0</v>
      </c>
      <c r="H3" s="1">
        <v>0</v>
      </c>
      <c r="I3" s="1">
        <v>0</v>
      </c>
      <c r="J3" s="1">
        <v>0</v>
      </c>
      <c r="K3" s="1">
        <v>0</v>
      </c>
      <c r="L3" s="1">
        <v>6962.6672628160004</v>
      </c>
      <c r="M3" s="236">
        <v>108</v>
      </c>
      <c r="N3" s="236">
        <v>6998.9071432150004</v>
      </c>
      <c r="O3" s="236">
        <v>7103.7674244489999</v>
      </c>
      <c r="P3" s="236">
        <v>7210.2185380860001</v>
      </c>
      <c r="Q3" s="236">
        <v>7318.2736884400001</v>
      </c>
      <c r="R3" s="236">
        <v>7427.9583821059996</v>
      </c>
      <c r="S3" s="236">
        <v>7539.2930852039999</v>
      </c>
      <c r="T3" s="236">
        <v>7652.2996202300001</v>
      </c>
      <c r="U3" s="236">
        <v>7767.0006280130001</v>
      </c>
      <c r="V3" s="236">
        <v>7883.4234376069999</v>
      </c>
      <c r="W3" s="236">
        <v>8001.5900528250004</v>
      </c>
      <c r="X3" s="236">
        <v>8121.5134384029998</v>
      </c>
      <c r="Y3" s="236">
        <v>8243.2054858869997</v>
      </c>
      <c r="Z3" s="236">
        <v>8366.6809951760006</v>
      </c>
      <c r="AA3" s="236">
        <v>8491.9448404970008</v>
      </c>
      <c r="AB3" s="236">
        <v>8617.7991440789992</v>
      </c>
      <c r="AC3" s="236">
        <v>8745.2448904899993</v>
      </c>
      <c r="AD3" s="236">
        <v>8874.4424028159992</v>
      </c>
      <c r="AE3" s="236">
        <v>9005.4888860430001</v>
      </c>
      <c r="AF3" s="236">
        <v>9138.4328804969991</v>
      </c>
      <c r="AG3" s="236">
        <v>9273.3034040500006</v>
      </c>
      <c r="AH3" s="236">
        <v>9410.0954518449998</v>
      </c>
      <c r="AI3" s="236">
        <v>9548.7863551030005</v>
      </c>
      <c r="AJ3" s="236">
        <v>9689.3701879269993</v>
      </c>
      <c r="AK3" s="236">
        <v>9831.8513684509999</v>
      </c>
      <c r="AL3" s="236">
        <v>9976.2415070089992</v>
      </c>
      <c r="AM3" s="236">
        <v>10122.650528</v>
      </c>
      <c r="AN3" s="236">
        <v>10271.11714862</v>
      </c>
      <c r="AO3" s="236">
        <v>10421.659938565999</v>
      </c>
      <c r="AP3" s="236">
        <v>10574.277011177999</v>
      </c>
      <c r="AQ3" s="236">
        <v>10728.956302168999</v>
      </c>
      <c r="AR3" s="236">
        <v>10885.675575306999</v>
      </c>
      <c r="AS3" s="236">
        <v>11044.419895857</v>
      </c>
      <c r="AT3" s="236">
        <v>11205.181850429</v>
      </c>
      <c r="AU3" s="236">
        <v>11367.958271158001</v>
      </c>
      <c r="AV3" s="236">
        <v>11532.750385997</v>
      </c>
      <c r="AW3" s="236">
        <v>11699.546758099999</v>
      </c>
      <c r="AX3" s="236">
        <v>11868.378216233001</v>
      </c>
      <c r="AY3" s="236">
        <v>12039.300851245</v>
      </c>
      <c r="AZ3" s="236">
        <v>12212.270613948</v>
      </c>
      <c r="BA3" s="236">
        <v>12387.295584470001</v>
      </c>
      <c r="BB3" s="236">
        <v>12564.312044763999</v>
      </c>
      <c r="BC3" s="236">
        <v>12743.258512353999</v>
      </c>
      <c r="BD3" s="236">
        <v>12924.099118083999</v>
      </c>
      <c r="BE3" s="236">
        <v>13106.833364279</v>
      </c>
      <c r="BF3" s="236">
        <v>13291.456987723001</v>
      </c>
      <c r="BG3" s="236">
        <v>13477.949473691</v>
      </c>
      <c r="BH3" s="236">
        <v>13666.274703683001</v>
      </c>
      <c r="BI3" s="236">
        <v>13856.375407891999</v>
      </c>
      <c r="BJ3" s="236">
        <v>14048.360288635</v>
      </c>
      <c r="BK3" s="236">
        <v>14242.239316227</v>
      </c>
      <c r="BL3" s="236">
        <v>14437.999518208</v>
      </c>
      <c r="BM3" s="236">
        <v>14635.722585317</v>
      </c>
      <c r="BN3" s="236">
        <v>14835.511408158</v>
      </c>
      <c r="BO3" s="236">
        <v>15037.353402668001</v>
      </c>
      <c r="BP3" s="236">
        <v>15241.148487232</v>
      </c>
      <c r="BQ3" s="236">
        <v>15446.621317211</v>
      </c>
      <c r="BR3" s="236">
        <v>15653.506871064001</v>
      </c>
      <c r="BS3" s="236">
        <v>15861.397277993001</v>
      </c>
      <c r="BT3" s="236">
        <v>16070.557161066001</v>
      </c>
      <c r="BU3" s="236">
        <v>16281.546753565999</v>
      </c>
      <c r="BV3" s="236">
        <v>16494.048978151</v>
      </c>
      <c r="BW3" s="236">
        <v>16707.721254378001</v>
      </c>
      <c r="BX3" s="236">
        <v>16922.296806532999</v>
      </c>
      <c r="BY3" s="236">
        <v>17137.615426503999</v>
      </c>
      <c r="BZ3" s="236">
        <v>17353.716433782</v>
      </c>
      <c r="CA3" s="236">
        <v>17570.537211404</v>
      </c>
      <c r="CB3" s="236">
        <v>17787.809358265</v>
      </c>
      <c r="CC3" s="236">
        <v>18005.314256128</v>
      </c>
      <c r="CD3" s="236">
        <v>18222.974154995001</v>
      </c>
      <c r="CE3" s="236">
        <v>18440.640489117999</v>
      </c>
      <c r="CF3" s="236">
        <v>18658.309874109</v>
      </c>
      <c r="CG3" s="236">
        <v>18875.879426674001</v>
      </c>
      <c r="CH3" s="236">
        <v>19093.310638255</v>
      </c>
      <c r="CI3" s="236">
        <v>19310.521016063001</v>
      </c>
      <c r="CJ3" s="236">
        <v>19527.521355385001</v>
      </c>
      <c r="CK3" s="236">
        <v>19744.241216854</v>
      </c>
      <c r="CL3" s="236">
        <v>19960.590888567</v>
      </c>
      <c r="CM3" s="236">
        <v>20176.419851882001</v>
      </c>
      <c r="CN3" s="236">
        <v>20391.57979888</v>
      </c>
      <c r="CO3" s="236">
        <v>20605.930394141</v>
      </c>
      <c r="CP3" s="236">
        <v>20819.459646248</v>
      </c>
      <c r="CQ3" s="236">
        <v>21032.073571486999</v>
      </c>
      <c r="CR3" s="236">
        <v>21243.872679486001</v>
      </c>
      <c r="CS3" s="236">
        <v>21454.849920314002</v>
      </c>
      <c r="CT3" s="236">
        <v>21664.993693229</v>
      </c>
      <c r="CU3" s="236">
        <v>21874.339295901002</v>
      </c>
      <c r="CV3" s="236">
        <v>22082.740862608</v>
      </c>
      <c r="CW3" s="236">
        <v>22289.957904817002</v>
      </c>
      <c r="CX3" s="236">
        <v>22495.343659426999</v>
      </c>
      <c r="CY3" s="236">
        <v>22698.02434602</v>
      </c>
      <c r="CZ3" s="236">
        <v>22899.108947468001</v>
      </c>
      <c r="DA3" s="236">
        <v>23098.564673351</v>
      </c>
      <c r="DB3" s="236">
        <v>23296.367895424999</v>
      </c>
      <c r="DC3" s="236">
        <v>23492.501770972001</v>
      </c>
      <c r="DD3" s="236">
        <v>23686.955530326999</v>
      </c>
      <c r="DE3" s="236">
        <v>23879.728609193</v>
      </c>
      <c r="DF3" s="236">
        <v>24070.826038465999</v>
      </c>
      <c r="DG3" s="236">
        <v>24260.264718764</v>
      </c>
      <c r="DH3" s="236">
        <v>24448.071579514999</v>
      </c>
      <c r="DI3" s="236">
        <v>24634.291378841001</v>
      </c>
      <c r="DJ3" s="236">
        <v>24818.998339170001</v>
      </c>
      <c r="DK3" s="236">
        <v>25002.322518104</v>
      </c>
      <c r="DL3" s="236">
        <v>25184.518694433002</v>
      </c>
      <c r="DM3" s="236">
        <v>25366.13994565</v>
      </c>
      <c r="DN3" s="236">
        <v>25548.539311796001</v>
      </c>
      <c r="DO3" s="236">
        <v>25735.437830183</v>
      </c>
      <c r="DP3" s="236">
        <v>25938.475468795001</v>
      </c>
      <c r="DQ3" s="236">
        <v>26200</v>
      </c>
      <c r="DR3" s="236"/>
      <c r="DS3" s="236"/>
    </row>
    <row r="4" spans="1:123" x14ac:dyDescent="0.15">
      <c r="A4" s="1" t="s">
        <v>273</v>
      </c>
      <c r="B4" s="1">
        <v>1</v>
      </c>
      <c r="C4" s="1" t="s">
        <v>273</v>
      </c>
      <c r="D4" s="1">
        <v>1</v>
      </c>
      <c r="E4" s="1">
        <v>1</v>
      </c>
      <c r="F4" s="1">
        <v>3</v>
      </c>
      <c r="G4" s="1">
        <v>0</v>
      </c>
      <c r="H4" s="1">
        <v>0</v>
      </c>
      <c r="I4" s="1">
        <v>0</v>
      </c>
      <c r="J4" s="1">
        <v>0</v>
      </c>
      <c r="K4" s="1">
        <v>0</v>
      </c>
      <c r="L4" s="1">
        <v>7016.0330080659996</v>
      </c>
      <c r="M4" s="236">
        <v>107</v>
      </c>
      <c r="N4" s="236">
        <v>7053.0369700580004</v>
      </c>
      <c r="O4" s="236">
        <v>7158.7289277959999</v>
      </c>
      <c r="P4" s="236">
        <v>7266.0134106899995</v>
      </c>
      <c r="Q4" s="236">
        <v>7374.915727955</v>
      </c>
      <c r="R4" s="236">
        <v>7485.4562380300003</v>
      </c>
      <c r="S4" s="236">
        <v>7597.656636187</v>
      </c>
      <c r="T4" s="236">
        <v>7711.5394257320004</v>
      </c>
      <c r="U4" s="236">
        <v>7827.1317218289996</v>
      </c>
      <c r="V4" s="236">
        <v>7944.4554091890004</v>
      </c>
      <c r="W4" s="236">
        <v>8063.5234917469998</v>
      </c>
      <c r="X4" s="236">
        <v>8184.3479225000001</v>
      </c>
      <c r="Y4" s="236">
        <v>8306.9435170680008</v>
      </c>
      <c r="Z4" s="236">
        <v>8431.3153390330008</v>
      </c>
      <c r="AA4" s="236">
        <v>8556.2968988960001</v>
      </c>
      <c r="AB4" s="236">
        <v>8682.8632388620008</v>
      </c>
      <c r="AC4" s="236">
        <v>8811.1712001689993</v>
      </c>
      <c r="AD4" s="236">
        <v>8941.3161150710002</v>
      </c>
      <c r="AE4" s="236">
        <v>9073.3458345239997</v>
      </c>
      <c r="AF4" s="236">
        <v>9207.2891503610008</v>
      </c>
      <c r="AG4" s="236">
        <v>9343.1415855180003</v>
      </c>
      <c r="AH4" s="236">
        <v>9480.8813556870009</v>
      </c>
      <c r="AI4" s="236">
        <v>9620.5030230709999</v>
      </c>
      <c r="AJ4" s="236">
        <v>9762.0112544309995</v>
      </c>
      <c r="AK4" s="236">
        <v>9905.4177478809997</v>
      </c>
      <c r="AL4" s="236">
        <v>10050.830501761</v>
      </c>
      <c r="AM4" s="236">
        <v>10198.287818139001</v>
      </c>
      <c r="AN4" s="236">
        <v>10347.808266692</v>
      </c>
      <c r="AO4" s="236">
        <v>10499.390360227</v>
      </c>
      <c r="AP4" s="236">
        <v>10653.022613753001</v>
      </c>
      <c r="AQ4" s="236">
        <v>10808.68354109</v>
      </c>
      <c r="AR4" s="236">
        <v>10966.358789751999</v>
      </c>
      <c r="AS4" s="236">
        <v>11126.041365114001</v>
      </c>
      <c r="AT4" s="236">
        <v>11287.728423025001</v>
      </c>
      <c r="AU4" s="236">
        <v>11451.421421977</v>
      </c>
      <c r="AV4" s="236">
        <v>11617.109374034</v>
      </c>
      <c r="AW4" s="236">
        <v>11784.822787846</v>
      </c>
      <c r="AX4" s="236">
        <v>11954.616999563001</v>
      </c>
      <c r="AY4" s="236">
        <v>12126.448970384999</v>
      </c>
      <c r="AZ4" s="236">
        <v>12300.326859131999</v>
      </c>
      <c r="BA4" s="236">
        <v>12476.188242652999</v>
      </c>
      <c r="BB4" s="236">
        <v>12653.972851667</v>
      </c>
      <c r="BC4" s="236">
        <v>12833.645563557</v>
      </c>
      <c r="BD4" s="236">
        <v>13015.206020243</v>
      </c>
      <c r="BE4" s="236">
        <v>13198.650153831</v>
      </c>
      <c r="BF4" s="236">
        <v>13383.957899286999</v>
      </c>
      <c r="BG4" s="236">
        <v>13571.093821213</v>
      </c>
      <c r="BH4" s="236">
        <v>13760.001644176</v>
      </c>
      <c r="BI4" s="236">
        <v>13950.78844321</v>
      </c>
      <c r="BJ4" s="236">
        <v>14143.464134659</v>
      </c>
      <c r="BK4" s="236">
        <v>14338.0160431</v>
      </c>
      <c r="BL4" s="236">
        <v>14534.524712614</v>
      </c>
      <c r="BM4" s="236">
        <v>14733.091601298</v>
      </c>
      <c r="BN4" s="236">
        <v>14933.704446363001</v>
      </c>
      <c r="BO4" s="236">
        <v>15136.264761848999</v>
      </c>
      <c r="BP4" s="236">
        <v>15340.501301917</v>
      </c>
      <c r="BQ4" s="236">
        <v>15546.152875530999</v>
      </c>
      <c r="BR4" s="236">
        <v>15752.817372161</v>
      </c>
      <c r="BS4" s="236">
        <v>15960.75549654</v>
      </c>
      <c r="BT4" s="236">
        <v>16170.519527857001</v>
      </c>
      <c r="BU4" s="236">
        <v>16381.796834912</v>
      </c>
      <c r="BV4" s="236">
        <v>16594.249508093999</v>
      </c>
      <c r="BW4" s="236">
        <v>16807.614277793</v>
      </c>
      <c r="BX4" s="236">
        <v>17021.732903849999</v>
      </c>
      <c r="BY4" s="236">
        <v>17236.643946663</v>
      </c>
      <c r="BZ4" s="236">
        <v>17452.285399189001</v>
      </c>
      <c r="CA4" s="236">
        <v>17668.392154785</v>
      </c>
      <c r="CB4" s="236">
        <v>17884.748149229999</v>
      </c>
      <c r="CC4" s="236">
        <v>18101.276296199001</v>
      </c>
      <c r="CD4" s="236">
        <v>18317.829578287001</v>
      </c>
      <c r="CE4" s="236">
        <v>18534.404273579999</v>
      </c>
      <c r="CF4" s="236">
        <v>18750.898416765001</v>
      </c>
      <c r="CG4" s="236">
        <v>18967.273586965999</v>
      </c>
      <c r="CH4" s="236">
        <v>19183.447915598001</v>
      </c>
      <c r="CI4" s="236">
        <v>19399.431659285001</v>
      </c>
      <c r="CJ4" s="236">
        <v>19615.154834763998</v>
      </c>
      <c r="CK4" s="236">
        <v>19830.528400869</v>
      </c>
      <c r="CL4" s="236">
        <v>20045.403211847999</v>
      </c>
      <c r="CM4" s="236">
        <v>20259.632265477001</v>
      </c>
      <c r="CN4" s="236">
        <v>20473.076399501999</v>
      </c>
      <c r="CO4" s="236">
        <v>20685.723269022001</v>
      </c>
      <c r="CP4" s="236">
        <v>20897.479485030999</v>
      </c>
      <c r="CQ4" s="236">
        <v>21108.443910013</v>
      </c>
      <c r="CR4" s="236">
        <v>21318.609100482001</v>
      </c>
      <c r="CS4" s="236">
        <v>21527.963115912</v>
      </c>
      <c r="CT4" s="236">
        <v>21736.540392112998</v>
      </c>
      <c r="CU4" s="236">
        <v>21944.196211720999</v>
      </c>
      <c r="CV4" s="236">
        <v>22150.692228115</v>
      </c>
      <c r="CW4" s="236">
        <v>22355.388159786002</v>
      </c>
      <c r="CX4" s="236">
        <v>22557.418976184999</v>
      </c>
      <c r="CY4" s="236">
        <v>22757.881045392001</v>
      </c>
      <c r="CZ4" s="236">
        <v>22956.741348116</v>
      </c>
      <c r="DA4" s="236">
        <v>23153.975929608001</v>
      </c>
      <c r="DB4" s="236">
        <v>23349.567550641001</v>
      </c>
      <c r="DC4" s="236">
        <v>23543.504983940002</v>
      </c>
      <c r="DD4" s="236">
        <v>23735.78710473</v>
      </c>
      <c r="DE4" s="236">
        <v>23926.418327429001</v>
      </c>
      <c r="DF4" s="236">
        <v>24115.414812497998</v>
      </c>
      <c r="DG4" s="236">
        <v>24302.802634598</v>
      </c>
      <c r="DH4" s="236">
        <v>24488.625481187999</v>
      </c>
      <c r="DI4" s="236">
        <v>24672.956119928</v>
      </c>
      <c r="DJ4" s="236">
        <v>24855.922384812999</v>
      </c>
      <c r="DK4" s="236">
        <v>25037.775078506002</v>
      </c>
      <c r="DL4" s="236">
        <v>25219.059041279001</v>
      </c>
      <c r="DM4" s="236">
        <v>25401.107605550998</v>
      </c>
      <c r="DN4" s="236">
        <v>25587.588066854001</v>
      </c>
      <c r="DO4" s="236">
        <v>25789.972746645999</v>
      </c>
      <c r="DP4" s="236">
        <v>26050</v>
      </c>
      <c r="DQ4" s="236"/>
      <c r="DR4" s="236"/>
      <c r="DS4" s="236"/>
    </row>
    <row r="5" spans="1:123" x14ac:dyDescent="0.15">
      <c r="A5" s="1" t="s">
        <v>273</v>
      </c>
      <c r="B5" s="1">
        <v>1</v>
      </c>
      <c r="C5" s="1" t="s">
        <v>273</v>
      </c>
      <c r="D5" s="1">
        <v>1</v>
      </c>
      <c r="E5" s="1">
        <v>1</v>
      </c>
      <c r="F5" s="1">
        <v>4</v>
      </c>
      <c r="G5" s="1">
        <v>0</v>
      </c>
      <c r="H5" s="1">
        <v>0</v>
      </c>
      <c r="I5" s="1">
        <v>0</v>
      </c>
      <c r="J5" s="1">
        <v>0</v>
      </c>
      <c r="K5" s="1">
        <v>0</v>
      </c>
      <c r="L5" s="1">
        <v>7069.4728743449996</v>
      </c>
      <c r="M5" s="236">
        <v>106</v>
      </c>
      <c r="N5" s="236">
        <v>7107.2395475510002</v>
      </c>
      <c r="O5" s="236">
        <v>7213.7533463589998</v>
      </c>
      <c r="P5" s="236">
        <v>7321.8732721289998</v>
      </c>
      <c r="Q5" s="236">
        <v>7431.6195748319997</v>
      </c>
      <c r="R5" s="236">
        <v>7543.0138219259998</v>
      </c>
      <c r="S5" s="236">
        <v>7656.0783786980001</v>
      </c>
      <c r="T5" s="236">
        <v>7770.8401468089996</v>
      </c>
      <c r="U5" s="236">
        <v>7887.3208910840003</v>
      </c>
      <c r="V5" s="236">
        <v>8005.5336519510001</v>
      </c>
      <c r="W5" s="236">
        <v>8125.4904408430002</v>
      </c>
      <c r="X5" s="236">
        <v>8247.2060866089996</v>
      </c>
      <c r="Y5" s="236">
        <v>8370.6858375690008</v>
      </c>
      <c r="Z5" s="236">
        <v>8494.7946537139997</v>
      </c>
      <c r="AA5" s="236">
        <v>8620.4815872340005</v>
      </c>
      <c r="AB5" s="236">
        <v>8747.8999975210008</v>
      </c>
      <c r="AC5" s="236">
        <v>8877.1433440990004</v>
      </c>
      <c r="AD5" s="236">
        <v>9008.2587885510002</v>
      </c>
      <c r="AE5" s="236">
        <v>9141.2748966719992</v>
      </c>
      <c r="AF5" s="236">
        <v>9276.1877191919993</v>
      </c>
      <c r="AG5" s="236">
        <v>9412.9763562700009</v>
      </c>
      <c r="AH5" s="236">
        <v>9551.6358582150006</v>
      </c>
      <c r="AI5" s="236">
        <v>9692.1711404100006</v>
      </c>
      <c r="AJ5" s="236">
        <v>9834.5939887530003</v>
      </c>
      <c r="AK5" s="236">
        <v>9979.0104755209995</v>
      </c>
      <c r="AL5" s="236">
        <v>10125.458487657999</v>
      </c>
      <c r="AM5" s="236">
        <v>10273.956594818999</v>
      </c>
      <c r="AN5" s="236">
        <v>10424.503709275999</v>
      </c>
      <c r="AO5" s="236">
        <v>10577.088925337999</v>
      </c>
      <c r="AP5" s="236">
        <v>10731.691506872001</v>
      </c>
      <c r="AQ5" s="236">
        <v>10888.297683646</v>
      </c>
      <c r="AR5" s="236">
        <v>11046.900879799001</v>
      </c>
      <c r="AS5" s="236">
        <v>11207.498574892001</v>
      </c>
      <c r="AT5" s="236">
        <v>11370.092457957</v>
      </c>
      <c r="AU5" s="236">
        <v>11534.671989967999</v>
      </c>
      <c r="AV5" s="236">
        <v>11701.26735946</v>
      </c>
      <c r="AW5" s="236">
        <v>11869.933147881</v>
      </c>
      <c r="AX5" s="236">
        <v>12040.627326821999</v>
      </c>
      <c r="AY5" s="236">
        <v>12213.358133793001</v>
      </c>
      <c r="AZ5" s="236">
        <v>12388.064440542001</v>
      </c>
      <c r="BA5" s="236">
        <v>12564.687190979999</v>
      </c>
      <c r="BB5" s="236">
        <v>12743.192009029999</v>
      </c>
      <c r="BC5" s="236">
        <v>12923.578676206</v>
      </c>
      <c r="BD5" s="236">
        <v>13105.843319939</v>
      </c>
      <c r="BE5" s="236">
        <v>13289.966324882</v>
      </c>
      <c r="BF5" s="236">
        <v>13475.912938743</v>
      </c>
      <c r="BG5" s="236">
        <v>13663.627880460999</v>
      </c>
      <c r="BH5" s="236">
        <v>13853.216597785</v>
      </c>
      <c r="BI5" s="236">
        <v>14044.688953092</v>
      </c>
      <c r="BJ5" s="236">
        <v>14238.032567991</v>
      </c>
      <c r="BK5" s="236">
        <v>14433.326839911</v>
      </c>
      <c r="BL5" s="236">
        <v>14630.671794438</v>
      </c>
      <c r="BM5" s="236">
        <v>14830.055490057</v>
      </c>
      <c r="BN5" s="236">
        <v>15031.381036467001</v>
      </c>
      <c r="BO5" s="236">
        <v>15234.381286624</v>
      </c>
      <c r="BP5" s="236">
        <v>15438.798879997999</v>
      </c>
      <c r="BQ5" s="236">
        <v>15644.237466328001</v>
      </c>
      <c r="BR5" s="236">
        <v>15850.953832013</v>
      </c>
      <c r="BS5" s="236">
        <v>16059.492302148001</v>
      </c>
      <c r="BT5" s="236">
        <v>16269.544691674</v>
      </c>
      <c r="BU5" s="236">
        <v>16480.777761811001</v>
      </c>
      <c r="BV5" s="236">
        <v>16692.931749052001</v>
      </c>
      <c r="BW5" s="236">
        <v>16905.850381196</v>
      </c>
      <c r="BX5" s="236">
        <v>17119.571459545001</v>
      </c>
      <c r="BY5" s="236">
        <v>17334.033586974001</v>
      </c>
      <c r="BZ5" s="236">
        <v>17548.974951305001</v>
      </c>
      <c r="CA5" s="236">
        <v>17764.182042330998</v>
      </c>
      <c r="CB5" s="236">
        <v>17979.578437404001</v>
      </c>
      <c r="CC5" s="236">
        <v>18195.018667457</v>
      </c>
      <c r="CD5" s="236">
        <v>18410.498673050999</v>
      </c>
      <c r="CE5" s="236">
        <v>18625.917406856999</v>
      </c>
      <c r="CF5" s="236">
        <v>18841.236535676999</v>
      </c>
      <c r="CG5" s="236">
        <v>19056.374815133</v>
      </c>
      <c r="CH5" s="236">
        <v>19271.341963185001</v>
      </c>
      <c r="CI5" s="236">
        <v>19486.068452675001</v>
      </c>
      <c r="CJ5" s="236">
        <v>19700.465913171</v>
      </c>
      <c r="CK5" s="236">
        <v>19914.386571814</v>
      </c>
      <c r="CL5" s="236">
        <v>20127.684732074002</v>
      </c>
      <c r="CM5" s="236">
        <v>20340.222404863001</v>
      </c>
      <c r="CN5" s="236">
        <v>20551.986891796001</v>
      </c>
      <c r="CO5" s="236">
        <v>20762.885398574999</v>
      </c>
      <c r="CP5" s="236">
        <v>20973.015140539999</v>
      </c>
      <c r="CQ5" s="236">
        <v>21182.36828065</v>
      </c>
      <c r="CR5" s="236">
        <v>21390.932538595</v>
      </c>
      <c r="CS5" s="236">
        <v>21598.741488324002</v>
      </c>
      <c r="CT5" s="236">
        <v>21805.651560833001</v>
      </c>
      <c r="CU5" s="236">
        <v>22011.426551412002</v>
      </c>
      <c r="CV5" s="236">
        <v>22215.432660145001</v>
      </c>
      <c r="CW5" s="236">
        <v>22416.813606349999</v>
      </c>
      <c r="CX5" s="236">
        <v>22616.653143316002</v>
      </c>
      <c r="CY5" s="236">
        <v>22814.918022881</v>
      </c>
      <c r="CZ5" s="236">
        <v>23011.583963789999</v>
      </c>
      <c r="DA5" s="236">
        <v>23206.633330309</v>
      </c>
      <c r="DB5" s="236">
        <v>23400.054437553001</v>
      </c>
      <c r="DC5" s="236">
        <v>23591.845600266999</v>
      </c>
      <c r="DD5" s="236">
        <v>23782.010616391999</v>
      </c>
      <c r="DE5" s="236">
        <v>23970.564906232001</v>
      </c>
      <c r="DF5" s="236">
        <v>24157.533689682001</v>
      </c>
      <c r="DG5" s="236">
        <v>24342.959583534001</v>
      </c>
      <c r="DH5" s="236">
        <v>24526.913900684998</v>
      </c>
      <c r="DI5" s="236">
        <v>24709.522251522001</v>
      </c>
      <c r="DJ5" s="236">
        <v>24891.031462579002</v>
      </c>
      <c r="DK5" s="236">
        <v>25071.978136908001</v>
      </c>
      <c r="DL5" s="236">
        <v>25253.675899307</v>
      </c>
      <c r="DM5" s="236">
        <v>25439.738303524999</v>
      </c>
      <c r="DN5" s="236">
        <v>25641.470024496</v>
      </c>
      <c r="DO5" s="236">
        <v>25900</v>
      </c>
      <c r="DP5" s="236"/>
      <c r="DQ5" s="236"/>
      <c r="DR5" s="236"/>
      <c r="DS5" s="236"/>
    </row>
    <row r="6" spans="1:123" x14ac:dyDescent="0.15">
      <c r="A6" s="1" t="s">
        <v>273</v>
      </c>
      <c r="B6" s="1">
        <v>1</v>
      </c>
      <c r="C6" s="1" t="s">
        <v>273</v>
      </c>
      <c r="D6" s="1">
        <v>1</v>
      </c>
      <c r="E6" s="1">
        <v>1</v>
      </c>
      <c r="F6" s="1">
        <v>5</v>
      </c>
      <c r="G6" s="1">
        <v>0</v>
      </c>
      <c r="H6" s="1">
        <v>0</v>
      </c>
      <c r="I6" s="1">
        <v>0</v>
      </c>
      <c r="J6" s="1">
        <v>0</v>
      </c>
      <c r="K6" s="1">
        <v>0</v>
      </c>
      <c r="L6" s="1">
        <v>7122.960458091</v>
      </c>
      <c r="M6" s="236">
        <v>105</v>
      </c>
      <c r="N6" s="236">
        <v>7161.4935111209998</v>
      </c>
      <c r="O6" s="236">
        <v>7268.8310291959997</v>
      </c>
      <c r="P6" s="236">
        <v>7377.783109123</v>
      </c>
      <c r="Q6" s="236">
        <v>7488.3711899179998</v>
      </c>
      <c r="R6" s="236">
        <v>7600.6174983150004</v>
      </c>
      <c r="S6" s="236">
        <v>7714.5487228849997</v>
      </c>
      <c r="T6" s="236">
        <v>7830.1865077319999</v>
      </c>
      <c r="U6" s="236">
        <v>7947.5439268620003</v>
      </c>
      <c r="V6" s="236">
        <v>8066.6330469189998</v>
      </c>
      <c r="W6" s="236">
        <v>8187.4687072959996</v>
      </c>
      <c r="X6" s="236">
        <v>8310.0563361059994</v>
      </c>
      <c r="Y6" s="236">
        <v>8433.2924085310005</v>
      </c>
      <c r="Z6" s="236">
        <v>8558.0999356060001</v>
      </c>
      <c r="AA6" s="236">
        <v>8684.6287948739991</v>
      </c>
      <c r="AB6" s="236">
        <v>8812.9705731270005</v>
      </c>
      <c r="AC6" s="236">
        <v>8943.1717425780007</v>
      </c>
      <c r="AD6" s="236">
        <v>9075.2606429829993</v>
      </c>
      <c r="AE6" s="236">
        <v>9209.2338528660002</v>
      </c>
      <c r="AF6" s="236">
        <v>9345.0713568539995</v>
      </c>
      <c r="AG6" s="236">
        <v>9482.7686933589994</v>
      </c>
      <c r="AH6" s="236">
        <v>9622.3310263889998</v>
      </c>
      <c r="AI6" s="236">
        <v>9763.7702296250009</v>
      </c>
      <c r="AJ6" s="236">
        <v>9907.1904492819995</v>
      </c>
      <c r="AK6" s="236">
        <v>10052.629157177</v>
      </c>
      <c r="AL6" s="236">
        <v>10200.104922945</v>
      </c>
      <c r="AM6" s="236">
        <v>10349.617058325999</v>
      </c>
      <c r="AN6" s="236">
        <v>10501.155236924</v>
      </c>
      <c r="AO6" s="236">
        <v>10654.699472655</v>
      </c>
      <c r="AP6" s="236">
        <v>10810.236577541</v>
      </c>
      <c r="AQ6" s="236">
        <v>10967.760394483999</v>
      </c>
      <c r="AR6" s="236">
        <v>11127.268726759001</v>
      </c>
      <c r="AS6" s="236">
        <v>11288.763493936</v>
      </c>
      <c r="AT6" s="236">
        <v>11452.234605902</v>
      </c>
      <c r="AU6" s="236">
        <v>11617.711931073</v>
      </c>
      <c r="AV6" s="236">
        <v>11785.249296198001</v>
      </c>
      <c r="AW6" s="236">
        <v>11954.805683258999</v>
      </c>
      <c r="AX6" s="236">
        <v>12126.389408454001</v>
      </c>
      <c r="AY6" s="236">
        <v>12299.940638431</v>
      </c>
      <c r="AZ6" s="236">
        <v>12475.401530293</v>
      </c>
      <c r="BA6" s="236">
        <v>12652.738454504</v>
      </c>
      <c r="BB6" s="236">
        <v>12831.95133217</v>
      </c>
      <c r="BC6" s="236">
        <v>13013.036486048</v>
      </c>
      <c r="BD6" s="236">
        <v>13195.974750478001</v>
      </c>
      <c r="BE6" s="236">
        <v>13380.732056273</v>
      </c>
      <c r="BF6" s="236">
        <v>13567.254116745</v>
      </c>
      <c r="BG6" s="236">
        <v>13755.644752359</v>
      </c>
      <c r="BH6" s="236">
        <v>13945.913771523999</v>
      </c>
      <c r="BI6" s="236">
        <v>14138.049092883</v>
      </c>
      <c r="BJ6" s="236">
        <v>14332.128967208</v>
      </c>
      <c r="BK6" s="236">
        <v>14528.251987578</v>
      </c>
      <c r="BL6" s="236">
        <v>14726.406533752001</v>
      </c>
      <c r="BM6" s="236">
        <v>14926.497311084</v>
      </c>
      <c r="BN6" s="236">
        <v>15128.261271331001</v>
      </c>
      <c r="BO6" s="236">
        <v>15331.444884465</v>
      </c>
      <c r="BP6" s="236">
        <v>15535.657560494999</v>
      </c>
      <c r="BQ6" s="236">
        <v>15741.152167486</v>
      </c>
      <c r="BR6" s="236">
        <v>15948.465076439001</v>
      </c>
      <c r="BS6" s="236">
        <v>16157.292548435</v>
      </c>
      <c r="BT6" s="236">
        <v>16367.306015527</v>
      </c>
      <c r="BU6" s="236">
        <v>16578.249220311001</v>
      </c>
      <c r="BV6" s="236">
        <v>16789.967858541</v>
      </c>
      <c r="BW6" s="236">
        <v>17002.498972426001</v>
      </c>
      <c r="BX6" s="236">
        <v>17215.781774759002</v>
      </c>
      <c r="BY6" s="236">
        <v>17429.557747825002</v>
      </c>
      <c r="BZ6" s="236">
        <v>17643.615935432001</v>
      </c>
      <c r="CA6" s="236">
        <v>17857.880578608001</v>
      </c>
      <c r="CB6" s="236">
        <v>18072.207756626001</v>
      </c>
      <c r="CC6" s="236">
        <v>18286.593072521999</v>
      </c>
      <c r="CD6" s="236">
        <v>18500.936396948</v>
      </c>
      <c r="CE6" s="236">
        <v>18715.199484387002</v>
      </c>
      <c r="CF6" s="236">
        <v>18929.301714666999</v>
      </c>
      <c r="CG6" s="236">
        <v>19143.252267085001</v>
      </c>
      <c r="CH6" s="236">
        <v>19356.982070585</v>
      </c>
      <c r="CI6" s="236">
        <v>19570.403425473</v>
      </c>
      <c r="CJ6" s="236">
        <v>19783.369931780999</v>
      </c>
      <c r="CK6" s="236">
        <v>19995.737198671999</v>
      </c>
      <c r="CL6" s="236">
        <v>20207.368410224</v>
      </c>
      <c r="CM6" s="236">
        <v>20418.250514570002</v>
      </c>
      <c r="CN6" s="236">
        <v>20628.291312118999</v>
      </c>
      <c r="CO6" s="236">
        <v>20837.586371066998</v>
      </c>
      <c r="CP6" s="236">
        <v>21046.127460819</v>
      </c>
      <c r="CQ6" s="236">
        <v>21253.901961277999</v>
      </c>
      <c r="CR6" s="236">
        <v>21460.942584535998</v>
      </c>
      <c r="CS6" s="236">
        <v>21667.106909946</v>
      </c>
      <c r="CT6" s="236">
        <v>21872.16087471</v>
      </c>
      <c r="CU6" s="236">
        <v>22075.477160504</v>
      </c>
      <c r="CV6" s="236">
        <v>22276.208236515002</v>
      </c>
      <c r="CW6" s="236">
        <v>22475.425241239998</v>
      </c>
      <c r="CX6" s="236">
        <v>22673.094697645</v>
      </c>
      <c r="CY6" s="236">
        <v>22869.191997973001</v>
      </c>
      <c r="CZ6" s="236">
        <v>23063.699109976998</v>
      </c>
      <c r="DA6" s="236">
        <v>23256.603891166</v>
      </c>
      <c r="DB6" s="236">
        <v>23447.904095802998</v>
      </c>
      <c r="DC6" s="236">
        <v>23637.602905355001</v>
      </c>
      <c r="DD6" s="236">
        <v>23825.714999966</v>
      </c>
      <c r="DE6" s="236">
        <v>24012.264744765002</v>
      </c>
      <c r="DF6" s="236">
        <v>24197.293685879999</v>
      </c>
      <c r="DG6" s="236">
        <v>24380.871681442</v>
      </c>
      <c r="DH6" s="236">
        <v>24563.122118231</v>
      </c>
      <c r="DI6" s="236">
        <v>24744.287846652001</v>
      </c>
      <c r="DJ6" s="236">
        <v>24924.897232537998</v>
      </c>
      <c r="DK6" s="236">
        <v>25106.244193062001</v>
      </c>
      <c r="DL6" s="236">
        <v>25291.888540196</v>
      </c>
      <c r="DM6" s="236">
        <v>25492.967302346999</v>
      </c>
      <c r="DN6" s="236">
        <v>25750</v>
      </c>
      <c r="DO6" s="236"/>
      <c r="DP6" s="236"/>
      <c r="DQ6" s="236"/>
      <c r="DR6" s="236"/>
      <c r="DS6" s="236"/>
    </row>
    <row r="7" spans="1:123" x14ac:dyDescent="0.15">
      <c r="A7" s="1" t="s">
        <v>273</v>
      </c>
      <c r="B7" s="1">
        <v>1</v>
      </c>
      <c r="C7" s="1" t="s">
        <v>273</v>
      </c>
      <c r="D7" s="1">
        <v>1</v>
      </c>
      <c r="E7" s="1">
        <v>1</v>
      </c>
      <c r="F7" s="1">
        <v>6</v>
      </c>
      <c r="G7" s="1">
        <v>0</v>
      </c>
      <c r="H7" s="1">
        <v>0</v>
      </c>
      <c r="I7" s="1">
        <v>0</v>
      </c>
      <c r="J7" s="1">
        <v>0</v>
      </c>
      <c r="K7" s="1">
        <v>0</v>
      </c>
      <c r="L7" s="1">
        <v>7176.4723186990004</v>
      </c>
      <c r="M7" s="236">
        <v>104</v>
      </c>
      <c r="N7" s="236">
        <v>7215.7875397930002</v>
      </c>
      <c r="O7" s="236">
        <v>7323.9454871300004</v>
      </c>
      <c r="P7" s="236">
        <v>7433.727490835</v>
      </c>
      <c r="Q7" s="236">
        <v>7545.1556422069998</v>
      </c>
      <c r="R7" s="236">
        <v>7658.2564143030004</v>
      </c>
      <c r="S7" s="236">
        <v>7773.0513354149998</v>
      </c>
      <c r="T7" s="236">
        <v>7889.5535301660002</v>
      </c>
      <c r="U7" s="236">
        <v>8007.7751393239996</v>
      </c>
      <c r="V7" s="236">
        <v>8127.7310285220001</v>
      </c>
      <c r="W7" s="236">
        <v>8249.4268346419994</v>
      </c>
      <c r="X7" s="236">
        <v>8371.7901633490001</v>
      </c>
      <c r="Y7" s="236">
        <v>8495.7182839779998</v>
      </c>
      <c r="Z7" s="236">
        <v>8621.3575922260006</v>
      </c>
      <c r="AA7" s="236">
        <v>8748.7978021559993</v>
      </c>
      <c r="AB7" s="236">
        <v>8878.0846966040008</v>
      </c>
      <c r="AC7" s="236">
        <v>9009.2463892939995</v>
      </c>
      <c r="AD7" s="236">
        <v>9142.2799865399993</v>
      </c>
      <c r="AE7" s="236">
        <v>9277.1663574369995</v>
      </c>
      <c r="AF7" s="236">
        <v>9413.901528503</v>
      </c>
      <c r="AG7" s="236">
        <v>9552.4909123680009</v>
      </c>
      <c r="AH7" s="236">
        <v>9692.9464704969996</v>
      </c>
      <c r="AI7" s="236">
        <v>9835.3704230420008</v>
      </c>
      <c r="AJ7" s="236">
        <v>9979.7998266960003</v>
      </c>
      <c r="AK7" s="236">
        <v>10126.253251071001</v>
      </c>
      <c r="AL7" s="236">
        <v>10274.730407375</v>
      </c>
      <c r="AM7" s="236">
        <v>10425.221548509</v>
      </c>
      <c r="AN7" s="236">
        <v>10577.707438437001</v>
      </c>
      <c r="AO7" s="236">
        <v>10732.175471435001</v>
      </c>
      <c r="AP7" s="236">
        <v>10888.619909169</v>
      </c>
      <c r="AQ7" s="236">
        <v>11047.038878627</v>
      </c>
      <c r="AR7" s="236">
        <v>11207.434529916</v>
      </c>
      <c r="AS7" s="236">
        <v>11369.797221835999</v>
      </c>
      <c r="AT7" s="236">
        <v>11534.156502686001</v>
      </c>
      <c r="AU7" s="236">
        <v>11700.565444516</v>
      </c>
      <c r="AV7" s="236">
        <v>11868.984039696001</v>
      </c>
      <c r="AW7" s="236">
        <v>12039.420683116001</v>
      </c>
      <c r="AX7" s="236">
        <v>12211.81683632</v>
      </c>
      <c r="AY7" s="236">
        <v>12386.115869605999</v>
      </c>
      <c r="AZ7" s="236">
        <v>12562.284899976999</v>
      </c>
      <c r="BA7" s="236">
        <v>12740.323988132999</v>
      </c>
      <c r="BB7" s="236">
        <v>12920.229652156</v>
      </c>
      <c r="BC7" s="236">
        <v>13101.983176074</v>
      </c>
      <c r="BD7" s="236">
        <v>13285.551173803</v>
      </c>
      <c r="BE7" s="236">
        <v>13470.880353029999</v>
      </c>
      <c r="BF7" s="236">
        <v>13658.072906934</v>
      </c>
      <c r="BG7" s="236">
        <v>13847.138589957</v>
      </c>
      <c r="BH7" s="236">
        <v>14038.065617774</v>
      </c>
      <c r="BI7" s="236">
        <v>14230.931094505</v>
      </c>
      <c r="BJ7" s="236">
        <v>14425.832180718</v>
      </c>
      <c r="BK7" s="236">
        <v>14622.757577446</v>
      </c>
      <c r="BL7" s="236">
        <v>14821.613585700999</v>
      </c>
      <c r="BM7" s="236">
        <v>15022.141256037001</v>
      </c>
      <c r="BN7" s="236">
        <v>15224.090888932</v>
      </c>
      <c r="BO7" s="236">
        <v>15427.077654663</v>
      </c>
      <c r="BP7" s="236">
        <v>15631.35050296</v>
      </c>
      <c r="BQ7" s="236">
        <v>15837.437850730001</v>
      </c>
      <c r="BR7" s="236">
        <v>16045.040405195999</v>
      </c>
      <c r="BS7" s="236">
        <v>16253.834269243</v>
      </c>
      <c r="BT7" s="236">
        <v>16463.566691570999</v>
      </c>
      <c r="BU7" s="236">
        <v>16674.085335887001</v>
      </c>
      <c r="BV7" s="236">
        <v>16885.426485307002</v>
      </c>
      <c r="BW7" s="236">
        <v>17097.529962543998</v>
      </c>
      <c r="BX7" s="236">
        <v>17310.140544344998</v>
      </c>
      <c r="BY7" s="236">
        <v>17523.049828533</v>
      </c>
      <c r="BZ7" s="236">
        <v>17736.182719812001</v>
      </c>
      <c r="CA7" s="236">
        <v>17949.396845796</v>
      </c>
      <c r="CB7" s="236">
        <v>18162.687471992998</v>
      </c>
      <c r="CC7" s="236">
        <v>18375.955387039001</v>
      </c>
      <c r="CD7" s="236">
        <v>18589.162433098001</v>
      </c>
      <c r="CE7" s="236">
        <v>18802.228614201998</v>
      </c>
      <c r="CF7" s="236">
        <v>19015.162570984001</v>
      </c>
      <c r="CG7" s="236">
        <v>19227.895688494998</v>
      </c>
      <c r="CH7" s="236">
        <v>19440.340937774999</v>
      </c>
      <c r="CI7" s="236">
        <v>19652.353291747</v>
      </c>
      <c r="CJ7" s="236">
        <v>19863.789665269</v>
      </c>
      <c r="CK7" s="236">
        <v>20074.514415584999</v>
      </c>
      <c r="CL7" s="236">
        <v>20284.514137343998</v>
      </c>
      <c r="CM7" s="236">
        <v>20493.697225663</v>
      </c>
      <c r="CN7" s="236">
        <v>20702.157601594001</v>
      </c>
      <c r="CO7" s="236">
        <v>20909.886640986999</v>
      </c>
      <c r="CP7" s="236">
        <v>21116.871383959999</v>
      </c>
      <c r="CQ7" s="236">
        <v>21323.143680747999</v>
      </c>
      <c r="CR7" s="236">
        <v>21528.562259058999</v>
      </c>
      <c r="CS7" s="236">
        <v>21732.895198007998</v>
      </c>
      <c r="CT7" s="236">
        <v>21935.521660863</v>
      </c>
      <c r="CU7" s="236">
        <v>22135.602866680001</v>
      </c>
      <c r="CV7" s="236">
        <v>22334.197339163999</v>
      </c>
      <c r="CW7" s="236">
        <v>22531.271372409999</v>
      </c>
      <c r="CX7" s="236">
        <v>22726.800032155999</v>
      </c>
      <c r="CY7" s="236">
        <v>22920.764889645001</v>
      </c>
      <c r="CZ7" s="236">
        <v>23113.153344778999</v>
      </c>
      <c r="DA7" s="236">
        <v>23303.962591340001</v>
      </c>
      <c r="DB7" s="236">
        <v>23493.195194317999</v>
      </c>
      <c r="DC7" s="236">
        <v>23680.865093699002</v>
      </c>
      <c r="DD7" s="236">
        <v>23866.995799848999</v>
      </c>
      <c r="DE7" s="236">
        <v>24051.627788227001</v>
      </c>
      <c r="DF7" s="236">
        <v>24234.829462199999</v>
      </c>
      <c r="DG7" s="236">
        <v>24416.721984940999</v>
      </c>
      <c r="DH7" s="236">
        <v>24597.544230725998</v>
      </c>
      <c r="DI7" s="236">
        <v>24777.816328166999</v>
      </c>
      <c r="DJ7" s="236">
        <v>24958.812486817002</v>
      </c>
      <c r="DK7" s="236">
        <v>25144.038776867001</v>
      </c>
      <c r="DL7" s="236">
        <v>25344.464580197</v>
      </c>
      <c r="DM7" s="236">
        <v>25600</v>
      </c>
      <c r="DN7" s="236"/>
      <c r="DO7" s="236"/>
      <c r="DP7" s="236"/>
      <c r="DQ7" s="236"/>
      <c r="DR7" s="236"/>
      <c r="DS7" s="236"/>
    </row>
    <row r="8" spans="1:123" x14ac:dyDescent="0.15">
      <c r="A8" s="1" t="s">
        <v>273</v>
      </c>
      <c r="B8" s="1">
        <v>1</v>
      </c>
      <c r="C8" s="1" t="s">
        <v>273</v>
      </c>
      <c r="D8" s="1">
        <v>1</v>
      </c>
      <c r="E8" s="1">
        <v>1</v>
      </c>
      <c r="F8" s="1">
        <v>7</v>
      </c>
      <c r="G8" s="1">
        <v>0</v>
      </c>
      <c r="H8" s="1">
        <v>0</v>
      </c>
      <c r="I8" s="1">
        <v>0</v>
      </c>
      <c r="J8" s="1">
        <v>0</v>
      </c>
      <c r="K8" s="1">
        <v>0</v>
      </c>
      <c r="L8" s="1">
        <v>7230.0016375140003</v>
      </c>
      <c r="M8" s="236">
        <v>103</v>
      </c>
      <c r="N8" s="236">
        <v>7270.1094753910002</v>
      </c>
      <c r="O8" s="236">
        <v>7379.0852777720002</v>
      </c>
      <c r="P8" s="236">
        <v>7489.6951449039998</v>
      </c>
      <c r="Q8" s="236">
        <v>7601.9653377049999</v>
      </c>
      <c r="R8" s="236">
        <v>7715.917261818</v>
      </c>
      <c r="S8" s="236">
        <v>7831.5640687590003</v>
      </c>
      <c r="T8" s="236">
        <v>7948.9179470729996</v>
      </c>
      <c r="U8" s="236">
        <v>8067.9937667800004</v>
      </c>
      <c r="V8" s="236">
        <v>8188.7973331780004</v>
      </c>
      <c r="W8" s="236">
        <v>8310.2879181669996</v>
      </c>
      <c r="X8" s="236">
        <v>8433.3366323499995</v>
      </c>
      <c r="Y8" s="236">
        <v>8558.0863895790008</v>
      </c>
      <c r="Z8" s="236">
        <v>8684.6250311839995</v>
      </c>
      <c r="AA8" s="236">
        <v>8812.9976506309995</v>
      </c>
      <c r="AB8" s="236">
        <v>8943.2321356060002</v>
      </c>
      <c r="AC8" s="236">
        <v>9075.3261202140002</v>
      </c>
      <c r="AD8" s="236">
        <v>9209.261358021</v>
      </c>
      <c r="AE8" s="236">
        <v>9345.0343636470006</v>
      </c>
      <c r="AF8" s="236">
        <v>9482.6507983480005</v>
      </c>
      <c r="AG8" s="236">
        <v>9622.1227113690002</v>
      </c>
      <c r="AH8" s="236">
        <v>9763.5503968030007</v>
      </c>
      <c r="AI8" s="236">
        <v>9906.9704962150008</v>
      </c>
      <c r="AJ8" s="236">
        <v>10052.401579198</v>
      </c>
      <c r="AK8" s="236">
        <v>10199.843756423999</v>
      </c>
      <c r="AL8" s="236">
        <v>10349.287860094</v>
      </c>
      <c r="AM8" s="236">
        <v>10500.71540422</v>
      </c>
      <c r="AN8" s="236">
        <v>10654.114365330001</v>
      </c>
      <c r="AO8" s="236">
        <v>10809.479423855</v>
      </c>
      <c r="AP8" s="236">
        <v>10966.809030494</v>
      </c>
      <c r="AQ8" s="236">
        <v>11126.105565895999</v>
      </c>
      <c r="AR8" s="236">
        <v>11287.35983777</v>
      </c>
      <c r="AS8" s="236">
        <v>11450.601074300001</v>
      </c>
      <c r="AT8" s="236">
        <v>11615.881592833999</v>
      </c>
      <c r="AU8" s="236">
        <v>11783.162396133001</v>
      </c>
      <c r="AV8" s="236">
        <v>11952.451957777001</v>
      </c>
      <c r="AW8" s="236">
        <v>12123.693034209</v>
      </c>
      <c r="AX8" s="236">
        <v>12296.830208919</v>
      </c>
      <c r="AY8" s="236">
        <v>12471.83134545</v>
      </c>
      <c r="AZ8" s="236">
        <v>12648.696644097001</v>
      </c>
      <c r="BA8" s="236">
        <v>12827.422818264</v>
      </c>
      <c r="BB8" s="236">
        <v>13007.991601669</v>
      </c>
      <c r="BC8" s="236">
        <v>13190.370291333</v>
      </c>
      <c r="BD8" s="236">
        <v>13374.506589314</v>
      </c>
      <c r="BE8" s="236">
        <v>13560.501061507999</v>
      </c>
      <c r="BF8" s="236">
        <v>13748.363408388999</v>
      </c>
      <c r="BG8" s="236">
        <v>13938.082142666</v>
      </c>
      <c r="BH8" s="236">
        <v>14129.733221802</v>
      </c>
      <c r="BI8" s="236">
        <v>14323.412373858</v>
      </c>
      <c r="BJ8" s="236">
        <v>14519.108621141</v>
      </c>
      <c r="BK8" s="236">
        <v>14716.729860318001</v>
      </c>
      <c r="BL8" s="236">
        <v>14916.021240743999</v>
      </c>
      <c r="BM8" s="236">
        <v>15116.736893398</v>
      </c>
      <c r="BN8" s="236">
        <v>15318.497748829999</v>
      </c>
      <c r="BO8" s="236">
        <v>15521.548838433</v>
      </c>
      <c r="BP8" s="236">
        <v>15726.410625021001</v>
      </c>
      <c r="BQ8" s="236">
        <v>15932.788261958</v>
      </c>
      <c r="BR8" s="236">
        <v>16140.362522959</v>
      </c>
      <c r="BS8" s="236">
        <v>16348.88416283</v>
      </c>
      <c r="BT8" s="236">
        <v>16558.202813233002</v>
      </c>
      <c r="BU8" s="236">
        <v>16768.353998188999</v>
      </c>
      <c r="BV8" s="236">
        <v>16979.278150328999</v>
      </c>
      <c r="BW8" s="236">
        <v>17190.723340864999</v>
      </c>
      <c r="BX8" s="236">
        <v>17402.483721633998</v>
      </c>
      <c r="BY8" s="236">
        <v>17614.484861016001</v>
      </c>
      <c r="BZ8" s="236">
        <v>17826.585934965002</v>
      </c>
      <c r="CA8" s="236">
        <v>18038.781871464002</v>
      </c>
      <c r="CB8" s="236">
        <v>18250.974377130002</v>
      </c>
      <c r="CC8" s="236">
        <v>18463.125381809001</v>
      </c>
      <c r="CD8" s="236">
        <v>18675.155513737001</v>
      </c>
      <c r="CE8" s="236">
        <v>18887.072874884001</v>
      </c>
      <c r="CF8" s="236">
        <v>19098.809306406001</v>
      </c>
      <c r="CG8" s="236">
        <v>19310.278450075999</v>
      </c>
      <c r="CH8" s="236">
        <v>19521.336651713002</v>
      </c>
      <c r="CI8" s="236">
        <v>19731.842131866</v>
      </c>
      <c r="CJ8" s="236">
        <v>19941.660420945998</v>
      </c>
      <c r="CK8" s="236">
        <v>20150.777760116998</v>
      </c>
      <c r="CL8" s="236">
        <v>20359.103139207</v>
      </c>
      <c r="CM8" s="236">
        <v>20566.728832121</v>
      </c>
      <c r="CN8" s="236">
        <v>20773.645821155002</v>
      </c>
      <c r="CO8" s="236">
        <v>20979.840806642998</v>
      </c>
      <c r="CP8" s="236">
        <v>21185.344776958998</v>
      </c>
      <c r="CQ8" s="236">
        <v>21390.017608171001</v>
      </c>
      <c r="CR8" s="236">
        <v>21593.629521305</v>
      </c>
      <c r="CS8" s="236">
        <v>21795.566161223</v>
      </c>
      <c r="CT8" s="236">
        <v>21994.997496845001</v>
      </c>
      <c r="CU8" s="236">
        <v>22192.969437087999</v>
      </c>
      <c r="CV8" s="236">
        <v>22389.448047174999</v>
      </c>
      <c r="CW8" s="236">
        <v>22584.408066338001</v>
      </c>
      <c r="CX8" s="236">
        <v>22777.830669314</v>
      </c>
      <c r="CY8" s="236">
        <v>22969.702798392002</v>
      </c>
      <c r="CZ8" s="236">
        <v>23160.021086877001</v>
      </c>
      <c r="DA8" s="236">
        <v>23348.787483281001</v>
      </c>
      <c r="DB8" s="236">
        <v>23536.015187433</v>
      </c>
      <c r="DC8" s="236">
        <v>23721.726854932</v>
      </c>
      <c r="DD8" s="236">
        <v>23905.961890572999</v>
      </c>
      <c r="DE8" s="236">
        <v>24088.787242957002</v>
      </c>
      <c r="DF8" s="236">
        <v>24270.321851649998</v>
      </c>
      <c r="DG8" s="236">
        <v>24450.800614799002</v>
      </c>
      <c r="DH8" s="236">
        <v>24630.735423795999</v>
      </c>
      <c r="DI8" s="236">
        <v>24811.380780572999</v>
      </c>
      <c r="DJ8" s="236">
        <v>24996.189013538002</v>
      </c>
      <c r="DK8" s="236">
        <v>25195.961858047998</v>
      </c>
      <c r="DL8" s="236">
        <v>25450</v>
      </c>
      <c r="DM8" s="236"/>
      <c r="DN8" s="236"/>
      <c r="DO8" s="236"/>
      <c r="DP8" s="236"/>
      <c r="DQ8" s="236"/>
      <c r="DR8" s="236"/>
      <c r="DS8" s="236"/>
    </row>
    <row r="9" spans="1:123" x14ac:dyDescent="0.15">
      <c r="A9" s="1" t="s">
        <v>273</v>
      </c>
      <c r="B9" s="1">
        <v>1</v>
      </c>
      <c r="C9" s="1" t="s">
        <v>273</v>
      </c>
      <c r="D9" s="1">
        <v>1</v>
      </c>
      <c r="E9" s="1">
        <v>1</v>
      </c>
      <c r="F9" s="1">
        <v>8</v>
      </c>
      <c r="G9" s="1">
        <v>0</v>
      </c>
      <c r="H9" s="1">
        <v>0</v>
      </c>
      <c r="I9" s="1">
        <v>0</v>
      </c>
      <c r="J9" s="1">
        <v>0</v>
      </c>
      <c r="K9" s="1">
        <v>0</v>
      </c>
      <c r="L9" s="1">
        <v>7283.5307506099998</v>
      </c>
      <c r="M9" s="236">
        <v>102</v>
      </c>
      <c r="N9" s="236">
        <v>7324.4432817010002</v>
      </c>
      <c r="O9" s="236">
        <v>7434.2348460160001</v>
      </c>
      <c r="P9" s="236">
        <v>7545.6744410040001</v>
      </c>
      <c r="Q9" s="236">
        <v>7658.7833486589998</v>
      </c>
      <c r="R9" s="236">
        <v>7773.5747439229999</v>
      </c>
      <c r="S9" s="236">
        <v>7890.0608592770004</v>
      </c>
      <c r="T9" s="236">
        <v>8008.2565659339998</v>
      </c>
      <c r="U9" s="236">
        <v>8128.1678317140004</v>
      </c>
      <c r="V9" s="236">
        <v>8248.7856729840005</v>
      </c>
      <c r="W9" s="236">
        <v>8370.9549807219992</v>
      </c>
      <c r="X9" s="236">
        <v>8494.8151869320009</v>
      </c>
      <c r="Y9" s="236">
        <v>8620.4522602119996</v>
      </c>
      <c r="Z9" s="236">
        <v>8747.910604658</v>
      </c>
      <c r="AA9" s="236">
        <v>8877.2178819170003</v>
      </c>
      <c r="AB9" s="236">
        <v>9008.3722538870006</v>
      </c>
      <c r="AC9" s="236">
        <v>9141.356358604</v>
      </c>
      <c r="AD9" s="236">
        <v>9276.1671987909995</v>
      </c>
      <c r="AE9" s="236">
        <v>9412.8106843269998</v>
      </c>
      <c r="AF9" s="236">
        <v>9551.2989522410007</v>
      </c>
      <c r="AG9" s="236">
        <v>9691.7303705630002</v>
      </c>
      <c r="AH9" s="236">
        <v>9834.1411657339995</v>
      </c>
      <c r="AI9" s="236">
        <v>9978.5499073240007</v>
      </c>
      <c r="AJ9" s="236">
        <v>10124.957105473</v>
      </c>
      <c r="AK9" s="236">
        <v>10273.354171679001</v>
      </c>
      <c r="AL9" s="236">
        <v>10423.723370002001</v>
      </c>
      <c r="AM9" s="236">
        <v>10576.053259225</v>
      </c>
      <c r="AN9" s="236">
        <v>10730.338938540001</v>
      </c>
      <c r="AO9" s="236">
        <v>10886.579182361</v>
      </c>
      <c r="AP9" s="236">
        <v>11044.776601875001</v>
      </c>
      <c r="AQ9" s="236">
        <v>11204.922453704001</v>
      </c>
      <c r="AR9" s="236">
        <v>11367.045645913</v>
      </c>
      <c r="AS9" s="236">
        <v>11531.197741152</v>
      </c>
      <c r="AT9" s="236">
        <v>11697.34075257</v>
      </c>
      <c r="AU9" s="236">
        <v>11865.483232439001</v>
      </c>
      <c r="AV9" s="236">
        <v>12035.569232098</v>
      </c>
      <c r="AW9" s="236">
        <v>12207.544548231001</v>
      </c>
      <c r="AX9" s="236">
        <v>12381.377790924</v>
      </c>
      <c r="AY9" s="236">
        <v>12557.06930006</v>
      </c>
      <c r="AZ9" s="236">
        <v>12734.615984372</v>
      </c>
      <c r="BA9" s="236">
        <v>12914.000027265</v>
      </c>
      <c r="BB9" s="236">
        <v>13095.189408863</v>
      </c>
      <c r="BC9" s="236">
        <v>13278.132825598999</v>
      </c>
      <c r="BD9" s="236">
        <v>13462.929216082999</v>
      </c>
      <c r="BE9" s="236">
        <v>13649.588226821001</v>
      </c>
      <c r="BF9" s="236">
        <v>13838.098667557</v>
      </c>
      <c r="BG9" s="236">
        <v>14028.535349099</v>
      </c>
      <c r="BH9" s="236">
        <v>14220.992566998</v>
      </c>
      <c r="BI9" s="236">
        <v>14415.459664835</v>
      </c>
      <c r="BJ9" s="236">
        <v>14611.846134935</v>
      </c>
      <c r="BK9" s="236">
        <v>14809.901225449999</v>
      </c>
      <c r="BL9" s="236">
        <v>15009.382897865</v>
      </c>
      <c r="BM9" s="236">
        <v>15209.917842997</v>
      </c>
      <c r="BN9" s="236">
        <v>15411.747173907001</v>
      </c>
      <c r="BO9" s="236">
        <v>15615.383399312001</v>
      </c>
      <c r="BP9" s="236">
        <v>15820.536118718999</v>
      </c>
      <c r="BQ9" s="236">
        <v>16026.890776676</v>
      </c>
      <c r="BR9" s="236">
        <v>16234.201634090001</v>
      </c>
      <c r="BS9" s="236">
        <v>16442.320290578999</v>
      </c>
      <c r="BT9" s="236">
        <v>16651.281511069999</v>
      </c>
      <c r="BU9" s="236">
        <v>16861.026338113999</v>
      </c>
      <c r="BV9" s="236">
        <v>17071.306137385</v>
      </c>
      <c r="BW9" s="236">
        <v>17281.917614735001</v>
      </c>
      <c r="BX9" s="236">
        <v>17492.787002221001</v>
      </c>
      <c r="BY9" s="236">
        <v>17703.775024134</v>
      </c>
      <c r="BZ9" s="236">
        <v>17914.876270934001</v>
      </c>
      <c r="CA9" s="236">
        <v>18125.993367222</v>
      </c>
      <c r="CB9" s="236">
        <v>18337.088330519</v>
      </c>
      <c r="CC9" s="236">
        <v>18548.082413271</v>
      </c>
      <c r="CD9" s="236">
        <v>18758.983178784001</v>
      </c>
      <c r="CE9" s="236">
        <v>18969.722924316</v>
      </c>
      <c r="CF9" s="236">
        <v>19180.215962377999</v>
      </c>
      <c r="CG9" s="236">
        <v>19390.32001168</v>
      </c>
      <c r="CH9" s="236">
        <v>19599.894598463001</v>
      </c>
      <c r="CI9" s="236">
        <v>19808.806426307001</v>
      </c>
      <c r="CJ9" s="236">
        <v>20017.041382890999</v>
      </c>
      <c r="CK9" s="236">
        <v>20224.509052751</v>
      </c>
      <c r="CL9" s="236">
        <v>20431.300062648999</v>
      </c>
      <c r="CM9" s="236">
        <v>20637.405001323001</v>
      </c>
      <c r="CN9" s="236">
        <v>20842.810229326002</v>
      </c>
      <c r="CO9" s="236">
        <v>21047.545873170999</v>
      </c>
      <c r="CP9" s="236">
        <v>21251.472957284001</v>
      </c>
      <c r="CQ9" s="236">
        <v>21454.363844603002</v>
      </c>
      <c r="CR9" s="236">
        <v>21655.610661581999</v>
      </c>
      <c r="CS9" s="236">
        <v>21854.39212701</v>
      </c>
      <c r="CT9" s="236">
        <v>22051.741535011999</v>
      </c>
      <c r="CU9" s="236">
        <v>22247.624721938999</v>
      </c>
      <c r="CV9" s="236">
        <v>22442.016100520999</v>
      </c>
      <c r="CW9" s="236">
        <v>22634.896448981999</v>
      </c>
      <c r="CX9" s="236">
        <v>22826.252252005001</v>
      </c>
      <c r="CY9" s="236">
        <v>23016.079582414</v>
      </c>
      <c r="CZ9" s="236">
        <v>23204.379772245</v>
      </c>
      <c r="DA9" s="236">
        <v>23391.165281166999</v>
      </c>
      <c r="DB9" s="236">
        <v>23576.457910016001</v>
      </c>
      <c r="DC9" s="236">
        <v>23760.295992920001</v>
      </c>
      <c r="DD9" s="236">
        <v>23942.745023714</v>
      </c>
      <c r="DE9" s="236">
        <v>24123.921718359001</v>
      </c>
      <c r="DF9" s="236">
        <v>24304.056998872002</v>
      </c>
      <c r="DG9" s="236">
        <v>24483.654519424999</v>
      </c>
      <c r="DH9" s="236">
        <v>24663.949074328</v>
      </c>
      <c r="DI9" s="236">
        <v>24848.339250208999</v>
      </c>
      <c r="DJ9" s="236">
        <v>25047.459135898</v>
      </c>
      <c r="DK9" s="236">
        <v>25300</v>
      </c>
      <c r="DL9" s="236"/>
      <c r="DM9" s="236"/>
      <c r="DN9" s="236"/>
      <c r="DO9" s="236"/>
      <c r="DP9" s="236"/>
      <c r="DQ9" s="236"/>
      <c r="DR9" s="236"/>
      <c r="DS9" s="236"/>
    </row>
    <row r="10" spans="1:123" x14ac:dyDescent="0.15">
      <c r="A10" s="1" t="s">
        <v>273</v>
      </c>
      <c r="B10" s="1">
        <v>1</v>
      </c>
      <c r="C10" s="1" t="s">
        <v>273</v>
      </c>
      <c r="D10" s="1">
        <v>1</v>
      </c>
      <c r="E10" s="1">
        <v>1</v>
      </c>
      <c r="F10" s="1">
        <v>9</v>
      </c>
      <c r="G10" s="1">
        <v>0</v>
      </c>
      <c r="H10" s="1">
        <v>0</v>
      </c>
      <c r="I10" s="1">
        <v>0</v>
      </c>
      <c r="J10" s="1">
        <v>0</v>
      </c>
      <c r="K10" s="1">
        <v>0</v>
      </c>
      <c r="L10" s="1">
        <v>7337.0433398249997</v>
      </c>
      <c r="M10" s="236">
        <v>101</v>
      </c>
      <c r="N10" s="236">
        <v>7378.7736524929996</v>
      </c>
      <c r="O10" s="236">
        <v>7489.382733167</v>
      </c>
      <c r="P10" s="236">
        <v>7601.648712104</v>
      </c>
      <c r="Q10" s="236">
        <v>7715.5848032960002</v>
      </c>
      <c r="R10" s="236">
        <v>7831.2033005009998</v>
      </c>
      <c r="S10" s="236">
        <v>7948.5190905159998</v>
      </c>
      <c r="T10" s="236">
        <v>8067.5383302500004</v>
      </c>
      <c r="U10" s="236">
        <v>8187.283427802</v>
      </c>
      <c r="V10" s="236">
        <v>8308.5733290940007</v>
      </c>
      <c r="W10" s="236">
        <v>8431.5439842840005</v>
      </c>
      <c r="X10" s="236">
        <v>8556.2794892399997</v>
      </c>
      <c r="Y10" s="236">
        <v>8682.8235586850005</v>
      </c>
      <c r="Z10" s="236">
        <v>8811.2036282280005</v>
      </c>
      <c r="AA10" s="236">
        <v>8941.4183875609997</v>
      </c>
      <c r="AB10" s="236">
        <v>9073.4513591880004</v>
      </c>
      <c r="AC10" s="236">
        <v>9207.3000339350001</v>
      </c>
      <c r="AD10" s="236">
        <v>9342.9705703060008</v>
      </c>
      <c r="AE10" s="236">
        <v>9480.4751931129995</v>
      </c>
      <c r="AF10" s="236">
        <v>9619.9103443240001</v>
      </c>
      <c r="AG10" s="236">
        <v>9761.311835253</v>
      </c>
      <c r="AH10" s="236">
        <v>9904.6982354499996</v>
      </c>
      <c r="AI10" s="236">
        <v>10050.070454522</v>
      </c>
      <c r="AJ10" s="236">
        <v>10197.420483264001</v>
      </c>
      <c r="AK10" s="236">
        <v>10346.731335785</v>
      </c>
      <c r="AL10" s="236">
        <v>10497.992153118999</v>
      </c>
      <c r="AM10" s="236">
        <v>10651.198453225001</v>
      </c>
      <c r="AN10" s="236">
        <v>10806.349334228</v>
      </c>
      <c r="AO10" s="236">
        <v>10963.447637855001</v>
      </c>
      <c r="AP10" s="236">
        <v>11122.485069638</v>
      </c>
      <c r="AQ10" s="236">
        <v>11283.490217527</v>
      </c>
      <c r="AR10" s="236">
        <v>11446.513889469001</v>
      </c>
      <c r="AS10" s="236">
        <v>11611.519109007</v>
      </c>
      <c r="AT10" s="236">
        <v>11778.514507100001</v>
      </c>
      <c r="AU10" s="236">
        <v>11947.445429986999</v>
      </c>
      <c r="AV10" s="236">
        <v>12118.258887544</v>
      </c>
      <c r="AW10" s="236">
        <v>12290.924236397001</v>
      </c>
      <c r="AX10" s="236">
        <v>12465.441956024</v>
      </c>
      <c r="AY10" s="236">
        <v>12641.80915048</v>
      </c>
      <c r="AZ10" s="236">
        <v>12820.00845286</v>
      </c>
      <c r="BA10" s="236">
        <v>13000.008526393</v>
      </c>
      <c r="BB10" s="236">
        <v>13181.759061883</v>
      </c>
      <c r="BC10" s="236">
        <v>13365.357370657001</v>
      </c>
      <c r="BD10" s="236">
        <v>13550.813045254001</v>
      </c>
      <c r="BE10" s="236">
        <v>13738.115192449</v>
      </c>
      <c r="BF10" s="236">
        <v>13927.337476396</v>
      </c>
      <c r="BG10" s="236">
        <v>14118.572760138</v>
      </c>
      <c r="BH10" s="236">
        <v>14311.810708528999</v>
      </c>
      <c r="BI10" s="236">
        <v>14506.962409551999</v>
      </c>
      <c r="BJ10" s="236">
        <v>14703.781210157</v>
      </c>
      <c r="BK10" s="236">
        <v>14902.028902332</v>
      </c>
      <c r="BL10" s="236">
        <v>15101.337937165001</v>
      </c>
      <c r="BM10" s="236">
        <v>15301.945509380001</v>
      </c>
      <c r="BN10" s="236">
        <v>15504.356173602</v>
      </c>
      <c r="BO10" s="236">
        <v>15708.283975480001</v>
      </c>
      <c r="BP10" s="236">
        <v>15913.419030392</v>
      </c>
      <c r="BQ10" s="236">
        <v>16119.519105349</v>
      </c>
      <c r="BR10" s="236">
        <v>16326.437767924001</v>
      </c>
      <c r="BS10" s="236">
        <v>16534.209023952</v>
      </c>
      <c r="BT10" s="236">
        <v>16742.774525899</v>
      </c>
      <c r="BU10" s="236">
        <v>16951.888933905</v>
      </c>
      <c r="BV10" s="236">
        <v>17161.351507837</v>
      </c>
      <c r="BW10" s="236">
        <v>17371.089143425001</v>
      </c>
      <c r="BX10" s="236">
        <v>17580.964113303999</v>
      </c>
      <c r="BY10" s="236">
        <v>17790.970670405</v>
      </c>
      <c r="BZ10" s="236">
        <v>18001.012357313</v>
      </c>
      <c r="CA10" s="236">
        <v>18211.05127923</v>
      </c>
      <c r="CB10" s="236">
        <v>18421.009312806</v>
      </c>
      <c r="CC10" s="236">
        <v>18630.893482684001</v>
      </c>
      <c r="CD10" s="236">
        <v>18840.636542226999</v>
      </c>
      <c r="CE10" s="236">
        <v>19050.153474679999</v>
      </c>
      <c r="CF10" s="236">
        <v>19259.303371646001</v>
      </c>
      <c r="CG10" s="236">
        <v>19467.947065060001</v>
      </c>
      <c r="CH10" s="236">
        <v>19675.952431668</v>
      </c>
      <c r="CI10" s="236">
        <v>19883.305005664999</v>
      </c>
      <c r="CJ10" s="236">
        <v>20089.914966295</v>
      </c>
      <c r="CK10" s="236">
        <v>20295.871293175998</v>
      </c>
      <c r="CL10" s="236">
        <v>20501.164181491</v>
      </c>
      <c r="CM10" s="236">
        <v>20705.779652008001</v>
      </c>
      <c r="CN10" s="236">
        <v>20909.746969381998</v>
      </c>
      <c r="CO10" s="236">
        <v>21112.928306395999</v>
      </c>
      <c r="CP10" s="236">
        <v>21315.098167901</v>
      </c>
      <c r="CQ10" s="236">
        <v>21515.655161940998</v>
      </c>
      <c r="CR10" s="236">
        <v>21713.786757174999</v>
      </c>
      <c r="CS10" s="236">
        <v>21910.513632935999</v>
      </c>
      <c r="CT10" s="236">
        <v>22105.801396703999</v>
      </c>
      <c r="CU10" s="236">
        <v>22299.624134704001</v>
      </c>
      <c r="CV10" s="236">
        <v>22491.962228650002</v>
      </c>
      <c r="CW10" s="236">
        <v>22682.801705618</v>
      </c>
      <c r="CX10" s="236">
        <v>22872.138077951</v>
      </c>
      <c r="CY10" s="236">
        <v>23059.972061207998</v>
      </c>
      <c r="CZ10" s="236">
        <v>23246.315374901002</v>
      </c>
      <c r="DA10" s="236">
        <v>23431.188965099002</v>
      </c>
      <c r="DB10" s="236">
        <v>23614.630095265999</v>
      </c>
      <c r="DC10" s="236">
        <v>23796.702804470999</v>
      </c>
      <c r="DD10" s="236">
        <v>23977.521585068</v>
      </c>
      <c r="DE10" s="236">
        <v>24157.313382945002</v>
      </c>
      <c r="DF10" s="236">
        <v>24336.573615054</v>
      </c>
      <c r="DG10" s="236">
        <v>24516.517368084002</v>
      </c>
      <c r="DH10" s="236">
        <v>24700.48948688</v>
      </c>
      <c r="DI10" s="236">
        <v>24898.956413748001</v>
      </c>
      <c r="DJ10" s="236">
        <v>25150</v>
      </c>
      <c r="DK10" s="236"/>
      <c r="DL10" s="236"/>
      <c r="DM10" s="236"/>
      <c r="DN10" s="236"/>
      <c r="DO10" s="236"/>
      <c r="DP10" s="236"/>
      <c r="DQ10" s="236"/>
      <c r="DR10" s="236"/>
      <c r="DS10" s="236"/>
    </row>
    <row r="11" spans="1:123" x14ac:dyDescent="0.15">
      <c r="A11" s="1" t="s">
        <v>273</v>
      </c>
      <c r="B11" s="1">
        <v>1</v>
      </c>
      <c r="C11" s="1" t="s">
        <v>273</v>
      </c>
      <c r="D11" s="1">
        <v>1</v>
      </c>
      <c r="E11" s="1">
        <v>1</v>
      </c>
      <c r="F11" s="1">
        <v>10</v>
      </c>
      <c r="G11" s="1">
        <v>0</v>
      </c>
      <c r="H11" s="1">
        <v>0</v>
      </c>
      <c r="I11" s="1">
        <v>0</v>
      </c>
      <c r="J11" s="1">
        <v>0</v>
      </c>
      <c r="K11" s="1">
        <v>0</v>
      </c>
      <c r="L11" s="1">
        <v>7390.5274377200003</v>
      </c>
      <c r="M11" s="236">
        <v>100</v>
      </c>
      <c r="N11" s="236">
        <v>7433.0922378599998</v>
      </c>
      <c r="O11" s="236">
        <v>7544.5151569190002</v>
      </c>
      <c r="P11" s="236">
        <v>7657.5957831879996</v>
      </c>
      <c r="Q11" s="236">
        <v>7772.3464457720002</v>
      </c>
      <c r="R11" s="236">
        <v>7888.7820255440001</v>
      </c>
      <c r="S11" s="236">
        <v>8006.9088287860004</v>
      </c>
      <c r="T11" s="236">
        <v>8125.781182619</v>
      </c>
      <c r="U11" s="236">
        <v>8246.1916774660003</v>
      </c>
      <c r="V11" s="236">
        <v>8368.2727816370007</v>
      </c>
      <c r="W11" s="236">
        <v>8492.1067182679999</v>
      </c>
      <c r="X11" s="236">
        <v>8617.7365127119992</v>
      </c>
      <c r="Y11" s="236">
        <v>8745.1893745390007</v>
      </c>
      <c r="Z11" s="236">
        <v>8874.4645212350006</v>
      </c>
      <c r="AA11" s="236">
        <v>9005.5463597710004</v>
      </c>
      <c r="AB11" s="236">
        <v>9138.4328690780003</v>
      </c>
      <c r="AC11" s="236">
        <v>9273.130456285</v>
      </c>
      <c r="AD11" s="236">
        <v>9409.651433985</v>
      </c>
      <c r="AE11" s="236">
        <v>9548.0903180839996</v>
      </c>
      <c r="AF11" s="236">
        <v>9688.4825047720005</v>
      </c>
      <c r="AG11" s="236">
        <v>9830.8465635770008</v>
      </c>
      <c r="AH11" s="236">
        <v>9975.1838035710007</v>
      </c>
      <c r="AI11" s="236">
        <v>10121.486794848999</v>
      </c>
      <c r="AJ11" s="236">
        <v>10269.739301567</v>
      </c>
      <c r="AK11" s="236">
        <v>10419.931047014001</v>
      </c>
      <c r="AL11" s="236">
        <v>10572.057967909999</v>
      </c>
      <c r="AM11" s="236">
        <v>10726.119486096</v>
      </c>
      <c r="AN11" s="236">
        <v>10882.118673835001</v>
      </c>
      <c r="AO11" s="236">
        <v>11040.047685572001</v>
      </c>
      <c r="AP11" s="236">
        <v>11199.934789139999</v>
      </c>
      <c r="AQ11" s="236">
        <v>11361.830037787</v>
      </c>
      <c r="AR11" s="236">
        <v>11525.697465443</v>
      </c>
      <c r="AS11" s="236">
        <v>11691.545781761</v>
      </c>
      <c r="AT11" s="236">
        <v>11859.321627875999</v>
      </c>
      <c r="AU11" s="236">
        <v>12028.973226857001</v>
      </c>
      <c r="AV11" s="236">
        <v>12200.470681871</v>
      </c>
      <c r="AW11" s="236">
        <v>12373.814611987</v>
      </c>
      <c r="AX11" s="236">
        <v>12549.002316587999</v>
      </c>
      <c r="AY11" s="236">
        <v>12726.016878455999</v>
      </c>
      <c r="AZ11" s="236">
        <v>12904.827643922999</v>
      </c>
      <c r="BA11" s="236">
        <v>13085.385298167999</v>
      </c>
      <c r="BB11" s="236">
        <v>13267.785525232001</v>
      </c>
      <c r="BC11" s="236">
        <v>13452.037863686</v>
      </c>
      <c r="BD11" s="236">
        <v>13638.13171734</v>
      </c>
      <c r="BE11" s="236">
        <v>13826.139603693</v>
      </c>
      <c r="BF11" s="236">
        <v>14016.152953278</v>
      </c>
      <c r="BG11" s="236">
        <v>14208.161752223999</v>
      </c>
      <c r="BH11" s="236">
        <v>14402.078684169001</v>
      </c>
      <c r="BI11" s="236">
        <v>14597.661194863</v>
      </c>
      <c r="BJ11" s="236">
        <v>14794.674906799</v>
      </c>
      <c r="BK11" s="236">
        <v>14992.758031332</v>
      </c>
      <c r="BL11" s="236">
        <v>15192.143844853001</v>
      </c>
      <c r="BM11" s="236">
        <v>15393.328947893</v>
      </c>
      <c r="BN11" s="236">
        <v>15596.031832242001</v>
      </c>
      <c r="BO11" s="236">
        <v>15799.947284108001</v>
      </c>
      <c r="BP11" s="236">
        <v>16004.836576608001</v>
      </c>
      <c r="BQ11" s="236">
        <v>16210.555245269999</v>
      </c>
      <c r="BR11" s="236">
        <v>16417.136536833001</v>
      </c>
      <c r="BS11" s="236">
        <v>16624.522713684</v>
      </c>
      <c r="BT11" s="236">
        <v>16832.471730425001</v>
      </c>
      <c r="BU11" s="236">
        <v>17040.785400937999</v>
      </c>
      <c r="BV11" s="236">
        <v>17249.391284629</v>
      </c>
      <c r="BW11" s="236">
        <v>17458.153202473</v>
      </c>
      <c r="BX11" s="236">
        <v>17667.065069876</v>
      </c>
      <c r="BY11" s="236">
        <v>17876.031347404001</v>
      </c>
      <c r="BZ11" s="236">
        <v>18085.014227940999</v>
      </c>
      <c r="CA11" s="236">
        <v>18293.936212340999</v>
      </c>
      <c r="CB11" s="236">
        <v>18502.803786583001</v>
      </c>
      <c r="CC11" s="236">
        <v>18711.550160137002</v>
      </c>
      <c r="CD11" s="236">
        <v>18920.090986981999</v>
      </c>
      <c r="CE11" s="236">
        <v>19128.286731613</v>
      </c>
      <c r="CF11" s="236">
        <v>19335.999531657999</v>
      </c>
      <c r="CG11" s="236">
        <v>19543.098437028999</v>
      </c>
      <c r="CH11" s="236">
        <v>19749.568628438999</v>
      </c>
      <c r="CI11" s="236">
        <v>19955.320879839001</v>
      </c>
      <c r="CJ11" s="236">
        <v>20160.442523703001</v>
      </c>
      <c r="CK11" s="236">
        <v>20364.92336166</v>
      </c>
      <c r="CL11" s="236">
        <v>20568.749074691001</v>
      </c>
      <c r="CM11" s="236">
        <v>20771.948065593999</v>
      </c>
      <c r="CN11" s="236">
        <v>20974.383655508998</v>
      </c>
      <c r="CO11" s="236">
        <v>21175.832491198002</v>
      </c>
      <c r="CP11" s="236">
        <v>21375.699662300001</v>
      </c>
      <c r="CQ11" s="236">
        <v>21573.181387339999</v>
      </c>
      <c r="CR11" s="236">
        <v>21769.28573086</v>
      </c>
      <c r="CS11" s="236">
        <v>21963.978071468999</v>
      </c>
      <c r="CT11" s="236">
        <v>22157.232168885999</v>
      </c>
      <c r="CU11" s="236">
        <v>22349.028008318001</v>
      </c>
      <c r="CV11" s="236">
        <v>22539.351159230999</v>
      </c>
      <c r="CW11" s="236">
        <v>22728.196573486999</v>
      </c>
      <c r="CX11" s="236">
        <v>22915.564350171</v>
      </c>
      <c r="CY11" s="236">
        <v>23101.465468635</v>
      </c>
      <c r="CZ11" s="236">
        <v>23285.920020182999</v>
      </c>
      <c r="DA11" s="236">
        <v>23468.964197612</v>
      </c>
      <c r="DB11" s="236">
        <v>23650.660585229001</v>
      </c>
      <c r="DC11" s="236">
        <v>23831.121451776999</v>
      </c>
      <c r="DD11" s="236">
        <v>24010.569767018002</v>
      </c>
      <c r="DE11" s="236">
        <v>24189.492710683</v>
      </c>
      <c r="DF11" s="236">
        <v>24369.085661838999</v>
      </c>
      <c r="DG11" s="236">
        <v>24552.639723552002</v>
      </c>
      <c r="DH11" s="236">
        <v>24750.453691598999</v>
      </c>
      <c r="DI11" s="236">
        <v>25000</v>
      </c>
      <c r="DJ11" s="236"/>
      <c r="DK11" s="236"/>
      <c r="DL11" s="236"/>
      <c r="DM11" s="236"/>
      <c r="DN11" s="236"/>
      <c r="DO11" s="236"/>
      <c r="DP11" s="236"/>
      <c r="DQ11" s="236"/>
      <c r="DR11" s="236"/>
      <c r="DS11" s="236"/>
    </row>
    <row r="12" spans="1:123" x14ac:dyDescent="0.15">
      <c r="A12" s="1" t="s">
        <v>273</v>
      </c>
      <c r="B12" s="1">
        <v>1</v>
      </c>
      <c r="C12" s="1" t="s">
        <v>273</v>
      </c>
      <c r="D12" s="1">
        <v>1</v>
      </c>
      <c r="E12" s="1">
        <v>1</v>
      </c>
      <c r="F12" s="1">
        <v>11</v>
      </c>
      <c r="G12" s="1">
        <v>0</v>
      </c>
      <c r="H12" s="1">
        <v>0</v>
      </c>
      <c r="I12" s="1">
        <v>0</v>
      </c>
      <c r="J12" s="1">
        <v>0</v>
      </c>
      <c r="K12" s="1">
        <v>0</v>
      </c>
      <c r="L12" s="1">
        <v>7443.969111122</v>
      </c>
      <c r="M12" s="236">
        <v>99</v>
      </c>
      <c r="N12" s="236">
        <v>7487.3809196259999</v>
      </c>
      <c r="O12" s="236">
        <v>7599.606182433</v>
      </c>
      <c r="P12" s="236">
        <v>7713.4891469430004</v>
      </c>
      <c r="Q12" s="236">
        <v>7829.0447016689996</v>
      </c>
      <c r="R12" s="236">
        <v>7946.279327323</v>
      </c>
      <c r="S12" s="236">
        <v>8064.2789374370004</v>
      </c>
      <c r="T12" s="236">
        <v>8183.810025838</v>
      </c>
      <c r="U12" s="236">
        <v>8305.0015789900008</v>
      </c>
      <c r="V12" s="236">
        <v>8427.933947296</v>
      </c>
      <c r="W12" s="236">
        <v>8552.6494667389998</v>
      </c>
      <c r="X12" s="236">
        <v>8679.1751208500009</v>
      </c>
      <c r="Y12" s="236">
        <v>8807.5106549089996</v>
      </c>
      <c r="Z12" s="236">
        <v>8937.6413603550009</v>
      </c>
      <c r="AA12" s="236">
        <v>9069.5657042219991</v>
      </c>
      <c r="AB12" s="236">
        <v>9203.2903422649997</v>
      </c>
      <c r="AC12" s="236">
        <v>9338.8276748570006</v>
      </c>
      <c r="AD12" s="236">
        <v>9476.2702918440009</v>
      </c>
      <c r="AE12" s="236">
        <v>9615.6531742909992</v>
      </c>
      <c r="AF12" s="236">
        <v>9756.9948917029997</v>
      </c>
      <c r="AG12" s="236">
        <v>9900.2971526210004</v>
      </c>
      <c r="AH12" s="236">
        <v>10045.553106433001</v>
      </c>
      <c r="AI12" s="236">
        <v>10192.74726735</v>
      </c>
      <c r="AJ12" s="236">
        <v>10341.869940908</v>
      </c>
      <c r="AK12" s="236">
        <v>10492.917482594999</v>
      </c>
      <c r="AL12" s="236">
        <v>10645.889637963</v>
      </c>
      <c r="AM12" s="236">
        <v>10800.789709815001</v>
      </c>
      <c r="AN12" s="236">
        <v>10957.610301506</v>
      </c>
      <c r="AO12" s="236">
        <v>11116.379360753001</v>
      </c>
      <c r="AP12" s="236">
        <v>11277.146186104999</v>
      </c>
      <c r="AQ12" s="236">
        <v>11439.875821879999</v>
      </c>
      <c r="AR12" s="236">
        <v>11604.577056423001</v>
      </c>
      <c r="AS12" s="236">
        <v>11771.197825765001</v>
      </c>
      <c r="AT12" s="236">
        <v>11939.68756617</v>
      </c>
      <c r="AU12" s="236">
        <v>12110.017127343999</v>
      </c>
      <c r="AV12" s="236">
        <v>12282.187267949999</v>
      </c>
      <c r="AW12" s="236">
        <v>12456.195482696001</v>
      </c>
      <c r="AX12" s="236">
        <v>12632.025304052</v>
      </c>
      <c r="AY12" s="236">
        <v>12809.646761452999</v>
      </c>
      <c r="AZ12" s="236">
        <v>12989.011534452</v>
      </c>
      <c r="BA12" s="236">
        <v>13170.213679807001</v>
      </c>
      <c r="BB12" s="236">
        <v>13353.262682119001</v>
      </c>
      <c r="BC12" s="236">
        <v>13538.148242232</v>
      </c>
      <c r="BD12" s="236">
        <v>13724.94173099</v>
      </c>
      <c r="BE12" s="236">
        <v>13913.733146418001</v>
      </c>
      <c r="BF12" s="236">
        <v>14104.512795918001</v>
      </c>
      <c r="BG12" s="236">
        <v>14297.194958786</v>
      </c>
      <c r="BH12" s="236">
        <v>14491.54117957</v>
      </c>
      <c r="BI12" s="236">
        <v>14687.320911265</v>
      </c>
      <c r="BJ12" s="236">
        <v>14884.178125499</v>
      </c>
      <c r="BK12" s="236">
        <v>15082.342180326999</v>
      </c>
      <c r="BL12" s="236">
        <v>15282.301722184</v>
      </c>
      <c r="BM12" s="236">
        <v>15483.779689003</v>
      </c>
      <c r="BN12" s="236">
        <v>15686.475537824001</v>
      </c>
      <c r="BO12" s="236">
        <v>15890.154047868</v>
      </c>
      <c r="BP12" s="236">
        <v>16094.672722616</v>
      </c>
      <c r="BQ12" s="236">
        <v>16300.064049713999</v>
      </c>
      <c r="BR12" s="236">
        <v>16506.270901469001</v>
      </c>
      <c r="BS12" s="236">
        <v>16713.054526945001</v>
      </c>
      <c r="BT12" s="236">
        <v>16920.219294039001</v>
      </c>
      <c r="BU12" s="236">
        <v>17127.693425834001</v>
      </c>
      <c r="BV12" s="236">
        <v>17335.342291641999</v>
      </c>
      <c r="BW12" s="236">
        <v>17543.159469347</v>
      </c>
      <c r="BX12" s="236">
        <v>17751.050337495999</v>
      </c>
      <c r="BY12" s="236">
        <v>17958.977176651999</v>
      </c>
      <c r="BZ12" s="236">
        <v>18166.863111875999</v>
      </c>
      <c r="CA12" s="236">
        <v>18374.714090483001</v>
      </c>
      <c r="CB12" s="236">
        <v>18582.463778047</v>
      </c>
      <c r="CC12" s="236">
        <v>18790.028499283999</v>
      </c>
      <c r="CD12" s="236">
        <v>18997.270091579001</v>
      </c>
      <c r="CE12" s="236">
        <v>19204.051998254999</v>
      </c>
      <c r="CF12" s="236">
        <v>19410.244442390001</v>
      </c>
      <c r="CG12" s="236">
        <v>19615.832251213</v>
      </c>
      <c r="CH12" s="236">
        <v>19820.726793382</v>
      </c>
      <c r="CI12" s="236">
        <v>20025.01375423</v>
      </c>
      <c r="CJ12" s="236">
        <v>20228.682541827999</v>
      </c>
      <c r="CK12" s="236">
        <v>20431.718497373</v>
      </c>
      <c r="CL12" s="236">
        <v>20634.149161805999</v>
      </c>
      <c r="CM12" s="236">
        <v>20835.839004622001</v>
      </c>
      <c r="CN12" s="236">
        <v>21036.566814496</v>
      </c>
      <c r="CO12" s="236">
        <v>21235.744162659001</v>
      </c>
      <c r="CP12" s="236">
        <v>21432.576017505002</v>
      </c>
      <c r="CQ12" s="236">
        <v>21628.057828784</v>
      </c>
      <c r="CR12" s="236">
        <v>21822.154746233002</v>
      </c>
      <c r="CS12" s="236">
        <v>22014.840203069001</v>
      </c>
      <c r="CT12" s="236">
        <v>22206.093787987</v>
      </c>
      <c r="CU12" s="236">
        <v>22395.900612844001</v>
      </c>
      <c r="CV12" s="236">
        <v>22584.255069023999</v>
      </c>
      <c r="CW12" s="236">
        <v>22771.156639133998</v>
      </c>
      <c r="CX12" s="236">
        <v>22956.615562368999</v>
      </c>
      <c r="CY12" s="236">
        <v>23140.651075266</v>
      </c>
      <c r="CZ12" s="236">
        <v>23323.298299958999</v>
      </c>
      <c r="DA12" s="236">
        <v>23504.618365986</v>
      </c>
      <c r="DB12" s="236">
        <v>23684.721318486001</v>
      </c>
      <c r="DC12" s="236">
        <v>23863.826151091002</v>
      </c>
      <c r="DD12" s="236">
        <v>24042.411806312</v>
      </c>
      <c r="DE12" s="236">
        <v>24221.653955594</v>
      </c>
      <c r="DF12" s="236">
        <v>24404.789960222999</v>
      </c>
      <c r="DG12" s="236">
        <v>24601.950969449001</v>
      </c>
      <c r="DH12" s="236">
        <v>24850</v>
      </c>
      <c r="DI12" s="236"/>
      <c r="DJ12" s="236"/>
      <c r="DK12" s="236"/>
      <c r="DL12" s="236"/>
      <c r="DM12" s="236"/>
      <c r="DN12" s="236"/>
      <c r="DO12" s="236"/>
      <c r="DP12" s="236"/>
      <c r="DQ12" s="236"/>
      <c r="DR12" s="236"/>
      <c r="DS12" s="236"/>
    </row>
    <row r="13" spans="1:123" x14ac:dyDescent="0.15">
      <c r="A13" s="1" t="s">
        <v>273</v>
      </c>
      <c r="B13" s="1">
        <v>1</v>
      </c>
      <c r="C13" s="1" t="s">
        <v>273</v>
      </c>
      <c r="D13" s="1">
        <v>1</v>
      </c>
      <c r="E13" s="1">
        <v>1</v>
      </c>
      <c r="F13" s="1">
        <v>12</v>
      </c>
      <c r="G13" s="1">
        <v>0</v>
      </c>
      <c r="H13" s="1">
        <v>0</v>
      </c>
      <c r="I13" s="1">
        <v>0</v>
      </c>
      <c r="J13" s="1">
        <v>0</v>
      </c>
      <c r="K13" s="1">
        <v>0</v>
      </c>
      <c r="L13" s="1">
        <v>7497.3531018399999</v>
      </c>
      <c r="M13" s="236">
        <v>98</v>
      </c>
      <c r="N13" s="236">
        <v>7541.6167659530001</v>
      </c>
      <c r="O13" s="236">
        <v>7654.6319890539999</v>
      </c>
      <c r="P13" s="236">
        <v>7769.3074599600004</v>
      </c>
      <c r="Q13" s="236">
        <v>7885.649825859</v>
      </c>
      <c r="R13" s="236">
        <v>8002.7766922540004</v>
      </c>
      <c r="S13" s="236">
        <v>8121.4283742099997</v>
      </c>
      <c r="T13" s="236">
        <v>8241.7303763420005</v>
      </c>
      <c r="U13" s="236">
        <v>8363.7611763240002</v>
      </c>
      <c r="V13" s="236">
        <v>8487.5624207649998</v>
      </c>
      <c r="W13" s="236">
        <v>8613.1608671609993</v>
      </c>
      <c r="X13" s="236">
        <v>8740.5567885830005</v>
      </c>
      <c r="Y13" s="236">
        <v>8869.7363609389995</v>
      </c>
      <c r="Z13" s="236">
        <v>9000.6985393659997</v>
      </c>
      <c r="AA13" s="236">
        <v>9133.4502282440008</v>
      </c>
      <c r="AB13" s="236">
        <v>9268.0039157289993</v>
      </c>
      <c r="AC13" s="236">
        <v>9404.4502656050008</v>
      </c>
      <c r="AD13" s="236">
        <v>9542.8238438099997</v>
      </c>
      <c r="AE13" s="236">
        <v>9683.1432198290004</v>
      </c>
      <c r="AF13" s="236">
        <v>9825.4105016699996</v>
      </c>
      <c r="AG13" s="236">
        <v>9969.6194180179991</v>
      </c>
      <c r="AH13" s="236">
        <v>10115.755233132</v>
      </c>
      <c r="AI13" s="236">
        <v>10263.808834803</v>
      </c>
      <c r="AJ13" s="236">
        <v>10413.77699728</v>
      </c>
      <c r="AK13" s="236">
        <v>10565.659789830001</v>
      </c>
      <c r="AL13" s="236">
        <v>10719.460745794</v>
      </c>
      <c r="AM13" s="236">
        <v>10875.172917440001</v>
      </c>
      <c r="AN13" s="236">
        <v>11032.823932367</v>
      </c>
      <c r="AO13" s="236">
        <v>11192.462334423</v>
      </c>
      <c r="AP13" s="236">
        <v>11354.054178316999</v>
      </c>
      <c r="AQ13" s="236">
        <v>11517.608331084</v>
      </c>
      <c r="AR13" s="236">
        <v>11683.074023654</v>
      </c>
      <c r="AS13" s="236">
        <v>11850.401905483001</v>
      </c>
      <c r="AT13" s="236">
        <v>12019.563572817</v>
      </c>
      <c r="AU13" s="236">
        <v>12190.559923913999</v>
      </c>
      <c r="AV13" s="236">
        <v>12363.388648804001</v>
      </c>
      <c r="AW13" s="236">
        <v>12538.033729647001</v>
      </c>
      <c r="AX13" s="236">
        <v>12714.465878982999</v>
      </c>
      <c r="AY13" s="236">
        <v>12892.637770736999</v>
      </c>
      <c r="AZ13" s="236">
        <v>13072.641834381</v>
      </c>
      <c r="BA13" s="236">
        <v>13254.487500551</v>
      </c>
      <c r="BB13" s="236">
        <v>13438.164767123</v>
      </c>
      <c r="BC13" s="236">
        <v>13623.743858287</v>
      </c>
      <c r="BD13" s="236">
        <v>13811.313339558001</v>
      </c>
      <c r="BE13" s="236">
        <v>14000.863839613001</v>
      </c>
      <c r="BF13" s="236">
        <v>14192.311233402999</v>
      </c>
      <c r="BG13" s="236">
        <v>14385.421164277001</v>
      </c>
      <c r="BH13" s="236">
        <v>14579.966915732</v>
      </c>
      <c r="BI13" s="236">
        <v>14775.598219666001</v>
      </c>
      <c r="BJ13" s="236">
        <v>14972.540515799999</v>
      </c>
      <c r="BK13" s="236">
        <v>15171.274496475</v>
      </c>
      <c r="BL13" s="236">
        <v>15371.527545764</v>
      </c>
      <c r="BM13" s="236">
        <v>15573.003791540001</v>
      </c>
      <c r="BN13" s="236">
        <v>15775.471519127001</v>
      </c>
      <c r="BO13" s="236">
        <v>15978.790199961</v>
      </c>
      <c r="BP13" s="236">
        <v>16182.991562596</v>
      </c>
      <c r="BQ13" s="236">
        <v>16388.019089254001</v>
      </c>
      <c r="BR13" s="236">
        <v>16593.637323464998</v>
      </c>
      <c r="BS13" s="236">
        <v>16799.65318714</v>
      </c>
      <c r="BT13" s="236">
        <v>17005.995567038</v>
      </c>
      <c r="BU13" s="236">
        <v>17212.531380811</v>
      </c>
      <c r="BV13" s="236">
        <v>17419.253868817999</v>
      </c>
      <c r="BW13" s="236">
        <v>17626.069327587</v>
      </c>
      <c r="BX13" s="236">
        <v>17832.940125362002</v>
      </c>
      <c r="BY13" s="236">
        <v>18039.790011410001</v>
      </c>
      <c r="BZ13" s="236">
        <v>18246.624394383001</v>
      </c>
      <c r="CA13" s="236">
        <v>18453.377395957999</v>
      </c>
      <c r="CB13" s="236">
        <v>18659.966011585999</v>
      </c>
      <c r="CC13" s="236">
        <v>18866.253451544999</v>
      </c>
      <c r="CD13" s="236">
        <v>19072.104464852</v>
      </c>
      <c r="CE13" s="236">
        <v>19277.390447751</v>
      </c>
      <c r="CF13" s="236">
        <v>19482.095873987</v>
      </c>
      <c r="CG13" s="236">
        <v>19686.132706926001</v>
      </c>
      <c r="CH13" s="236">
        <v>19889.584984756999</v>
      </c>
      <c r="CI13" s="236">
        <v>20092.441721996001</v>
      </c>
      <c r="CJ13" s="236">
        <v>20294.687920056</v>
      </c>
      <c r="CK13" s="236">
        <v>20496.350258016999</v>
      </c>
      <c r="CL13" s="236">
        <v>20697.294353734</v>
      </c>
      <c r="CM13" s="236">
        <v>20897.301137793998</v>
      </c>
      <c r="CN13" s="236">
        <v>21095.788663019001</v>
      </c>
      <c r="CO13" s="236">
        <v>21291.970647670001</v>
      </c>
      <c r="CP13" s="236">
        <v>21486.829926708</v>
      </c>
      <c r="CQ13" s="236">
        <v>21680.331420998002</v>
      </c>
      <c r="CR13" s="236">
        <v>21872.448237252</v>
      </c>
      <c r="CS13" s="236">
        <v>22063.159567654999</v>
      </c>
      <c r="CT13" s="236">
        <v>22252.450066457001</v>
      </c>
      <c r="CU13" s="236">
        <v>22440.313564560998</v>
      </c>
      <c r="CV13" s="236">
        <v>22626.748928097</v>
      </c>
      <c r="CW13" s="236">
        <v>22811.765656103002</v>
      </c>
      <c r="CX13" s="236">
        <v>22995.382130349</v>
      </c>
      <c r="CY13" s="236">
        <v>23177.632402305</v>
      </c>
      <c r="CZ13" s="236">
        <v>23358.576146742998</v>
      </c>
      <c r="DA13" s="236">
        <v>23538.321185195</v>
      </c>
      <c r="DB13" s="236">
        <v>23717.082535164001</v>
      </c>
      <c r="DC13" s="236">
        <v>23895.330901941001</v>
      </c>
      <c r="DD13" s="236">
        <v>24074.222249350001</v>
      </c>
      <c r="DE13" s="236">
        <v>24256.940196894</v>
      </c>
      <c r="DF13" s="236">
        <v>24453.448247299999</v>
      </c>
      <c r="DG13" s="236">
        <v>24700</v>
      </c>
      <c r="DH13" s="236"/>
      <c r="DI13" s="236"/>
      <c r="DJ13" s="236"/>
      <c r="DK13" s="236"/>
      <c r="DL13" s="236"/>
      <c r="DM13" s="236"/>
      <c r="DN13" s="236"/>
      <c r="DO13" s="236"/>
      <c r="DP13" s="236"/>
      <c r="DQ13" s="236"/>
      <c r="DR13" s="236"/>
      <c r="DS13" s="236"/>
    </row>
    <row r="14" spans="1:123" x14ac:dyDescent="0.15">
      <c r="A14" s="1" t="s">
        <v>273</v>
      </c>
      <c r="B14" s="1">
        <v>1</v>
      </c>
      <c r="C14" s="1" t="s">
        <v>273</v>
      </c>
      <c r="D14" s="1">
        <v>1</v>
      </c>
      <c r="E14" s="1">
        <v>1</v>
      </c>
      <c r="F14" s="1">
        <v>13</v>
      </c>
      <c r="G14" s="1">
        <v>0</v>
      </c>
      <c r="H14" s="1">
        <v>0</v>
      </c>
      <c r="I14" s="1">
        <v>0</v>
      </c>
      <c r="J14" s="1">
        <v>0</v>
      </c>
      <c r="K14" s="1">
        <v>0</v>
      </c>
      <c r="L14" s="1">
        <v>7550.6550447930003</v>
      </c>
      <c r="M14" s="236">
        <v>97</v>
      </c>
      <c r="N14" s="236">
        <v>7595.7749763009997</v>
      </c>
      <c r="O14" s="236">
        <v>7709.5703028629996</v>
      </c>
      <c r="P14" s="236">
        <v>7825.020324395</v>
      </c>
      <c r="Q14" s="236">
        <v>7941.2744470719999</v>
      </c>
      <c r="R14" s="236">
        <v>8059.0467225820003</v>
      </c>
      <c r="S14" s="236">
        <v>8178.4591736949997</v>
      </c>
      <c r="T14" s="236">
        <v>8299.5884053520003</v>
      </c>
      <c r="U14" s="236">
        <v>8422.4753747920004</v>
      </c>
      <c r="V14" s="236">
        <v>8547.1466134719994</v>
      </c>
      <c r="W14" s="236">
        <v>8673.6029222569996</v>
      </c>
      <c r="X14" s="236">
        <v>8801.8313615219995</v>
      </c>
      <c r="Y14" s="236">
        <v>8931.8313745100004</v>
      </c>
      <c r="Z14" s="236">
        <v>9063.610114223</v>
      </c>
      <c r="AA14" s="236">
        <v>9197.1801566009999</v>
      </c>
      <c r="AB14" s="236">
        <v>9332.6302393650003</v>
      </c>
      <c r="AC14" s="236">
        <v>9469.9945133300007</v>
      </c>
      <c r="AD14" s="236">
        <v>9609.2915479559997</v>
      </c>
      <c r="AE14" s="236">
        <v>9750.5238507190006</v>
      </c>
      <c r="AF14" s="236">
        <v>9893.6857296029993</v>
      </c>
      <c r="AG14" s="236">
        <v>10038.763198915</v>
      </c>
      <c r="AH14" s="236">
        <v>10185.747728697001</v>
      </c>
      <c r="AI14" s="236">
        <v>10334.636511966</v>
      </c>
      <c r="AJ14" s="236">
        <v>10485.429941697001</v>
      </c>
      <c r="AK14" s="236">
        <v>10638.131781774</v>
      </c>
      <c r="AL14" s="236">
        <v>10792.735533374</v>
      </c>
      <c r="AM14" s="236">
        <v>10949.26850398</v>
      </c>
      <c r="AN14" s="236">
        <v>11107.778482741</v>
      </c>
      <c r="AO14" s="236">
        <v>11268.232534754001</v>
      </c>
      <c r="AP14" s="236">
        <v>11430.639605746001</v>
      </c>
      <c r="AQ14" s="236">
        <v>11594.950221543</v>
      </c>
      <c r="AR14" s="236">
        <v>11761.116244796</v>
      </c>
      <c r="AS14" s="236">
        <v>11929.110018291</v>
      </c>
      <c r="AT14" s="236">
        <v>12098.932579877001</v>
      </c>
      <c r="AU14" s="236">
        <v>12270.581814912</v>
      </c>
      <c r="AV14" s="236">
        <v>12444.042155243</v>
      </c>
      <c r="AW14" s="236">
        <v>12619.284996513001</v>
      </c>
      <c r="AX14" s="236">
        <v>12796.264007021</v>
      </c>
      <c r="AY14" s="236">
        <v>12975.069988956</v>
      </c>
      <c r="AZ14" s="236">
        <v>13155.712318984</v>
      </c>
      <c r="BA14" s="236">
        <v>13338.181292015001</v>
      </c>
      <c r="BB14" s="236">
        <v>13522.545985584</v>
      </c>
      <c r="BC14" s="236">
        <v>13708.893532698001</v>
      </c>
      <c r="BD14" s="236">
        <v>13897.214883307</v>
      </c>
      <c r="BE14" s="236">
        <v>14087.42750802</v>
      </c>
      <c r="BF14" s="236">
        <v>14279.301148983001</v>
      </c>
      <c r="BG14" s="236">
        <v>14472.612920199001</v>
      </c>
      <c r="BH14" s="236">
        <v>14667.018313834</v>
      </c>
      <c r="BI14" s="236">
        <v>14862.738851274</v>
      </c>
      <c r="BJ14" s="236">
        <v>15060.247270766</v>
      </c>
      <c r="BK14" s="236">
        <v>15259.275402526</v>
      </c>
      <c r="BL14" s="236">
        <v>15459.532045256999</v>
      </c>
      <c r="BM14" s="236">
        <v>15660.788990386</v>
      </c>
      <c r="BN14" s="236">
        <v>15862.907677306999</v>
      </c>
      <c r="BO14" s="236">
        <v>16065.919075477001</v>
      </c>
      <c r="BP14" s="236">
        <v>16269.767277039</v>
      </c>
      <c r="BQ14" s="236">
        <v>16474.220119984999</v>
      </c>
      <c r="BR14" s="236">
        <v>16679.087080240999</v>
      </c>
      <c r="BS14" s="236">
        <v>16884.297708242</v>
      </c>
      <c r="BT14" s="236">
        <v>17089.720469980999</v>
      </c>
      <c r="BU14" s="236">
        <v>17295.348268288999</v>
      </c>
      <c r="BV14" s="236">
        <v>17501.088317678001</v>
      </c>
      <c r="BW14" s="236">
        <v>17706.903074073001</v>
      </c>
      <c r="BX14" s="236">
        <v>17912.716910945001</v>
      </c>
      <c r="BY14" s="236">
        <v>18118.534698283001</v>
      </c>
      <c r="BZ14" s="236">
        <v>18324.291013868002</v>
      </c>
      <c r="CA14" s="236">
        <v>18529.903523887999</v>
      </c>
      <c r="CB14" s="236">
        <v>18735.236811512001</v>
      </c>
      <c r="CC14" s="236">
        <v>18940.156931449001</v>
      </c>
      <c r="CD14" s="236">
        <v>19144.536453111999</v>
      </c>
      <c r="CE14" s="236">
        <v>19348.35949676</v>
      </c>
      <c r="CF14" s="236">
        <v>19551.538620470001</v>
      </c>
      <c r="CG14" s="236">
        <v>19754.156215284002</v>
      </c>
      <c r="CH14" s="236">
        <v>19956.200902164001</v>
      </c>
      <c r="CI14" s="236">
        <v>20157.657342738999</v>
      </c>
      <c r="CJ14" s="236">
        <v>20358.551354228999</v>
      </c>
      <c r="CK14" s="236">
        <v>20558.749702846999</v>
      </c>
      <c r="CL14" s="236">
        <v>20758.035461091</v>
      </c>
      <c r="CM14" s="236">
        <v>20955.833163378</v>
      </c>
      <c r="CN14" s="236">
        <v>21151.365277835001</v>
      </c>
      <c r="CO14" s="236">
        <v>21345.602024632</v>
      </c>
      <c r="CP14" s="236">
        <v>21538.508095763002</v>
      </c>
      <c r="CQ14" s="236">
        <v>21730.056271435002</v>
      </c>
      <c r="CR14" s="236">
        <v>21920.225347323001</v>
      </c>
      <c r="CS14" s="236">
        <v>22108.99952007</v>
      </c>
      <c r="CT14" s="236">
        <v>22296.372060098001</v>
      </c>
      <c r="CU14" s="236">
        <v>22482.341217059999</v>
      </c>
      <c r="CV14" s="236">
        <v>22666.915749836</v>
      </c>
      <c r="CW14" s="236">
        <v>22850.113185433001</v>
      </c>
      <c r="CX14" s="236">
        <v>23031.966504651999</v>
      </c>
      <c r="CY14" s="236">
        <v>23212.533927500001</v>
      </c>
      <c r="CZ14" s="236">
        <v>23391.921051903999</v>
      </c>
      <c r="DA14" s="236">
        <v>23570.338919237001</v>
      </c>
      <c r="DB14" s="236">
        <v>23748.249997570001</v>
      </c>
      <c r="DC14" s="236">
        <v>23926.790543104999</v>
      </c>
      <c r="DD14" s="236">
        <v>24109.090433565001</v>
      </c>
      <c r="DE14" s="236">
        <v>24304.94552515</v>
      </c>
      <c r="DF14" s="236">
        <v>24550</v>
      </c>
      <c r="DG14" s="236"/>
      <c r="DH14" s="236"/>
      <c r="DI14" s="236"/>
      <c r="DJ14" s="236"/>
      <c r="DK14" s="236"/>
      <c r="DL14" s="236"/>
      <c r="DM14" s="236"/>
      <c r="DN14" s="236"/>
      <c r="DO14" s="236"/>
      <c r="DP14" s="236"/>
      <c r="DQ14" s="236"/>
      <c r="DR14" s="236"/>
      <c r="DS14" s="236"/>
    </row>
    <row r="15" spans="1:123" x14ac:dyDescent="0.15">
      <c r="A15" s="1" t="s">
        <v>273</v>
      </c>
      <c r="B15" s="1">
        <v>1</v>
      </c>
      <c r="C15" s="1" t="s">
        <v>273</v>
      </c>
      <c r="D15" s="1">
        <v>1</v>
      </c>
      <c r="E15" s="1">
        <v>1</v>
      </c>
      <c r="F15" s="1">
        <v>14</v>
      </c>
      <c r="G15" s="1">
        <v>0</v>
      </c>
      <c r="H15" s="1">
        <v>0</v>
      </c>
      <c r="I15" s="1">
        <v>0</v>
      </c>
      <c r="J15" s="1">
        <v>0</v>
      </c>
      <c r="K15" s="1">
        <v>0</v>
      </c>
      <c r="L15" s="1">
        <v>7603.8498151189997</v>
      </c>
      <c r="M15" s="236">
        <v>96</v>
      </c>
      <c r="N15" s="236">
        <v>7649.8332327320004</v>
      </c>
      <c r="O15" s="236">
        <v>7764.390822931</v>
      </c>
      <c r="P15" s="236">
        <v>7879.7722018900004</v>
      </c>
      <c r="Q15" s="236">
        <v>7996.6650709550004</v>
      </c>
      <c r="R15" s="236">
        <v>8115.1879710479998</v>
      </c>
      <c r="S15" s="236">
        <v>8235.4156343800005</v>
      </c>
      <c r="T15" s="236">
        <v>8357.3883288190009</v>
      </c>
      <c r="U15" s="236">
        <v>8481.1323597829996</v>
      </c>
      <c r="V15" s="236">
        <v>8606.64905593</v>
      </c>
      <c r="W15" s="236">
        <v>8733.9263621059999</v>
      </c>
      <c r="X15" s="236">
        <v>8862.9642096539992</v>
      </c>
      <c r="Y15" s="236">
        <v>8993.7700002019992</v>
      </c>
      <c r="Z15" s="236">
        <v>9126.3563974730005</v>
      </c>
      <c r="AA15" s="236">
        <v>9260.8102131260002</v>
      </c>
      <c r="AB15" s="236">
        <v>9397.1651828489994</v>
      </c>
      <c r="AC15" s="236">
        <v>9535.4398760820004</v>
      </c>
      <c r="AD15" s="236">
        <v>9675.6371997679998</v>
      </c>
      <c r="AE15" s="236">
        <v>9817.7520411879996</v>
      </c>
      <c r="AF15" s="236">
        <v>9961.7711646970001</v>
      </c>
      <c r="AG15" s="236">
        <v>10107.686622592</v>
      </c>
      <c r="AH15" s="236">
        <v>10255.496026651001</v>
      </c>
      <c r="AI15" s="236">
        <v>10405.200093564001</v>
      </c>
      <c r="AJ15" s="236">
        <v>10556.802817754</v>
      </c>
      <c r="AK15" s="236">
        <v>10710.298149308001</v>
      </c>
      <c r="AL15" s="236">
        <v>10865.713075594</v>
      </c>
      <c r="AM15" s="236">
        <v>11023.094631059001</v>
      </c>
      <c r="AN15" s="236">
        <v>11182.410891191001</v>
      </c>
      <c r="AO15" s="236">
        <v>11343.670880407</v>
      </c>
      <c r="AP15" s="236">
        <v>11506.826419432</v>
      </c>
      <c r="AQ15" s="236">
        <v>11671.830584109</v>
      </c>
      <c r="AR15" s="236">
        <v>11838.656463764</v>
      </c>
      <c r="AS15" s="236">
        <v>12007.305235841</v>
      </c>
      <c r="AT15" s="236">
        <v>12177.774981021001</v>
      </c>
      <c r="AU15" s="236">
        <v>12350.050580839001</v>
      </c>
      <c r="AV15" s="236">
        <v>12524.104114043001</v>
      </c>
      <c r="AW15" s="236">
        <v>12699.890243305001</v>
      </c>
      <c r="AX15" s="236">
        <v>12877.49814353</v>
      </c>
      <c r="AY15" s="236">
        <v>13056.937137416</v>
      </c>
      <c r="AZ15" s="236">
        <v>13238.197816906</v>
      </c>
      <c r="BA15" s="236">
        <v>13421.348112881</v>
      </c>
      <c r="BB15" s="236">
        <v>13606.473725837999</v>
      </c>
      <c r="BC15" s="236">
        <v>13793.565927002001</v>
      </c>
      <c r="BD15" s="236">
        <v>13982.543782638</v>
      </c>
      <c r="BE15" s="236">
        <v>14173.181133689999</v>
      </c>
      <c r="BF15" s="236">
        <v>14365.258924666001</v>
      </c>
      <c r="BG15" s="236">
        <v>14558.438408001</v>
      </c>
      <c r="BH15" s="236">
        <v>14752.937186747</v>
      </c>
      <c r="BI15" s="236">
        <v>14949.220045057</v>
      </c>
      <c r="BJ15" s="236">
        <v>15147.023259287</v>
      </c>
      <c r="BK15" s="236">
        <v>15346.060298973</v>
      </c>
      <c r="BL15" s="236">
        <v>15546.106461646001</v>
      </c>
      <c r="BM15" s="236">
        <v>15747.025154653</v>
      </c>
      <c r="BN15" s="236">
        <v>15948.846588357999</v>
      </c>
      <c r="BO15" s="236">
        <v>16151.515464824</v>
      </c>
      <c r="BP15" s="236">
        <v>16354.802916504999</v>
      </c>
      <c r="BQ15" s="236">
        <v>16558.520973342002</v>
      </c>
      <c r="BR15" s="236">
        <v>16762.599849447</v>
      </c>
      <c r="BS15" s="236">
        <v>16966.909559150001</v>
      </c>
      <c r="BT15" s="236">
        <v>17171.442667759999</v>
      </c>
      <c r="BU15" s="236">
        <v>17376.107307769002</v>
      </c>
      <c r="BV15" s="236">
        <v>17580.866022784001</v>
      </c>
      <c r="BW15" s="236">
        <v>17785.64381048</v>
      </c>
      <c r="BX15" s="236">
        <v>17990.445002183002</v>
      </c>
      <c r="BY15" s="236">
        <v>18195.204631778</v>
      </c>
      <c r="BZ15" s="236">
        <v>18399.841036189999</v>
      </c>
      <c r="CA15" s="236">
        <v>18604.220171477999</v>
      </c>
      <c r="CB15" s="236">
        <v>18808.209398046001</v>
      </c>
      <c r="CC15" s="236">
        <v>19011.682458472998</v>
      </c>
      <c r="CD15" s="236">
        <v>19214.623119534001</v>
      </c>
      <c r="CE15" s="236">
        <v>19416.944534014001</v>
      </c>
      <c r="CF15" s="236">
        <v>19618.727445812001</v>
      </c>
      <c r="CG15" s="236">
        <v>19819.960082332</v>
      </c>
      <c r="CH15" s="236">
        <v>20020.626765421999</v>
      </c>
      <c r="CI15" s="236">
        <v>20220.752450440999</v>
      </c>
      <c r="CJ15" s="236">
        <v>20420.205051959001</v>
      </c>
      <c r="CK15" s="236">
        <v>20618.769784388998</v>
      </c>
      <c r="CL15" s="236">
        <v>20815.877663736999</v>
      </c>
      <c r="CM15" s="236">
        <v>21010.759908</v>
      </c>
      <c r="CN15" s="236">
        <v>21204.374122556001</v>
      </c>
      <c r="CO15" s="236">
        <v>21396.684770527001</v>
      </c>
      <c r="CP15" s="236">
        <v>21587.664305617</v>
      </c>
      <c r="CQ15" s="236">
        <v>21777.291126991</v>
      </c>
      <c r="CR15" s="236">
        <v>21965.548973682999</v>
      </c>
      <c r="CS15" s="236">
        <v>22152.430555634</v>
      </c>
      <c r="CT15" s="236">
        <v>22337.933506023001</v>
      </c>
      <c r="CU15" s="236">
        <v>22522.065843569999</v>
      </c>
      <c r="CV15" s="236">
        <v>22704.844240516999</v>
      </c>
      <c r="CW15" s="236">
        <v>22886.300606998</v>
      </c>
      <c r="CX15" s="236">
        <v>23066.491708258</v>
      </c>
      <c r="CY15" s="236">
        <v>23245.520918613001</v>
      </c>
      <c r="CZ15" s="236">
        <v>23423.595303310001</v>
      </c>
      <c r="DA15" s="236">
        <v>23601.169093199002</v>
      </c>
      <c r="DB15" s="236">
        <v>23779.358836859999</v>
      </c>
      <c r="DC15" s="236">
        <v>23961.240670235999</v>
      </c>
      <c r="DD15" s="236">
        <v>24156.442803000002</v>
      </c>
      <c r="DE15" s="236">
        <v>24400</v>
      </c>
      <c r="DF15" s="236"/>
      <c r="DG15" s="236"/>
      <c r="DH15" s="236"/>
      <c r="DI15" s="236"/>
      <c r="DJ15" s="236"/>
      <c r="DK15" s="236"/>
      <c r="DL15" s="236"/>
      <c r="DM15" s="236"/>
      <c r="DN15" s="236"/>
      <c r="DO15" s="236"/>
      <c r="DP15" s="236"/>
      <c r="DQ15" s="236"/>
      <c r="DR15" s="236"/>
      <c r="DS15" s="236"/>
    </row>
    <row r="16" spans="1:123" x14ac:dyDescent="0.15">
      <c r="A16" s="1" t="s">
        <v>273</v>
      </c>
      <c r="B16" s="1">
        <v>1</v>
      </c>
      <c r="C16" s="1" t="s">
        <v>273</v>
      </c>
      <c r="D16" s="1">
        <v>1</v>
      </c>
      <c r="E16" s="1">
        <v>1</v>
      </c>
      <c r="F16" s="1">
        <v>15</v>
      </c>
      <c r="G16" s="1">
        <v>0</v>
      </c>
      <c r="H16" s="1">
        <v>0</v>
      </c>
      <c r="I16" s="1">
        <v>0</v>
      </c>
      <c r="J16" s="1">
        <v>0</v>
      </c>
      <c r="K16" s="1">
        <v>0</v>
      </c>
      <c r="L16" s="1">
        <v>7656.9146624510004</v>
      </c>
      <c r="M16" s="236">
        <v>95</v>
      </c>
      <c r="N16" s="236">
        <v>7703.761321467</v>
      </c>
      <c r="O16" s="236">
        <v>7818.2699567070003</v>
      </c>
      <c r="P16" s="236">
        <v>7934.283419327</v>
      </c>
      <c r="Q16" s="236">
        <v>8051.9167684000004</v>
      </c>
      <c r="R16" s="236">
        <v>8171.2428634079997</v>
      </c>
      <c r="S16" s="236">
        <v>8292.3012828459996</v>
      </c>
      <c r="T16" s="236">
        <v>8415.1181060939998</v>
      </c>
      <c r="U16" s="236">
        <v>8539.6951896039991</v>
      </c>
      <c r="V16" s="236">
        <v>8666.0213626889999</v>
      </c>
      <c r="W16" s="236">
        <v>8794.0970447979998</v>
      </c>
      <c r="X16" s="236">
        <v>8923.9298861820007</v>
      </c>
      <c r="Y16" s="236">
        <v>9055.5326383449992</v>
      </c>
      <c r="Z16" s="236">
        <v>9188.9901868859997</v>
      </c>
      <c r="AA16" s="236">
        <v>9324.3358523679999</v>
      </c>
      <c r="AB16" s="236">
        <v>9461.5882042079993</v>
      </c>
      <c r="AC16" s="236">
        <v>9600.7505488170009</v>
      </c>
      <c r="AD16" s="236">
        <v>9741.8183527729998</v>
      </c>
      <c r="AE16" s="236">
        <v>9884.7791304799994</v>
      </c>
      <c r="AF16" s="236">
        <v>10029.625516485999</v>
      </c>
      <c r="AG16" s="236">
        <v>10176.355541336001</v>
      </c>
      <c r="AH16" s="236">
        <v>10324.970245432</v>
      </c>
      <c r="AI16" s="236">
        <v>10475.473853732999</v>
      </c>
      <c r="AJ16" s="236">
        <v>10627.860765240999</v>
      </c>
      <c r="AK16" s="236">
        <v>10782.157647206999</v>
      </c>
      <c r="AL16" s="236">
        <v>10938.410779375999</v>
      </c>
      <c r="AM16" s="236">
        <v>11096.589247628001</v>
      </c>
      <c r="AN16" s="236">
        <v>11256.702155068</v>
      </c>
      <c r="AO16" s="236">
        <v>11418.702617321</v>
      </c>
      <c r="AP16" s="236">
        <v>11582.544923422</v>
      </c>
      <c r="AQ16" s="236">
        <v>11748.202909236999</v>
      </c>
      <c r="AR16" s="236">
        <v>11915.677891804</v>
      </c>
      <c r="AS16" s="236">
        <v>12084.968147129</v>
      </c>
      <c r="AT16" s="236">
        <v>12256.059006433999</v>
      </c>
      <c r="AU16" s="236">
        <v>12428.923231573999</v>
      </c>
      <c r="AV16" s="236">
        <v>12603.51647959</v>
      </c>
      <c r="AW16" s="236">
        <v>12779.926298105</v>
      </c>
      <c r="AX16" s="236">
        <v>12958.161955848</v>
      </c>
      <c r="AY16" s="236">
        <v>13138.214341798001</v>
      </c>
      <c r="AZ16" s="236">
        <v>13320.150240178</v>
      </c>
      <c r="BA16" s="236">
        <v>13504.053918977999</v>
      </c>
      <c r="BB16" s="236">
        <v>13689.916970696</v>
      </c>
      <c r="BC16" s="236">
        <v>13877.660057255</v>
      </c>
      <c r="BD16" s="236">
        <v>14067.061118396001</v>
      </c>
      <c r="BE16" s="236">
        <v>14257.904929132001</v>
      </c>
      <c r="BF16" s="236">
        <v>14449.858502167999</v>
      </c>
      <c r="BG16" s="236">
        <v>14643.13552222</v>
      </c>
      <c r="BH16" s="236">
        <v>14838.192819348</v>
      </c>
      <c r="BI16" s="236">
        <v>15034.771116047999</v>
      </c>
      <c r="BJ16" s="236">
        <v>15232.588552689</v>
      </c>
      <c r="BK16" s="236">
        <v>15431.423932905</v>
      </c>
      <c r="BL16" s="236">
        <v>15631.142631998</v>
      </c>
      <c r="BM16" s="236">
        <v>15831.77410124</v>
      </c>
      <c r="BN16" s="236">
        <v>16033.263652608999</v>
      </c>
      <c r="BO16" s="236">
        <v>16235.385713025</v>
      </c>
      <c r="BP16" s="236">
        <v>16437.954866444001</v>
      </c>
      <c r="BQ16" s="236">
        <v>16640.901990651</v>
      </c>
      <c r="BR16" s="236">
        <v>16844.098648319999</v>
      </c>
      <c r="BS16" s="236">
        <v>17047.537067230998</v>
      </c>
      <c r="BT16" s="236">
        <v>17251.126297860999</v>
      </c>
      <c r="BU16" s="236">
        <v>17454.828971494</v>
      </c>
      <c r="BV16" s="236">
        <v>17658.570710013999</v>
      </c>
      <c r="BW16" s="236">
        <v>17862.355306082001</v>
      </c>
      <c r="BX16" s="236">
        <v>18066.118249689</v>
      </c>
      <c r="BY16" s="236">
        <v>18269.778548491999</v>
      </c>
      <c r="BZ16" s="236">
        <v>18473.203531444</v>
      </c>
      <c r="CA16" s="236">
        <v>18676.261864642998</v>
      </c>
      <c r="CB16" s="236">
        <v>18878.828463834001</v>
      </c>
      <c r="CC16" s="236">
        <v>19080.886742308001</v>
      </c>
      <c r="CD16" s="236">
        <v>19282.350447558001</v>
      </c>
      <c r="CE16" s="236">
        <v>19483.298676339</v>
      </c>
      <c r="CF16" s="236">
        <v>19683.719262500999</v>
      </c>
      <c r="CG16" s="236">
        <v>19883.596188103998</v>
      </c>
      <c r="CH16" s="236">
        <v>20082.953546651999</v>
      </c>
      <c r="CI16" s="236">
        <v>20281.660401072</v>
      </c>
      <c r="CJ16" s="236">
        <v>20479.504107687</v>
      </c>
      <c r="CK16" s="236">
        <v>20675.922164095999</v>
      </c>
      <c r="CL16" s="236">
        <v>20870.154538164999</v>
      </c>
      <c r="CM16" s="236">
        <v>21063.146220480001</v>
      </c>
      <c r="CN16" s="236">
        <v>21254.861445292001</v>
      </c>
      <c r="CO16" s="236">
        <v>21445.272339800002</v>
      </c>
      <c r="CP16" s="236">
        <v>21634.356906659999</v>
      </c>
      <c r="CQ16" s="236">
        <v>21822.098427296001</v>
      </c>
      <c r="CR16" s="236">
        <v>22008.489051171</v>
      </c>
      <c r="CS16" s="236">
        <v>22193.525794985999</v>
      </c>
      <c r="CT16" s="236">
        <v>22377.215937304001</v>
      </c>
      <c r="CU16" s="236">
        <v>22559.5752956</v>
      </c>
      <c r="CV16" s="236">
        <v>22740.634709344002</v>
      </c>
      <c r="CW16" s="236">
        <v>22920.449489015002</v>
      </c>
      <c r="CX16" s="236">
        <v>23099.120785322</v>
      </c>
      <c r="CY16" s="236">
        <v>23276.851687383001</v>
      </c>
      <c r="CZ16" s="236">
        <v>23454.088188827998</v>
      </c>
      <c r="DA16" s="236">
        <v>23631.927130616001</v>
      </c>
      <c r="DB16" s="236">
        <v>23813.390906907</v>
      </c>
      <c r="DC16" s="236">
        <v>24007.940080851</v>
      </c>
      <c r="DD16" s="236">
        <v>24250</v>
      </c>
      <c r="DE16" s="236"/>
      <c r="DF16" s="236"/>
      <c r="DG16" s="236"/>
      <c r="DH16" s="236"/>
      <c r="DI16" s="236"/>
      <c r="DJ16" s="236"/>
      <c r="DK16" s="236"/>
      <c r="DL16" s="236"/>
      <c r="DM16" s="236"/>
      <c r="DN16" s="236"/>
      <c r="DO16" s="236"/>
      <c r="DP16" s="236"/>
      <c r="DQ16" s="236"/>
      <c r="DR16" s="236"/>
      <c r="DS16" s="236"/>
    </row>
    <row r="17" spans="1:123" x14ac:dyDescent="0.15">
      <c r="A17" s="1" t="s">
        <v>273</v>
      </c>
      <c r="B17" s="1">
        <v>1</v>
      </c>
      <c r="C17" s="1" t="s">
        <v>273</v>
      </c>
      <c r="D17" s="1">
        <v>1</v>
      </c>
      <c r="E17" s="1">
        <v>1</v>
      </c>
      <c r="F17" s="1">
        <v>16</v>
      </c>
      <c r="G17" s="1">
        <v>0</v>
      </c>
      <c r="H17" s="1">
        <v>0</v>
      </c>
      <c r="I17" s="1">
        <v>0</v>
      </c>
      <c r="J17" s="1">
        <v>0</v>
      </c>
      <c r="K17" s="1">
        <v>0</v>
      </c>
      <c r="L17" s="1">
        <v>7709.8191582210002</v>
      </c>
      <c r="M17" s="236">
        <v>94</v>
      </c>
      <c r="N17" s="236">
        <v>7756.7677115249999</v>
      </c>
      <c r="O17" s="236">
        <v>7871.9017676989997</v>
      </c>
      <c r="P17" s="236">
        <v>7988.6455657529996</v>
      </c>
      <c r="Q17" s="236">
        <v>8107.0700924359999</v>
      </c>
      <c r="R17" s="236">
        <v>8227.2142368730001</v>
      </c>
      <c r="S17" s="236">
        <v>8349.103852405</v>
      </c>
      <c r="T17" s="236">
        <v>8472.741323278</v>
      </c>
      <c r="U17" s="236">
        <v>8598.1163632730004</v>
      </c>
      <c r="V17" s="236">
        <v>8725.2298799420005</v>
      </c>
      <c r="W17" s="236">
        <v>8854.0897721609999</v>
      </c>
      <c r="X17" s="236">
        <v>8984.7088792169998</v>
      </c>
      <c r="Y17" s="236">
        <v>9117.1701606469996</v>
      </c>
      <c r="Z17" s="236">
        <v>9251.5065218870004</v>
      </c>
      <c r="AA17" s="236">
        <v>9387.7365323350004</v>
      </c>
      <c r="AB17" s="236">
        <v>9525.8638978670006</v>
      </c>
      <c r="AC17" s="236">
        <v>9665.884664358</v>
      </c>
      <c r="AD17" s="236">
        <v>9807.787096262</v>
      </c>
      <c r="AE17" s="236">
        <v>9951.5644103809991</v>
      </c>
      <c r="AF17" s="236">
        <v>10097.215056020999</v>
      </c>
      <c r="AG17" s="236">
        <v>10244.740397299</v>
      </c>
      <c r="AH17" s="236">
        <v>10394.144889712999</v>
      </c>
      <c r="AI17" s="236">
        <v>10545.423381176</v>
      </c>
      <c r="AJ17" s="236">
        <v>10698.60221882</v>
      </c>
      <c r="AK17" s="236">
        <v>10853.726927694001</v>
      </c>
      <c r="AL17" s="236">
        <v>11010.767604065</v>
      </c>
      <c r="AM17" s="236">
        <v>11169.73342973</v>
      </c>
      <c r="AN17" s="236">
        <v>11330.578815209999</v>
      </c>
      <c r="AO17" s="236">
        <v>11493.259262735</v>
      </c>
      <c r="AP17" s="236">
        <v>11657.749354711001</v>
      </c>
      <c r="AQ17" s="236">
        <v>11824.050547768</v>
      </c>
      <c r="AR17" s="236">
        <v>11992.161313237</v>
      </c>
      <c r="AS17" s="236">
        <v>12162.06743203</v>
      </c>
      <c r="AT17" s="236">
        <v>12333.742349104001</v>
      </c>
      <c r="AU17" s="236">
        <v>12507.142715874001</v>
      </c>
      <c r="AV17" s="236">
        <v>12682.354452678999</v>
      </c>
      <c r="AW17" s="236">
        <v>12859.386774281</v>
      </c>
      <c r="AX17" s="236">
        <v>13038.230866690001</v>
      </c>
      <c r="AY17" s="236">
        <v>13218.952367475</v>
      </c>
      <c r="AZ17" s="236">
        <v>13401.634112117999</v>
      </c>
      <c r="BA17" s="236">
        <v>13586.268014391</v>
      </c>
      <c r="BB17" s="236">
        <v>13772.776331872001</v>
      </c>
      <c r="BC17" s="236">
        <v>13960.941103102999</v>
      </c>
      <c r="BD17" s="236">
        <v>14150.550933598999</v>
      </c>
      <c r="BE17" s="236">
        <v>14341.278596336</v>
      </c>
      <c r="BF17" s="236">
        <v>14533.333857694</v>
      </c>
      <c r="BG17" s="236">
        <v>14727.165593637999</v>
      </c>
      <c r="BH17" s="236">
        <v>14922.518972809999</v>
      </c>
      <c r="BI17" s="236">
        <v>15119.116806405</v>
      </c>
      <c r="BJ17" s="236">
        <v>15316.741404165001</v>
      </c>
      <c r="BK17" s="236">
        <v>15515.260109344001</v>
      </c>
      <c r="BL17" s="236">
        <v>15714.701614121001</v>
      </c>
      <c r="BM17" s="236">
        <v>15915.011840394</v>
      </c>
      <c r="BN17" s="236">
        <v>16115.968509545</v>
      </c>
      <c r="BO17" s="236">
        <v>16317.388759545</v>
      </c>
      <c r="BP17" s="236">
        <v>16519.204131855</v>
      </c>
      <c r="BQ17" s="236">
        <v>16721.287737489001</v>
      </c>
      <c r="BR17" s="236">
        <v>16923.631466701001</v>
      </c>
      <c r="BS17" s="236">
        <v>17126.145287952</v>
      </c>
      <c r="BT17" s="236">
        <v>17328.791920205</v>
      </c>
      <c r="BU17" s="236">
        <v>17531.497609548998</v>
      </c>
      <c r="BV17" s="236">
        <v>17734.265609982001</v>
      </c>
      <c r="BW17" s="236">
        <v>17937.031867598998</v>
      </c>
      <c r="BX17" s="236">
        <v>18139.716060793999</v>
      </c>
      <c r="BY17" s="236">
        <v>18342.186891410998</v>
      </c>
      <c r="BZ17" s="236">
        <v>18544.314331240999</v>
      </c>
      <c r="CA17" s="236">
        <v>18745.974469195</v>
      </c>
      <c r="CB17" s="236">
        <v>18947.150365082001</v>
      </c>
      <c r="CC17" s="236">
        <v>19147.756361102001</v>
      </c>
      <c r="CD17" s="236">
        <v>19347.869906865999</v>
      </c>
      <c r="CE17" s="236">
        <v>19547.478442668998</v>
      </c>
      <c r="CF17" s="236">
        <v>19746.565610787002</v>
      </c>
      <c r="CG17" s="236">
        <v>19945.154642863999</v>
      </c>
      <c r="CH17" s="236">
        <v>20143.115750184999</v>
      </c>
      <c r="CI17" s="236">
        <v>20340.238430984002</v>
      </c>
      <c r="CJ17" s="236">
        <v>20535.966664455998</v>
      </c>
      <c r="CK17" s="236">
        <v>20729.549168329999</v>
      </c>
      <c r="CL17" s="236">
        <v>20921.918318404001</v>
      </c>
      <c r="CM17" s="236">
        <v>21113.038120056</v>
      </c>
      <c r="CN17" s="236">
        <v>21302.880373983</v>
      </c>
      <c r="CO17" s="236">
        <v>21491.422686327998</v>
      </c>
      <c r="CP17" s="236">
        <v>21678.647880909</v>
      </c>
      <c r="CQ17" s="236">
        <v>21864.547546708</v>
      </c>
      <c r="CR17" s="236">
        <v>22049.118083949001</v>
      </c>
      <c r="CS17" s="236">
        <v>22232.366031038</v>
      </c>
      <c r="CT17" s="236">
        <v>22414.306350683</v>
      </c>
      <c r="CU17" s="236">
        <v>22594.968811691</v>
      </c>
      <c r="CV17" s="236">
        <v>22774.407269772</v>
      </c>
      <c r="CW17" s="236">
        <v>22952.720652032</v>
      </c>
      <c r="CX17" s="236">
        <v>23130.108071456001</v>
      </c>
      <c r="CY17" s="236">
        <v>23307.007284457999</v>
      </c>
      <c r="CZ17" s="236">
        <v>23484.495424371002</v>
      </c>
      <c r="DA17" s="236">
        <v>23665.541143578001</v>
      </c>
      <c r="DB17" s="236">
        <v>23859.437358701001</v>
      </c>
      <c r="DC17" s="236">
        <v>24100</v>
      </c>
      <c r="DD17" s="236"/>
      <c r="DE17" s="236"/>
      <c r="DF17" s="236"/>
      <c r="DG17" s="236"/>
      <c r="DH17" s="236"/>
      <c r="DI17" s="236"/>
      <c r="DJ17" s="236"/>
      <c r="DK17" s="236"/>
      <c r="DL17" s="236"/>
      <c r="DM17" s="236"/>
      <c r="DN17" s="236"/>
      <c r="DO17" s="236"/>
      <c r="DP17" s="236"/>
      <c r="DQ17" s="236"/>
      <c r="DR17" s="236"/>
      <c r="DS17" s="236"/>
    </row>
    <row r="18" spans="1:123" x14ac:dyDescent="0.15">
      <c r="A18" s="1" t="s">
        <v>273</v>
      </c>
      <c r="B18" s="1">
        <v>1</v>
      </c>
      <c r="C18" s="1" t="s">
        <v>273</v>
      </c>
      <c r="D18" s="1">
        <v>1</v>
      </c>
      <c r="E18" s="1">
        <v>1</v>
      </c>
      <c r="F18" s="1">
        <v>17</v>
      </c>
      <c r="G18" s="1">
        <v>0</v>
      </c>
      <c r="H18" s="1">
        <v>0</v>
      </c>
      <c r="I18" s="1">
        <v>0</v>
      </c>
      <c r="J18" s="1">
        <v>0</v>
      </c>
      <c r="K18" s="1">
        <v>0</v>
      </c>
      <c r="L18" s="1">
        <v>7761.7220760620003</v>
      </c>
      <c r="M18" s="236">
        <v>93</v>
      </c>
      <c r="N18" s="236">
        <v>7809.5201160710003</v>
      </c>
      <c r="O18" s="236">
        <v>7925.3743631050002</v>
      </c>
      <c r="P18" s="236">
        <v>8042.897321464</v>
      </c>
      <c r="Q18" s="236">
        <v>8162.1271908999997</v>
      </c>
      <c r="R18" s="236">
        <v>8283.0895987160002</v>
      </c>
      <c r="S18" s="236">
        <v>8405.7874569520009</v>
      </c>
      <c r="T18" s="236">
        <v>8530.2113638560004</v>
      </c>
      <c r="U18" s="236">
        <v>8656.3627150859993</v>
      </c>
      <c r="V18" s="236">
        <v>8784.2496581399992</v>
      </c>
      <c r="W18" s="236">
        <v>8913.8851200890003</v>
      </c>
      <c r="X18" s="236">
        <v>9045.3501344069991</v>
      </c>
      <c r="Y18" s="236">
        <v>9178.6771914059991</v>
      </c>
      <c r="Z18" s="236">
        <v>9313.8848604609993</v>
      </c>
      <c r="AA18" s="236">
        <v>9450.9772469159998</v>
      </c>
      <c r="AB18" s="236">
        <v>9589.9509759430002</v>
      </c>
      <c r="AC18" s="236">
        <v>9730.7950620449992</v>
      </c>
      <c r="AD18" s="236">
        <v>9873.5033042750001</v>
      </c>
      <c r="AE18" s="236">
        <v>10018.074570706</v>
      </c>
      <c r="AF18" s="236">
        <v>10164.510549166</v>
      </c>
      <c r="AG18" s="236">
        <v>10312.815925692999</v>
      </c>
      <c r="AH18" s="236">
        <v>10462.985997109001</v>
      </c>
      <c r="AI18" s="236">
        <v>10615.046790434</v>
      </c>
      <c r="AJ18" s="236">
        <v>10769.043076012</v>
      </c>
      <c r="AK18" s="236">
        <v>10924.945960502</v>
      </c>
      <c r="AL18" s="236">
        <v>11082.764704391</v>
      </c>
      <c r="AM18" s="236">
        <v>11242.455013098999</v>
      </c>
      <c r="AN18" s="236">
        <v>11403.973602047001</v>
      </c>
      <c r="AO18" s="236">
        <v>11567.295800184</v>
      </c>
      <c r="AP18" s="236">
        <v>11732.423203730999</v>
      </c>
      <c r="AQ18" s="236">
        <v>11899.354479345</v>
      </c>
      <c r="AR18" s="236">
        <v>12068.075857624999</v>
      </c>
      <c r="AS18" s="236">
        <v>12238.561466634001</v>
      </c>
      <c r="AT18" s="236">
        <v>12410.768952159</v>
      </c>
      <c r="AU18" s="236">
        <v>12584.782607253999</v>
      </c>
      <c r="AV18" s="236">
        <v>12760.611592712999</v>
      </c>
      <c r="AW18" s="236">
        <v>12938.247391581001</v>
      </c>
      <c r="AX18" s="236">
        <v>13117.754494772</v>
      </c>
      <c r="AY18" s="236">
        <v>13299.214305258</v>
      </c>
      <c r="AZ18" s="236">
        <v>13482.619058085</v>
      </c>
      <c r="BA18" s="236">
        <v>13667.892606489</v>
      </c>
      <c r="BB18" s="236">
        <v>13854.821087808999</v>
      </c>
      <c r="BC18" s="236">
        <v>14043.196938065999</v>
      </c>
      <c r="BD18" s="236">
        <v>14232.698690503001</v>
      </c>
      <c r="BE18" s="236">
        <v>14423.532193167001</v>
      </c>
      <c r="BF18" s="236">
        <v>14616.138367928999</v>
      </c>
      <c r="BG18" s="236">
        <v>14810.266829570999</v>
      </c>
      <c r="BH18" s="236">
        <v>15005.645060122</v>
      </c>
      <c r="BI18" s="236">
        <v>15202.058875424</v>
      </c>
      <c r="BJ18" s="236">
        <v>15399.377586688999</v>
      </c>
      <c r="BK18" s="236">
        <v>15597.629127001999</v>
      </c>
      <c r="BL18" s="236">
        <v>15796.760028179</v>
      </c>
      <c r="BM18" s="236">
        <v>15996.551306064999</v>
      </c>
      <c r="BN18" s="236">
        <v>16196.822652646</v>
      </c>
      <c r="BO18" s="236">
        <v>16397.506273059</v>
      </c>
      <c r="BP18" s="236">
        <v>16598.476826657999</v>
      </c>
      <c r="BQ18" s="236">
        <v>16799.725866172001</v>
      </c>
      <c r="BR18" s="236">
        <v>17001.164278043001</v>
      </c>
      <c r="BS18" s="236">
        <v>17202.754868915999</v>
      </c>
      <c r="BT18" s="236">
        <v>17404.424509084001</v>
      </c>
      <c r="BU18" s="236">
        <v>17606.175913882002</v>
      </c>
      <c r="BV18" s="236">
        <v>17807.945485510001</v>
      </c>
      <c r="BW18" s="236">
        <v>18009.653573095999</v>
      </c>
      <c r="BX18" s="236">
        <v>18211.170251377</v>
      </c>
      <c r="BY18" s="236">
        <v>18412.366797838</v>
      </c>
      <c r="BZ18" s="236">
        <v>18613.120474555999</v>
      </c>
      <c r="CA18" s="236">
        <v>18813.413987856002</v>
      </c>
      <c r="CB18" s="236">
        <v>19013.162274646002</v>
      </c>
      <c r="CC18" s="236">
        <v>19212.441137393002</v>
      </c>
      <c r="CD18" s="236">
        <v>19411.237622837001</v>
      </c>
      <c r="CE18" s="236">
        <v>19609.535033469001</v>
      </c>
      <c r="CF18" s="236">
        <v>19807.355739074999</v>
      </c>
      <c r="CG18" s="236">
        <v>20004.571099297002</v>
      </c>
      <c r="CH18" s="236">
        <v>20200.972754282</v>
      </c>
      <c r="CI18" s="236">
        <v>20396.011164815001</v>
      </c>
      <c r="CJ18" s="236">
        <v>20588.943798494998</v>
      </c>
      <c r="CK18" s="236">
        <v>20780.690416328001</v>
      </c>
      <c r="CL18" s="236">
        <v>20971.214794821</v>
      </c>
      <c r="CM18" s="236">
        <v>21160.488408165002</v>
      </c>
      <c r="CN18" s="236">
        <v>21348.488465996001</v>
      </c>
      <c r="CO18" s="236">
        <v>21535.197334521999</v>
      </c>
      <c r="CP18" s="236">
        <v>21720.606042244999</v>
      </c>
      <c r="CQ18" s="236">
        <v>21904.710372911999</v>
      </c>
      <c r="CR18" s="236">
        <v>22087.516124771999</v>
      </c>
      <c r="CS18" s="236">
        <v>22269.037405767001</v>
      </c>
      <c r="CT18" s="236">
        <v>22449.302914037002</v>
      </c>
      <c r="CU18" s="236">
        <v>22628.365050529999</v>
      </c>
      <c r="CV18" s="236">
        <v>22806.320518740999</v>
      </c>
      <c r="CW18" s="236">
        <v>22983.364455529001</v>
      </c>
      <c r="CX18" s="236">
        <v>23159.926380086999</v>
      </c>
      <c r="CY18" s="236">
        <v>23337.063718126999</v>
      </c>
      <c r="CZ18" s="236">
        <v>23517.691380249002</v>
      </c>
      <c r="DA18" s="236">
        <v>23710.934636552</v>
      </c>
      <c r="DB18" s="236">
        <v>23950</v>
      </c>
      <c r="DC18" s="236"/>
      <c r="DD18" s="236"/>
      <c r="DE18" s="236"/>
      <c r="DF18" s="236"/>
      <c r="DG18" s="236"/>
      <c r="DH18" s="236"/>
      <c r="DI18" s="236"/>
      <c r="DJ18" s="236"/>
      <c r="DK18" s="236"/>
      <c r="DL18" s="236"/>
      <c r="DM18" s="236"/>
      <c r="DN18" s="236"/>
      <c r="DO18" s="236"/>
      <c r="DP18" s="236"/>
      <c r="DQ18" s="236"/>
      <c r="DR18" s="236"/>
      <c r="DS18" s="236"/>
    </row>
    <row r="19" spans="1:123" x14ac:dyDescent="0.15">
      <c r="A19" s="1" t="s">
        <v>273</v>
      </c>
      <c r="B19" s="1">
        <v>1</v>
      </c>
      <c r="C19" s="1" t="s">
        <v>273</v>
      </c>
      <c r="D19" s="1">
        <v>1</v>
      </c>
      <c r="E19" s="1">
        <v>1</v>
      </c>
      <c r="F19" s="1">
        <v>18</v>
      </c>
      <c r="G19" s="1">
        <v>0</v>
      </c>
      <c r="H19" s="1">
        <v>0</v>
      </c>
      <c r="I19" s="1">
        <v>0</v>
      </c>
      <c r="J19" s="1">
        <v>0</v>
      </c>
      <c r="K19" s="1">
        <v>0</v>
      </c>
      <c r="L19" s="1">
        <v>7813.3352818269996</v>
      </c>
      <c r="M19" s="236">
        <v>92</v>
      </c>
      <c r="N19" s="236">
        <v>7862.1031604580003</v>
      </c>
      <c r="O19" s="236">
        <v>7978.7245504920002</v>
      </c>
      <c r="P19" s="236">
        <v>8097.0401449259998</v>
      </c>
      <c r="Q19" s="236">
        <v>8217.0753450270004</v>
      </c>
      <c r="R19" s="236">
        <v>8338.8335906259999</v>
      </c>
      <c r="S19" s="236">
        <v>8462.3063644400008</v>
      </c>
      <c r="T19" s="236">
        <v>8587.4955502299999</v>
      </c>
      <c r="U19" s="236">
        <v>8714.4095441200006</v>
      </c>
      <c r="V19" s="236">
        <v>8843.0613609610009</v>
      </c>
      <c r="W19" s="236">
        <v>8973.5301081680009</v>
      </c>
      <c r="X19" s="236">
        <v>9105.8478609249996</v>
      </c>
      <c r="Y19" s="236">
        <v>9240.033188587</v>
      </c>
      <c r="Z19" s="236">
        <v>9376.0905959650008</v>
      </c>
      <c r="AA19" s="236">
        <v>9514.0172875280005</v>
      </c>
      <c r="AB19" s="236">
        <v>9653.8030278269998</v>
      </c>
      <c r="AC19" s="236">
        <v>9795.4421981699998</v>
      </c>
      <c r="AD19" s="236">
        <v>9938.9340853909998</v>
      </c>
      <c r="AE19" s="236">
        <v>10084.280701034</v>
      </c>
      <c r="AF19" s="236">
        <v>10231.486961672001</v>
      </c>
      <c r="AG19" s="236">
        <v>10380.548613043</v>
      </c>
      <c r="AH19" s="236">
        <v>10531.491362047</v>
      </c>
      <c r="AI19" s="236">
        <v>10684.359224330001</v>
      </c>
      <c r="AJ19" s="236">
        <v>10839.124316939</v>
      </c>
      <c r="AK19" s="236">
        <v>10995.795979052</v>
      </c>
      <c r="AL19" s="236">
        <v>11154.331210988001</v>
      </c>
      <c r="AM19" s="236">
        <v>11314.68794136</v>
      </c>
      <c r="AN19" s="236">
        <v>11476.842245657001</v>
      </c>
      <c r="AO19" s="236">
        <v>11640.795859694999</v>
      </c>
      <c r="AP19" s="236">
        <v>11806.547645453</v>
      </c>
      <c r="AQ19" s="236">
        <v>11974.084283221</v>
      </c>
      <c r="AR19" s="236">
        <v>12143.380584164001</v>
      </c>
      <c r="AS19" s="236">
        <v>12314.395188443001</v>
      </c>
      <c r="AT19" s="236">
        <v>12487.210761828999</v>
      </c>
      <c r="AU19" s="236">
        <v>12661.836411146</v>
      </c>
      <c r="AV19" s="236">
        <v>12838.263916473001</v>
      </c>
      <c r="AW19" s="236">
        <v>13016.556622069</v>
      </c>
      <c r="AX19" s="236">
        <v>13196.794498398</v>
      </c>
      <c r="AY19" s="236">
        <v>13378.97010178</v>
      </c>
      <c r="AZ19" s="236">
        <v>13563.008881106</v>
      </c>
      <c r="BA19" s="236">
        <v>13748.701072516</v>
      </c>
      <c r="BB19" s="236">
        <v>13935.842942533</v>
      </c>
      <c r="BC19" s="236">
        <v>14124.11878467</v>
      </c>
      <c r="BD19" s="236">
        <v>14313.730528640999</v>
      </c>
      <c r="BE19" s="236">
        <v>14505.111142219999</v>
      </c>
      <c r="BF19" s="236">
        <v>14698.014686332001</v>
      </c>
      <c r="BG19" s="236">
        <v>14892.173313838</v>
      </c>
      <c r="BH19" s="236">
        <v>15087.376346683001</v>
      </c>
      <c r="BI19" s="236">
        <v>15283.495064035</v>
      </c>
      <c r="BJ19" s="236">
        <v>15480.556639884</v>
      </c>
      <c r="BK19" s="236">
        <v>15678.508215964001</v>
      </c>
      <c r="BL19" s="236">
        <v>15877.134102585</v>
      </c>
      <c r="BM19" s="236">
        <v>16076.256545746999</v>
      </c>
      <c r="BN19" s="236">
        <v>16275.808414264</v>
      </c>
      <c r="BO19" s="236">
        <v>16475.665915828002</v>
      </c>
      <c r="BP19" s="236">
        <v>16675.820265643</v>
      </c>
      <c r="BQ19" s="236">
        <v>16876.183268134999</v>
      </c>
      <c r="BR19" s="236">
        <v>17076.717817626999</v>
      </c>
      <c r="BS19" s="236">
        <v>17277.351408619001</v>
      </c>
      <c r="BT19" s="236">
        <v>17478.086217782002</v>
      </c>
      <c r="BU19" s="236">
        <v>17678.85910342</v>
      </c>
      <c r="BV19" s="236">
        <v>17879.591085397999</v>
      </c>
      <c r="BW19" s="236">
        <v>18080.153611344002</v>
      </c>
      <c r="BX19" s="236">
        <v>18280.419264435001</v>
      </c>
      <c r="BY19" s="236">
        <v>18480.266479917002</v>
      </c>
      <c r="BZ19" s="236">
        <v>18679.677610629999</v>
      </c>
      <c r="CA19" s="236">
        <v>18878.568188189998</v>
      </c>
      <c r="CB19" s="236">
        <v>19077.012367920001</v>
      </c>
      <c r="CC19" s="236">
        <v>19274.996803005</v>
      </c>
      <c r="CD19" s="236">
        <v>19472.504456152001</v>
      </c>
      <c r="CE19" s="236">
        <v>19669.556835287</v>
      </c>
      <c r="CF19" s="236">
        <v>19866.026448410001</v>
      </c>
      <c r="CG19" s="236">
        <v>20061.707077579998</v>
      </c>
      <c r="CH19" s="236">
        <v>20256.055665174001</v>
      </c>
      <c r="CI19" s="236">
        <v>20448.338428660001</v>
      </c>
      <c r="CJ19" s="236">
        <v>20639.462514252002</v>
      </c>
      <c r="CK19" s="236">
        <v>20829.391469586</v>
      </c>
      <c r="CL19" s="236">
        <v>21018.096442348</v>
      </c>
      <c r="CM19" s="236">
        <v>21205.554245664</v>
      </c>
      <c r="CN19" s="236">
        <v>21391.746788134998</v>
      </c>
      <c r="CO19" s="236">
        <v>21576.664537781999</v>
      </c>
      <c r="CP19" s="236">
        <v>21760.302661875001</v>
      </c>
      <c r="CQ19" s="236">
        <v>21942.666218506001</v>
      </c>
      <c r="CR19" s="236">
        <v>22123.768460850999</v>
      </c>
      <c r="CS19" s="236">
        <v>22303.637016384</v>
      </c>
      <c r="CT19" s="236">
        <v>22482.322831287001</v>
      </c>
      <c r="CU19" s="236">
        <v>22659.920385450001</v>
      </c>
      <c r="CV19" s="236">
        <v>22836.620839602001</v>
      </c>
      <c r="CW19" s="236">
        <v>23012.845475716</v>
      </c>
      <c r="CX19" s="236">
        <v>23189.632011882</v>
      </c>
      <c r="CY19" s="236">
        <v>23369.841616919999</v>
      </c>
      <c r="CZ19" s="236">
        <v>23562.431914402001</v>
      </c>
      <c r="DA19" s="236">
        <v>23800</v>
      </c>
      <c r="DB19" s="236"/>
      <c r="DC19" s="236"/>
      <c r="DD19" s="236"/>
      <c r="DE19" s="236"/>
      <c r="DF19" s="236"/>
      <c r="DG19" s="236"/>
      <c r="DH19" s="236"/>
      <c r="DI19" s="236"/>
      <c r="DJ19" s="236"/>
      <c r="DK19" s="236"/>
      <c r="DL19" s="236"/>
      <c r="DM19" s="236"/>
      <c r="DN19" s="236"/>
      <c r="DO19" s="236"/>
      <c r="DP19" s="236"/>
      <c r="DQ19" s="236"/>
      <c r="DR19" s="236"/>
      <c r="DS19" s="236"/>
    </row>
    <row r="20" spans="1:123" x14ac:dyDescent="0.15">
      <c r="A20" s="1" t="s">
        <v>273</v>
      </c>
      <c r="B20" s="1">
        <v>1</v>
      </c>
      <c r="C20" s="1" t="s">
        <v>273</v>
      </c>
      <c r="D20" s="1">
        <v>1</v>
      </c>
      <c r="E20" s="1">
        <v>1</v>
      </c>
      <c r="F20" s="1">
        <v>19</v>
      </c>
      <c r="G20" s="1">
        <v>0</v>
      </c>
      <c r="H20" s="1">
        <v>0</v>
      </c>
      <c r="I20" s="1">
        <v>0</v>
      </c>
      <c r="J20" s="1">
        <v>0</v>
      </c>
      <c r="K20" s="1">
        <v>0</v>
      </c>
      <c r="L20" s="1">
        <v>7864.7473379470002</v>
      </c>
      <c r="M20" s="236">
        <v>91</v>
      </c>
      <c r="N20" s="236">
        <v>7914.5517795200003</v>
      </c>
      <c r="O20" s="236">
        <v>8031.9530989530003</v>
      </c>
      <c r="P20" s="236">
        <v>8151.0610913379996</v>
      </c>
      <c r="Q20" s="236">
        <v>8271.8797243000008</v>
      </c>
      <c r="R20" s="236">
        <v>8394.4013650230008</v>
      </c>
      <c r="S20" s="236">
        <v>8518.6283853740006</v>
      </c>
      <c r="T20" s="236">
        <v>8644.5694300989999</v>
      </c>
      <c r="U20" s="236">
        <v>8772.2376018329996</v>
      </c>
      <c r="V20" s="236">
        <v>8901.7100819280004</v>
      </c>
      <c r="W20" s="236">
        <v>9033.0185304440001</v>
      </c>
      <c r="X20" s="236">
        <v>9166.1815167139994</v>
      </c>
      <c r="Y20" s="236">
        <v>9301.2039450140001</v>
      </c>
      <c r="Z20" s="236">
        <v>9438.0835991130007</v>
      </c>
      <c r="AA20" s="236">
        <v>9576.8109936100009</v>
      </c>
      <c r="AB20" s="236">
        <v>9717.3810920640008</v>
      </c>
      <c r="AC20" s="236">
        <v>9859.7936000760001</v>
      </c>
      <c r="AD20" s="236">
        <v>10004.050852901</v>
      </c>
      <c r="AE20" s="236">
        <v>10150.157997652001</v>
      </c>
      <c r="AF20" s="236">
        <v>10298.111228977001</v>
      </c>
      <c r="AG20" s="236">
        <v>10447.935933661</v>
      </c>
      <c r="AH20" s="236">
        <v>10599.675372648</v>
      </c>
      <c r="AI20" s="236">
        <v>10753.302673374999</v>
      </c>
      <c r="AJ20" s="236">
        <v>10908.827253714</v>
      </c>
      <c r="AK20" s="236">
        <v>11066.207408877</v>
      </c>
      <c r="AL20" s="236">
        <v>11225.402280673001</v>
      </c>
      <c r="AM20" s="236">
        <v>11386.388691131</v>
      </c>
      <c r="AN20" s="236">
        <v>11549.168515658001</v>
      </c>
      <c r="AO20" s="236">
        <v>11713.740811561</v>
      </c>
      <c r="AP20" s="236">
        <v>11880.092708816999</v>
      </c>
      <c r="AQ20" s="236">
        <v>12048.199701694</v>
      </c>
      <c r="AR20" s="236">
        <v>12218.021424728</v>
      </c>
      <c r="AS20" s="236">
        <v>12389.638916403001</v>
      </c>
      <c r="AT20" s="236">
        <v>12563.061229577999</v>
      </c>
      <c r="AU20" s="236">
        <v>12738.280441364001</v>
      </c>
      <c r="AV20" s="236">
        <v>12915.358749367</v>
      </c>
      <c r="AW20" s="236">
        <v>13094.374691538</v>
      </c>
      <c r="AX20" s="236">
        <v>13275.321145473999</v>
      </c>
      <c r="AY20" s="236">
        <v>13458.125155723001</v>
      </c>
      <c r="AZ20" s="236">
        <v>13642.581057223</v>
      </c>
      <c r="BA20" s="236">
        <v>13828.488946998999</v>
      </c>
      <c r="BB20" s="236">
        <v>14015.538878837</v>
      </c>
      <c r="BC20" s="236">
        <v>14203.928864113999</v>
      </c>
      <c r="BD20" s="236">
        <v>14394.083916510999</v>
      </c>
      <c r="BE20" s="236">
        <v>14585.762543094001</v>
      </c>
      <c r="BF20" s="236">
        <v>14778.701567554001</v>
      </c>
      <c r="BG20" s="236">
        <v>14972.693817943</v>
      </c>
      <c r="BH20" s="236">
        <v>15167.612541381</v>
      </c>
      <c r="BI20" s="236">
        <v>15363.484152765001</v>
      </c>
      <c r="BJ20" s="236">
        <v>15560.256403748999</v>
      </c>
      <c r="BK20" s="236">
        <v>15757.716899105</v>
      </c>
      <c r="BL20" s="236">
        <v>15955.690438848</v>
      </c>
      <c r="BM20" s="236">
        <v>16154.110555468</v>
      </c>
      <c r="BN20" s="236">
        <v>16352.855004997</v>
      </c>
      <c r="BO20" s="236">
        <v>16551.914665114</v>
      </c>
      <c r="BP20" s="236">
        <v>16751.202258226</v>
      </c>
      <c r="BQ20" s="236">
        <v>16950.680766336998</v>
      </c>
      <c r="BR20" s="236">
        <v>17150.278308153</v>
      </c>
      <c r="BS20" s="236">
        <v>17349.996521681001</v>
      </c>
      <c r="BT20" s="236">
        <v>17549.772721329999</v>
      </c>
      <c r="BU20" s="236">
        <v>17749.528597699998</v>
      </c>
      <c r="BV20" s="236">
        <v>17949.136971309999</v>
      </c>
      <c r="BW20" s="236">
        <v>18148.471731032001</v>
      </c>
      <c r="BX20" s="236">
        <v>18347.412485278001</v>
      </c>
      <c r="BY20" s="236">
        <v>18545.941233403999</v>
      </c>
      <c r="BZ20" s="236">
        <v>18743.974101733998</v>
      </c>
      <c r="CA20" s="236">
        <v>18941.583598447</v>
      </c>
      <c r="CB20" s="236">
        <v>19138.755983173</v>
      </c>
      <c r="CC20" s="236">
        <v>19335.473878835001</v>
      </c>
      <c r="CD20" s="236">
        <v>19531.757931499</v>
      </c>
      <c r="CE20" s="236">
        <v>19727.481797523</v>
      </c>
      <c r="CF20" s="236">
        <v>19922.441400877</v>
      </c>
      <c r="CG20" s="236">
        <v>20116.100165533</v>
      </c>
      <c r="CH20" s="236">
        <v>20307.733058825001</v>
      </c>
      <c r="CI20" s="236">
        <v>20498.234612175998</v>
      </c>
      <c r="CJ20" s="236">
        <v>20687.56814435</v>
      </c>
      <c r="CK20" s="236">
        <v>20875.704476530998</v>
      </c>
      <c r="CL20" s="236">
        <v>21062.620025332999</v>
      </c>
      <c r="CM20" s="236">
        <v>21248.296241748001</v>
      </c>
      <c r="CN20" s="236">
        <v>21432.723033318001</v>
      </c>
      <c r="CO20" s="236">
        <v>21615.894950837999</v>
      </c>
      <c r="CP20" s="236">
        <v>21797.81631224</v>
      </c>
      <c r="CQ20" s="236">
        <v>21978.499515934</v>
      </c>
      <c r="CR20" s="236">
        <v>22157.971118730002</v>
      </c>
      <c r="CS20" s="236">
        <v>22336.280612044</v>
      </c>
      <c r="CT20" s="236">
        <v>22513.520252159</v>
      </c>
      <c r="CU20" s="236">
        <v>22689.877223675001</v>
      </c>
      <c r="CV20" s="236">
        <v>22865.764571345</v>
      </c>
      <c r="CW20" s="236">
        <v>23042.200305637001</v>
      </c>
      <c r="CX20" s="236">
        <v>23221.991853591</v>
      </c>
      <c r="CY20" s="236">
        <v>23413.929192251999</v>
      </c>
      <c r="CZ20" s="236">
        <v>23650</v>
      </c>
      <c r="DA20" s="236"/>
      <c r="DB20" s="236"/>
      <c r="DC20" s="236"/>
      <c r="DD20" s="236"/>
      <c r="DE20" s="236"/>
      <c r="DF20" s="236"/>
      <c r="DG20" s="236"/>
      <c r="DH20" s="236"/>
      <c r="DI20" s="236"/>
      <c r="DJ20" s="236"/>
      <c r="DK20" s="236"/>
      <c r="DL20" s="236"/>
      <c r="DM20" s="236"/>
      <c r="DN20" s="236"/>
      <c r="DO20" s="236"/>
      <c r="DP20" s="236"/>
      <c r="DQ20" s="236"/>
      <c r="DR20" s="236"/>
      <c r="DS20" s="236"/>
    </row>
    <row r="21" spans="1:123" x14ac:dyDescent="0.15">
      <c r="A21" s="1" t="s">
        <v>273</v>
      </c>
      <c r="B21" s="1">
        <v>1</v>
      </c>
      <c r="C21" s="1" t="s">
        <v>273</v>
      </c>
      <c r="D21" s="1">
        <v>1</v>
      </c>
      <c r="E21" s="1">
        <v>1</v>
      </c>
      <c r="F21" s="1">
        <v>20</v>
      </c>
      <c r="G21" s="1">
        <v>0</v>
      </c>
      <c r="H21" s="1">
        <v>0</v>
      </c>
      <c r="I21" s="1">
        <v>0</v>
      </c>
      <c r="J21" s="1">
        <v>0</v>
      </c>
      <c r="K21" s="1">
        <v>0</v>
      </c>
      <c r="L21" s="1">
        <v>7915.9947694080001</v>
      </c>
      <c r="M21" s="236">
        <v>90</v>
      </c>
      <c r="N21" s="236">
        <v>7966.8660529799999</v>
      </c>
      <c r="O21" s="236">
        <v>8085.0468376489998</v>
      </c>
      <c r="P21" s="236">
        <v>8204.9258579729994</v>
      </c>
      <c r="Q21" s="236">
        <v>8326.4963656069995</v>
      </c>
      <c r="R21" s="236">
        <v>8449.7612205179994</v>
      </c>
      <c r="S21" s="236">
        <v>8574.7293160779991</v>
      </c>
      <c r="T21" s="236">
        <v>8701.4138427050002</v>
      </c>
      <c r="U21" s="236">
        <v>8829.8900556890003</v>
      </c>
      <c r="V21" s="236">
        <v>8960.1891999630006</v>
      </c>
      <c r="W21" s="236">
        <v>9092.3298448400001</v>
      </c>
      <c r="X21" s="236">
        <v>9226.3172940629993</v>
      </c>
      <c r="Y21" s="236">
        <v>9362.1499106980009</v>
      </c>
      <c r="Z21" s="236">
        <v>9499.8189593919997</v>
      </c>
      <c r="AA21" s="236">
        <v>9639.3199859590004</v>
      </c>
      <c r="AB21" s="236">
        <v>9780.6531147620008</v>
      </c>
      <c r="AC21" s="236">
        <v>9923.8210047680004</v>
      </c>
      <c r="AD21" s="236">
        <v>10068.829033632001</v>
      </c>
      <c r="AE21" s="236">
        <v>10215.673844911</v>
      </c>
      <c r="AF21" s="236">
        <v>10364.380505274001</v>
      </c>
      <c r="AG21" s="236">
        <v>10514.991520965001</v>
      </c>
      <c r="AH21" s="236">
        <v>10667.481029811999</v>
      </c>
      <c r="AI21" s="236">
        <v>10821.858528375</v>
      </c>
      <c r="AJ21" s="236">
        <v>10978.083606766</v>
      </c>
      <c r="AK21" s="236">
        <v>11136.116619986</v>
      </c>
      <c r="AL21" s="236">
        <v>11295.935136603999</v>
      </c>
      <c r="AM21" s="236">
        <v>11457.541171621</v>
      </c>
      <c r="AN21" s="236">
        <v>11620.933977668999</v>
      </c>
      <c r="AO21" s="236">
        <v>11786.101134412</v>
      </c>
      <c r="AP21" s="236">
        <v>11953.018819224</v>
      </c>
      <c r="AQ21" s="236">
        <v>12121.647661012001</v>
      </c>
      <c r="AR21" s="236">
        <v>12292.067070978001</v>
      </c>
      <c r="AS21" s="236">
        <v>12464.286048010999</v>
      </c>
      <c r="AT21" s="236">
        <v>12638.296966256001</v>
      </c>
      <c r="AU21" s="236">
        <v>12814.160876664</v>
      </c>
      <c r="AV21" s="236">
        <v>12991.954884678</v>
      </c>
      <c r="AW21" s="236">
        <v>13171.672189168001</v>
      </c>
      <c r="AX21" s="236">
        <v>13353.24143034</v>
      </c>
      <c r="AY21" s="236">
        <v>13536.461041929</v>
      </c>
      <c r="AZ21" s="236">
        <v>13721.134951466</v>
      </c>
      <c r="BA21" s="236">
        <v>13906.958973004999</v>
      </c>
      <c r="BB21" s="236">
        <v>14094.127199586999</v>
      </c>
      <c r="BC21" s="236">
        <v>14283.056690801999</v>
      </c>
      <c r="BD21" s="236">
        <v>14473.510399855</v>
      </c>
      <c r="BE21" s="236">
        <v>14665.229821270001</v>
      </c>
      <c r="BF21" s="236">
        <v>14858.011289202001</v>
      </c>
      <c r="BG21" s="236">
        <v>15051.730018726001</v>
      </c>
      <c r="BH21" s="236">
        <v>15246.411665647</v>
      </c>
      <c r="BI21" s="236">
        <v>15442.004591534</v>
      </c>
      <c r="BJ21" s="236">
        <v>15638.299695625001</v>
      </c>
      <c r="BK21" s="236">
        <v>15835.124331949</v>
      </c>
      <c r="BL21" s="236">
        <v>16032.412696672</v>
      </c>
      <c r="BM21" s="236">
        <v>16230.044094166</v>
      </c>
      <c r="BN21" s="236">
        <v>16428.009064585</v>
      </c>
      <c r="BO21" s="236">
        <v>16626.221248317001</v>
      </c>
      <c r="BP21" s="236">
        <v>16824.643715048001</v>
      </c>
      <c r="BQ21" s="236">
        <v>17023.205207687999</v>
      </c>
      <c r="BR21" s="236">
        <v>17221.906825581002</v>
      </c>
      <c r="BS21" s="236">
        <v>17420.686339241001</v>
      </c>
      <c r="BT21" s="236">
        <v>17619.466110001998</v>
      </c>
      <c r="BU21" s="236">
        <v>17818.120331276001</v>
      </c>
      <c r="BV21" s="236">
        <v>18016.524197629002</v>
      </c>
      <c r="BW21" s="236">
        <v>18214.558490639</v>
      </c>
      <c r="BX21" s="236">
        <v>18412.204856176999</v>
      </c>
      <c r="BY21" s="236">
        <v>18609.380015277999</v>
      </c>
      <c r="BZ21" s="236">
        <v>18806.154828974999</v>
      </c>
      <c r="CA21" s="236">
        <v>19002.515163341999</v>
      </c>
      <c r="CB21" s="236">
        <v>19198.443301517</v>
      </c>
      <c r="CC21" s="236">
        <v>19393.95902771</v>
      </c>
      <c r="CD21" s="236">
        <v>19588.937146634998</v>
      </c>
      <c r="CE21" s="236">
        <v>19783.175724174998</v>
      </c>
      <c r="CF21" s="236">
        <v>19976.144665891999</v>
      </c>
      <c r="CG21" s="236">
        <v>20167.12768899</v>
      </c>
      <c r="CH21" s="236">
        <v>20357.006710099999</v>
      </c>
      <c r="CI21" s="236">
        <v>20545.744819115</v>
      </c>
      <c r="CJ21" s="236">
        <v>20733.312510713</v>
      </c>
      <c r="CK21" s="236">
        <v>20919.685805001001</v>
      </c>
      <c r="CL21" s="236">
        <v>21104.845695361</v>
      </c>
      <c r="CM21" s="236">
        <v>21288.781528855001</v>
      </c>
      <c r="CN21" s="236">
        <v>21471.487239801001</v>
      </c>
      <c r="CO21" s="236">
        <v>21652.966405973999</v>
      </c>
      <c r="CP21" s="236">
        <v>21833.230571017</v>
      </c>
      <c r="CQ21" s="236">
        <v>22012.305221076</v>
      </c>
      <c r="CR21" s="236">
        <v>22190.238392800999</v>
      </c>
      <c r="CS21" s="236">
        <v>22367.120118867999</v>
      </c>
      <c r="CT21" s="236">
        <v>22543.133607748001</v>
      </c>
      <c r="CU21" s="236">
        <v>22718.683666974001</v>
      </c>
      <c r="CV21" s="236">
        <v>22894.768599392999</v>
      </c>
      <c r="CW21" s="236">
        <v>23074.142090262001</v>
      </c>
      <c r="CX21" s="236">
        <v>23265.426470103001</v>
      </c>
      <c r="CY21" s="236">
        <v>23500</v>
      </c>
      <c r="CZ21" s="236"/>
      <c r="DA21" s="236"/>
      <c r="DB21" s="236"/>
      <c r="DC21" s="236"/>
      <c r="DD21" s="236"/>
      <c r="DE21" s="236"/>
      <c r="DF21" s="236"/>
      <c r="DG21" s="236"/>
      <c r="DH21" s="236"/>
      <c r="DI21" s="236"/>
      <c r="DJ21" s="236"/>
      <c r="DK21" s="236"/>
      <c r="DL21" s="236"/>
      <c r="DM21" s="236"/>
      <c r="DN21" s="236"/>
      <c r="DO21" s="236"/>
      <c r="DP21" s="236"/>
      <c r="DQ21" s="236"/>
      <c r="DR21" s="236"/>
      <c r="DS21" s="236"/>
    </row>
    <row r="22" spans="1:123" x14ac:dyDescent="0.15">
      <c r="A22" s="1" t="s">
        <v>273</v>
      </c>
      <c r="B22" s="1">
        <v>1</v>
      </c>
      <c r="C22" s="1" t="s">
        <v>273</v>
      </c>
      <c r="D22" s="1">
        <v>1</v>
      </c>
      <c r="E22" s="1">
        <v>1</v>
      </c>
      <c r="F22" s="1">
        <v>21</v>
      </c>
      <c r="G22" s="1">
        <v>0</v>
      </c>
      <c r="H22" s="1">
        <v>0</v>
      </c>
      <c r="I22" s="1">
        <v>0</v>
      </c>
      <c r="J22" s="1">
        <v>0</v>
      </c>
      <c r="K22" s="1">
        <v>0</v>
      </c>
      <c r="L22" s="1">
        <v>7967.0777251019999</v>
      </c>
      <c r="M22" s="236">
        <v>89</v>
      </c>
      <c r="N22" s="236">
        <v>8019.03258396</v>
      </c>
      <c r="O22" s="236">
        <v>8137.9719916470003</v>
      </c>
      <c r="P22" s="236">
        <v>8258.5913661899995</v>
      </c>
      <c r="Q22" s="236">
        <v>8380.894055662</v>
      </c>
      <c r="R22" s="236">
        <v>8504.8892020570001</v>
      </c>
      <c r="S22" s="236">
        <v>8630.5900835770008</v>
      </c>
      <c r="T22" s="236">
        <v>8758.0700294489998</v>
      </c>
      <c r="U22" s="236">
        <v>8887.3598694819993</v>
      </c>
      <c r="V22" s="236">
        <v>9018.4781729660008</v>
      </c>
      <c r="W22" s="236">
        <v>9151.4306431130008</v>
      </c>
      <c r="X22" s="236">
        <v>9286.2162222829993</v>
      </c>
      <c r="Y22" s="236">
        <v>9422.8269251750007</v>
      </c>
      <c r="Z22" s="236">
        <v>9561.2588798529996</v>
      </c>
      <c r="AA22" s="236">
        <v>9701.5126294469992</v>
      </c>
      <c r="AB22" s="236">
        <v>9843.5911566350005</v>
      </c>
      <c r="AC22" s="236">
        <v>9987.5000696110001</v>
      </c>
      <c r="AD22" s="236">
        <v>10133.236460845001</v>
      </c>
      <c r="AE22" s="236">
        <v>10280.825076887</v>
      </c>
      <c r="AF22" s="236">
        <v>10430.307669283</v>
      </c>
      <c r="AG22" s="236">
        <v>10581.659386249001</v>
      </c>
      <c r="AH22" s="236">
        <v>10734.889803037</v>
      </c>
      <c r="AI22" s="236">
        <v>10889.959804655</v>
      </c>
      <c r="AJ22" s="236">
        <v>11046.830959299001</v>
      </c>
      <c r="AK22" s="236">
        <v>11205.481582077</v>
      </c>
      <c r="AL22" s="236">
        <v>11365.913827585</v>
      </c>
      <c r="AM22" s="236">
        <v>11528.127143776999</v>
      </c>
      <c r="AN22" s="236">
        <v>11692.109560008001</v>
      </c>
      <c r="AO22" s="236">
        <v>11857.837936754</v>
      </c>
      <c r="AP22" s="236">
        <v>12025.273897297</v>
      </c>
      <c r="AQ22" s="236">
        <v>12194.495225552</v>
      </c>
      <c r="AR22" s="236">
        <v>12365.510866443001</v>
      </c>
      <c r="AS22" s="236">
        <v>12538.313491147001</v>
      </c>
      <c r="AT22" s="236">
        <v>12712.963003961</v>
      </c>
      <c r="AU22" s="236">
        <v>12889.535077818</v>
      </c>
      <c r="AV22" s="236">
        <v>13068.023232863001</v>
      </c>
      <c r="AW22" s="236">
        <v>13248.357704956999</v>
      </c>
      <c r="AX22" s="236">
        <v>13430.341026636001</v>
      </c>
      <c r="AY22" s="236">
        <v>13613.780955933</v>
      </c>
      <c r="AZ22" s="236">
        <v>13798.379067172</v>
      </c>
      <c r="BA22" s="236">
        <v>13984.325535061</v>
      </c>
      <c r="BB22" s="236">
        <v>14172.029465093001</v>
      </c>
      <c r="BC22" s="236">
        <v>14361.258256616</v>
      </c>
      <c r="BD22" s="236">
        <v>14551.758074986001</v>
      </c>
      <c r="BE22" s="236">
        <v>14743.328760461</v>
      </c>
      <c r="BF22" s="236">
        <v>14935.847496072</v>
      </c>
      <c r="BG22" s="236">
        <v>15129.339178528</v>
      </c>
      <c r="BH22" s="236">
        <v>15323.752779319</v>
      </c>
      <c r="BI22" s="236">
        <v>15518.882492145</v>
      </c>
      <c r="BJ22" s="236">
        <v>15714.558225051</v>
      </c>
      <c r="BK22" s="236">
        <v>15910.714837877</v>
      </c>
      <c r="BL22" s="236">
        <v>16107.233183335</v>
      </c>
      <c r="BM22" s="236">
        <v>16304.103464055999</v>
      </c>
      <c r="BN22" s="236">
        <v>16501.240238408001</v>
      </c>
      <c r="BO22" s="236">
        <v>16698.606663759001</v>
      </c>
      <c r="BP22" s="236">
        <v>16896.132107222998</v>
      </c>
      <c r="BQ22" s="236">
        <v>17093.817129481002</v>
      </c>
      <c r="BR22" s="236">
        <v>17291.599957151</v>
      </c>
      <c r="BS22" s="236">
        <v>17489.403622303998</v>
      </c>
      <c r="BT22" s="236">
        <v>17687.103691242999</v>
      </c>
      <c r="BU22" s="236">
        <v>17884.576664226999</v>
      </c>
      <c r="BV22" s="236">
        <v>18081.704495999998</v>
      </c>
      <c r="BW22" s="236">
        <v>18278.468478950999</v>
      </c>
      <c r="BX22" s="236">
        <v>18474.785928821999</v>
      </c>
      <c r="BY22" s="236">
        <v>18670.726059502002</v>
      </c>
      <c r="BZ22" s="236">
        <v>18866.274343509998</v>
      </c>
      <c r="CA22" s="236">
        <v>19061.4127242</v>
      </c>
      <c r="CB22" s="236">
        <v>19256.160123922</v>
      </c>
      <c r="CC22" s="236">
        <v>19450.392495748001</v>
      </c>
      <c r="CD22" s="236">
        <v>19643.910047472</v>
      </c>
      <c r="CE22" s="236">
        <v>19836.189166251999</v>
      </c>
      <c r="CF22" s="236">
        <v>20026.522319154999</v>
      </c>
      <c r="CG22" s="236">
        <v>20215.778808023999</v>
      </c>
      <c r="CH22" s="236">
        <v>20403.92149388</v>
      </c>
      <c r="CI22" s="236">
        <v>20590.920544895998</v>
      </c>
      <c r="CJ22" s="236">
        <v>20776.751584669</v>
      </c>
      <c r="CK22" s="236">
        <v>20961.395148973999</v>
      </c>
      <c r="CL22" s="236">
        <v>21144.840024392</v>
      </c>
      <c r="CM22" s="236">
        <v>21327.079528765</v>
      </c>
      <c r="CN22" s="236">
        <v>21508.116499707001</v>
      </c>
      <c r="CO22" s="236">
        <v>21687.961626101001</v>
      </c>
      <c r="CP22" s="236">
        <v>21866.639323423002</v>
      </c>
      <c r="CQ22" s="236">
        <v>22044.196173559001</v>
      </c>
      <c r="CR22" s="236">
        <v>22220.719985577001</v>
      </c>
      <c r="CS22" s="236">
        <v>22396.389991822001</v>
      </c>
      <c r="CT22" s="236">
        <v>22571.602762603001</v>
      </c>
      <c r="CU22" s="236">
        <v>22747.336893148</v>
      </c>
      <c r="CV22" s="236">
        <v>22926.292326932999</v>
      </c>
      <c r="CW22" s="236">
        <v>23116.923747952998</v>
      </c>
      <c r="CX22" s="236">
        <v>23350</v>
      </c>
      <c r="CY22" s="236"/>
      <c r="CZ22" s="236"/>
      <c r="DA22" s="236"/>
      <c r="DB22" s="236"/>
      <c r="DC22" s="236"/>
      <c r="DD22" s="236"/>
      <c r="DE22" s="236"/>
      <c r="DF22" s="236"/>
      <c r="DG22" s="236"/>
      <c r="DH22" s="236"/>
      <c r="DI22" s="236"/>
      <c r="DJ22" s="236"/>
      <c r="DK22" s="236"/>
      <c r="DL22" s="236"/>
      <c r="DM22" s="236"/>
      <c r="DN22" s="236"/>
      <c r="DO22" s="236"/>
      <c r="DP22" s="236"/>
      <c r="DQ22" s="236"/>
      <c r="DR22" s="236"/>
      <c r="DS22" s="236"/>
    </row>
    <row r="23" spans="1:123" x14ac:dyDescent="0.15">
      <c r="A23" s="1" t="s">
        <v>273</v>
      </c>
      <c r="B23" s="1">
        <v>1</v>
      </c>
      <c r="C23" s="1" t="s">
        <v>273</v>
      </c>
      <c r="D23" s="1">
        <v>1</v>
      </c>
      <c r="E23" s="1">
        <v>1</v>
      </c>
      <c r="F23" s="1">
        <v>22</v>
      </c>
      <c r="G23" s="1">
        <v>0</v>
      </c>
      <c r="H23" s="1">
        <v>0</v>
      </c>
      <c r="I23" s="1">
        <v>0</v>
      </c>
      <c r="J23" s="1">
        <v>0</v>
      </c>
      <c r="K23" s="1">
        <v>0</v>
      </c>
      <c r="L23" s="1">
        <v>8017.9823272659996</v>
      </c>
      <c r="M23" s="236">
        <v>88</v>
      </c>
      <c r="N23" s="236">
        <v>8071.0181253210003</v>
      </c>
      <c r="O23" s="236">
        <v>8190.6863667739999</v>
      </c>
      <c r="P23" s="236">
        <v>8312.0268908060007</v>
      </c>
      <c r="Q23" s="236">
        <v>8435.0490880369998</v>
      </c>
      <c r="R23" s="236">
        <v>8559.7663244489995</v>
      </c>
      <c r="S23" s="236">
        <v>8686.2500032099997</v>
      </c>
      <c r="T23" s="236">
        <v>8814.5305390009999</v>
      </c>
      <c r="U23" s="236">
        <v>8944.6265010930001</v>
      </c>
      <c r="V23" s="236">
        <v>9076.543992162</v>
      </c>
      <c r="W23" s="236">
        <v>9210.2825338679995</v>
      </c>
      <c r="X23" s="236">
        <v>9345.8348909569995</v>
      </c>
      <c r="Y23" s="236">
        <v>9483.1977737479992</v>
      </c>
      <c r="Z23" s="236">
        <v>9622.3721441319994</v>
      </c>
      <c r="AA23" s="236">
        <v>9763.3613085020006</v>
      </c>
      <c r="AB23" s="236">
        <v>9906.171105591</v>
      </c>
      <c r="AC23" s="236">
        <v>10050.799076779</v>
      </c>
      <c r="AD23" s="236">
        <v>10197.269648501</v>
      </c>
      <c r="AE23" s="236">
        <v>10345.623817600999</v>
      </c>
      <c r="AF23" s="236">
        <v>10495.837742686001</v>
      </c>
      <c r="AG23" s="236">
        <v>10647.921077698</v>
      </c>
      <c r="AH23" s="236">
        <v>10801.836002544</v>
      </c>
      <c r="AI23" s="236">
        <v>10957.545298612</v>
      </c>
      <c r="AJ23" s="236">
        <v>11115.028027550999</v>
      </c>
      <c r="AK23" s="236">
        <v>11274.286483548</v>
      </c>
      <c r="AL23" s="236">
        <v>11435.320309885001</v>
      </c>
      <c r="AM23" s="236">
        <v>11598.117985602999</v>
      </c>
      <c r="AN23" s="236">
        <v>11762.657054284</v>
      </c>
      <c r="AO23" s="236">
        <v>11928.900133581001</v>
      </c>
      <c r="AP23" s="236">
        <v>12096.923380127</v>
      </c>
      <c r="AQ23" s="236">
        <v>12266.735684875001</v>
      </c>
      <c r="AR23" s="236">
        <v>12438.330016039001</v>
      </c>
      <c r="AS23" s="236">
        <v>12611.765131258</v>
      </c>
      <c r="AT23" s="236">
        <v>12787.115270958</v>
      </c>
      <c r="AU23" s="236">
        <v>12964.374276557</v>
      </c>
      <c r="AV23" s="236">
        <v>13143.473979574001</v>
      </c>
      <c r="AW23" s="236">
        <v>13324.221011342001</v>
      </c>
      <c r="AX23" s="236">
        <v>13506.4269604</v>
      </c>
      <c r="AY23" s="236">
        <v>13689.799161339</v>
      </c>
      <c r="AZ23" s="236">
        <v>13874.523870534</v>
      </c>
      <c r="BA23" s="236">
        <v>14061.002239384001</v>
      </c>
      <c r="BB23" s="236">
        <v>14249.006113378</v>
      </c>
      <c r="BC23" s="236">
        <v>14438.286328703</v>
      </c>
      <c r="BD23" s="236">
        <v>14628.646231721001</v>
      </c>
      <c r="BE23" s="236">
        <v>14819.964973418</v>
      </c>
      <c r="BF23" s="236">
        <v>15012.266691409</v>
      </c>
      <c r="BG23" s="236">
        <v>15205.500967104001</v>
      </c>
      <c r="BH23" s="236">
        <v>15399.465288665</v>
      </c>
      <c r="BI23" s="236">
        <v>15593.992118152</v>
      </c>
      <c r="BJ23" s="236">
        <v>15789.016979081</v>
      </c>
      <c r="BK23" s="236">
        <v>15984.422272505</v>
      </c>
      <c r="BL23" s="236">
        <v>16180.197863527001</v>
      </c>
      <c r="BM23" s="236">
        <v>16376.259228499999</v>
      </c>
      <c r="BN23" s="236">
        <v>16572.569612469</v>
      </c>
      <c r="BO23" s="236">
        <v>16769.059006757001</v>
      </c>
      <c r="BP23" s="236">
        <v>16965.727433380998</v>
      </c>
      <c r="BQ23" s="236">
        <v>17162.513575061999</v>
      </c>
      <c r="BR23" s="236">
        <v>17359.341134605998</v>
      </c>
      <c r="BS23" s="236">
        <v>17556.087051209</v>
      </c>
      <c r="BT23" s="236">
        <v>17752.629130824</v>
      </c>
      <c r="BU23" s="236">
        <v>17948.850501361001</v>
      </c>
      <c r="BV23" s="236">
        <v>18144.732101725</v>
      </c>
      <c r="BW23" s="236">
        <v>18340.191842365999</v>
      </c>
      <c r="BX23" s="236">
        <v>18535.297290029001</v>
      </c>
      <c r="BY23" s="236">
        <v>18730.033523678001</v>
      </c>
      <c r="BZ23" s="236">
        <v>18924.382146882999</v>
      </c>
      <c r="CA23" s="236">
        <v>19118.361220133</v>
      </c>
      <c r="CB23" s="236">
        <v>19311.84784486</v>
      </c>
      <c r="CC23" s="236">
        <v>19504.644370769998</v>
      </c>
      <c r="CD23" s="236">
        <v>19696.233666610999</v>
      </c>
      <c r="CE23" s="236">
        <v>19885.916949319999</v>
      </c>
      <c r="CF23" s="236">
        <v>20074.550905949</v>
      </c>
      <c r="CG23" s="236">
        <v>20262.098168643999</v>
      </c>
      <c r="CH23" s="236">
        <v>20448.528579079</v>
      </c>
      <c r="CI23" s="236">
        <v>20633.817364336999</v>
      </c>
      <c r="CJ23" s="236">
        <v>20817.944602586998</v>
      </c>
      <c r="CK23" s="236">
        <v>21000.898519929</v>
      </c>
      <c r="CL23" s="236">
        <v>21182.671817728002</v>
      </c>
      <c r="CM23" s="236">
        <v>21363.266593441</v>
      </c>
      <c r="CN23" s="236">
        <v>21542.692681184999</v>
      </c>
      <c r="CO23" s="236">
        <v>21720.973425769</v>
      </c>
      <c r="CP23" s="236">
        <v>21898.153954316</v>
      </c>
      <c r="CQ23" s="236">
        <v>22074.319852286</v>
      </c>
      <c r="CR23" s="236">
        <v>22249.646375895001</v>
      </c>
      <c r="CS23" s="236">
        <v>22424.521858232001</v>
      </c>
      <c r="CT23" s="236">
        <v>22599.905186903001</v>
      </c>
      <c r="CU23" s="236">
        <v>22778.442563604</v>
      </c>
      <c r="CV23" s="236">
        <v>22968.421025804</v>
      </c>
      <c r="CW23" s="236">
        <v>23200</v>
      </c>
      <c r="CX23" s="236"/>
      <c r="CY23" s="236"/>
      <c r="CZ23" s="236"/>
      <c r="DA23" s="236"/>
      <c r="DB23" s="236"/>
      <c r="DC23" s="236"/>
      <c r="DD23" s="236"/>
      <c r="DE23" s="236"/>
      <c r="DF23" s="236"/>
      <c r="DG23" s="236"/>
      <c r="DH23" s="236"/>
      <c r="DI23" s="236"/>
      <c r="DJ23" s="236"/>
      <c r="DK23" s="236"/>
      <c r="DL23" s="236"/>
      <c r="DM23" s="236"/>
      <c r="DN23" s="236"/>
      <c r="DO23" s="236"/>
      <c r="DP23" s="236"/>
      <c r="DQ23" s="236"/>
      <c r="DR23" s="236"/>
      <c r="DS23" s="236"/>
    </row>
    <row r="24" spans="1:123" x14ac:dyDescent="0.15">
      <c r="A24" s="1" t="s">
        <v>273</v>
      </c>
      <c r="B24" s="1">
        <v>1</v>
      </c>
      <c r="C24" s="1" t="s">
        <v>273</v>
      </c>
      <c r="D24" s="1">
        <v>1</v>
      </c>
      <c r="E24" s="1">
        <v>1</v>
      </c>
      <c r="F24" s="1">
        <v>23</v>
      </c>
      <c r="G24" s="1">
        <v>0</v>
      </c>
      <c r="H24" s="1">
        <v>0</v>
      </c>
      <c r="I24" s="1">
        <v>0</v>
      </c>
      <c r="J24" s="1">
        <v>0</v>
      </c>
      <c r="K24" s="1">
        <v>0</v>
      </c>
      <c r="L24" s="1">
        <v>8068.6741617500002</v>
      </c>
      <c r="M24" s="236">
        <v>87</v>
      </c>
      <c r="N24" s="236">
        <v>8122.7813673580004</v>
      </c>
      <c r="O24" s="236">
        <v>8243.1597259490009</v>
      </c>
      <c r="P24" s="236">
        <v>8365.2089740160009</v>
      </c>
      <c r="Q24" s="236">
        <v>8488.9425653220005</v>
      </c>
      <c r="R24" s="236">
        <v>8614.4299769699992</v>
      </c>
      <c r="S24" s="236">
        <v>8741.7012085200004</v>
      </c>
      <c r="T24" s="236">
        <v>8870.7748292190008</v>
      </c>
      <c r="U24" s="236">
        <v>9001.6573412109992</v>
      </c>
      <c r="V24" s="236">
        <v>9134.3488454529997</v>
      </c>
      <c r="W24" s="236">
        <v>9268.8428567400006</v>
      </c>
      <c r="X24" s="236">
        <v>9405.1366676430007</v>
      </c>
      <c r="Y24" s="236">
        <v>9543.2316588169997</v>
      </c>
      <c r="Z24" s="236">
        <v>9683.1314603699993</v>
      </c>
      <c r="AA24" s="236">
        <v>9824.842141571</v>
      </c>
      <c r="AB24" s="236">
        <v>9968.3616927130006</v>
      </c>
      <c r="AC24" s="236">
        <v>10113.714220114</v>
      </c>
      <c r="AD24" s="236">
        <v>10260.939965919</v>
      </c>
      <c r="AE24" s="236">
        <v>10410.016099123</v>
      </c>
      <c r="AF24" s="236">
        <v>10560.952352359</v>
      </c>
      <c r="AG24" s="236">
        <v>10713.712200432999</v>
      </c>
      <c r="AH24" s="236">
        <v>10868.259637925001</v>
      </c>
      <c r="AI24" s="236">
        <v>11024.574473024</v>
      </c>
      <c r="AJ24" s="236">
        <v>11182.659139511999</v>
      </c>
      <c r="AK24" s="236">
        <v>11342.513475993999</v>
      </c>
      <c r="AL24" s="236">
        <v>11504.126411199</v>
      </c>
      <c r="AM24" s="236">
        <v>11667.476171814</v>
      </c>
      <c r="AN24" s="236">
        <v>11832.526369866</v>
      </c>
      <c r="AO24" s="236">
        <v>11999.351534702</v>
      </c>
      <c r="AP24" s="236">
        <v>12167.960503308001</v>
      </c>
      <c r="AQ24" s="236">
        <v>12338.346540930001</v>
      </c>
      <c r="AR24" s="236">
        <v>12510.567258555</v>
      </c>
      <c r="AS24" s="236">
        <v>12684.695464098</v>
      </c>
      <c r="AT24" s="236">
        <v>12860.725320252001</v>
      </c>
      <c r="AU24" s="236">
        <v>13038.590254192</v>
      </c>
      <c r="AV24" s="236">
        <v>13218.100996048999</v>
      </c>
      <c r="AW24" s="236">
        <v>13399.072964866</v>
      </c>
      <c r="AX24" s="236">
        <v>13581.219255505999</v>
      </c>
      <c r="AY24" s="236">
        <v>13764.722206007</v>
      </c>
      <c r="AZ24" s="236">
        <v>13949.975013674</v>
      </c>
      <c r="BA24" s="236">
        <v>14136.753970139</v>
      </c>
      <c r="BB24" s="236">
        <v>14324.814582419</v>
      </c>
      <c r="BC24" s="236">
        <v>14513.96370298</v>
      </c>
      <c r="BD24" s="236">
        <v>14704.082450764001</v>
      </c>
      <c r="BE24" s="236">
        <v>14895.194204291</v>
      </c>
      <c r="BF24" s="236">
        <v>15087.249154888999</v>
      </c>
      <c r="BG24" s="236">
        <v>15280.048085185001</v>
      </c>
      <c r="BH24" s="236">
        <v>15473.426011252999</v>
      </c>
      <c r="BI24" s="236">
        <v>15667.319120284999</v>
      </c>
      <c r="BJ24" s="236">
        <v>15861.611361674</v>
      </c>
      <c r="BK24" s="236">
        <v>16056.292262998</v>
      </c>
      <c r="BL24" s="236">
        <v>16251.278218591</v>
      </c>
      <c r="BM24" s="236">
        <v>16446.53256118</v>
      </c>
      <c r="BN24" s="236">
        <v>16641.985906292</v>
      </c>
      <c r="BO24" s="236">
        <v>16837.637737280002</v>
      </c>
      <c r="BP24" s="236">
        <v>17033.427192972002</v>
      </c>
      <c r="BQ24" s="236">
        <v>17229.278646907998</v>
      </c>
      <c r="BR24" s="236">
        <v>17425.070411174998</v>
      </c>
      <c r="BS24" s="236">
        <v>17620.681597421</v>
      </c>
      <c r="BT24" s="236">
        <v>17815.996506722</v>
      </c>
      <c r="BU24" s="236">
        <v>18010.995724499</v>
      </c>
      <c r="BV24" s="236">
        <v>18205.597755909999</v>
      </c>
      <c r="BW24" s="236">
        <v>18399.868520556</v>
      </c>
      <c r="BX24" s="236">
        <v>18593.792703846</v>
      </c>
      <c r="BY24" s="236">
        <v>18787.351569565999</v>
      </c>
      <c r="BZ24" s="236">
        <v>18980.562316345</v>
      </c>
      <c r="CA24" s="236">
        <v>19173.303193972999</v>
      </c>
      <c r="CB24" s="236">
        <v>19365.378694068</v>
      </c>
      <c r="CC24" s="236">
        <v>19556.278166970002</v>
      </c>
      <c r="CD24" s="236">
        <v>19745.311579484998</v>
      </c>
      <c r="CE24" s="236">
        <v>19933.323003873</v>
      </c>
      <c r="CF24" s="236">
        <v>20120.274843408999</v>
      </c>
      <c r="CG24" s="236">
        <v>20306.136613260998</v>
      </c>
      <c r="CH24" s="236">
        <v>20490.883144005998</v>
      </c>
      <c r="CI24" s="236">
        <v>20674.494056200001</v>
      </c>
      <c r="CJ24" s="236">
        <v>20856.957015466</v>
      </c>
      <c r="CK24" s="236">
        <v>21038.264106691</v>
      </c>
      <c r="CL24" s="236">
        <v>21218.416687174999</v>
      </c>
      <c r="CM24" s="236">
        <v>21397.423736268</v>
      </c>
      <c r="CN24" s="236">
        <v>21575.307528116002</v>
      </c>
      <c r="CO24" s="236">
        <v>21752.111735072998</v>
      </c>
      <c r="CP24" s="236">
        <v>21927.919718994999</v>
      </c>
      <c r="CQ24" s="236">
        <v>22102.902759968001</v>
      </c>
      <c r="CR24" s="236">
        <v>22277.440953861002</v>
      </c>
      <c r="CS24" s="236">
        <v>22452.473480658999</v>
      </c>
      <c r="CT24" s="236">
        <v>22630.592800275001</v>
      </c>
      <c r="CU24" s="236">
        <v>22819.918303654002</v>
      </c>
      <c r="CV24" s="236">
        <v>23050</v>
      </c>
      <c r="CW24" s="236"/>
      <c r="CX24" s="236"/>
      <c r="CY24" s="236"/>
      <c r="CZ24" s="236"/>
      <c r="DA24" s="236"/>
      <c r="DB24" s="236"/>
      <c r="DC24" s="236"/>
      <c r="DD24" s="236"/>
      <c r="DE24" s="236"/>
      <c r="DF24" s="236"/>
      <c r="DG24" s="236"/>
      <c r="DH24" s="236"/>
      <c r="DI24" s="236"/>
      <c r="DJ24" s="236"/>
      <c r="DK24" s="236"/>
      <c r="DL24" s="236"/>
      <c r="DM24" s="236"/>
      <c r="DN24" s="236"/>
      <c r="DO24" s="236"/>
      <c r="DP24" s="236"/>
      <c r="DQ24" s="236"/>
      <c r="DR24" s="236"/>
      <c r="DS24" s="236"/>
    </row>
    <row r="25" spans="1:123" x14ac:dyDescent="0.15">
      <c r="A25" s="1" t="s">
        <v>273</v>
      </c>
      <c r="B25" s="1">
        <v>1</v>
      </c>
      <c r="C25" s="1" t="s">
        <v>273</v>
      </c>
      <c r="D25" s="1">
        <v>1</v>
      </c>
      <c r="E25" s="1">
        <v>1</v>
      </c>
      <c r="F25" s="1">
        <v>24</v>
      </c>
      <c r="G25" s="1">
        <v>0</v>
      </c>
      <c r="H25" s="1">
        <v>0</v>
      </c>
      <c r="I25" s="1">
        <v>0</v>
      </c>
      <c r="J25" s="1">
        <v>0</v>
      </c>
      <c r="K25" s="1">
        <v>0</v>
      </c>
      <c r="L25" s="1">
        <v>8119.1105956040001</v>
      </c>
      <c r="M25" s="236">
        <v>86</v>
      </c>
      <c r="N25" s="236">
        <v>8174.2925610929997</v>
      </c>
      <c r="O25" s="236">
        <v>8295.3688599950001</v>
      </c>
      <c r="P25" s="236">
        <v>8418.1188061939993</v>
      </c>
      <c r="Q25" s="236">
        <v>8542.6099507309991</v>
      </c>
      <c r="R25" s="236">
        <v>8668.8718780399995</v>
      </c>
      <c r="S25" s="236">
        <v>8796.9231573460002</v>
      </c>
      <c r="T25" s="236">
        <v>8926.7706902600003</v>
      </c>
      <c r="U25" s="236">
        <v>9058.415157038</v>
      </c>
      <c r="V25" s="236">
        <v>9191.8508225219994</v>
      </c>
      <c r="W25" s="236">
        <v>9327.0755615369999</v>
      </c>
      <c r="X25" s="236">
        <v>9464.0911735019999</v>
      </c>
      <c r="Y25" s="236">
        <v>9602.9016122369994</v>
      </c>
      <c r="Z25" s="236">
        <v>9743.5131775499995</v>
      </c>
      <c r="AA25" s="236">
        <v>9885.9243086469996</v>
      </c>
      <c r="AB25" s="236">
        <v>10030.158791727999</v>
      </c>
      <c r="AC25" s="236">
        <v>10176.256114237</v>
      </c>
      <c r="AD25" s="236">
        <v>10324.19445556</v>
      </c>
      <c r="AE25" s="236">
        <v>10473.983627021</v>
      </c>
      <c r="AF25" s="236">
        <v>10625.588398321999</v>
      </c>
      <c r="AG25" s="236">
        <v>10778.973977238</v>
      </c>
      <c r="AH25" s="236">
        <v>10934.120918498</v>
      </c>
      <c r="AI25" s="236">
        <v>11091.031795475001</v>
      </c>
      <c r="AJ25" s="236">
        <v>11249.706642102001</v>
      </c>
      <c r="AK25" s="236">
        <v>11410.134836794001</v>
      </c>
      <c r="AL25" s="236">
        <v>11572.295289344</v>
      </c>
      <c r="AM25" s="236">
        <v>11736.152606150001</v>
      </c>
      <c r="AN25" s="236">
        <v>11901.779689276</v>
      </c>
      <c r="AO25" s="236">
        <v>12069.18532174</v>
      </c>
      <c r="AP25" s="236">
        <v>12238.363065822001</v>
      </c>
      <c r="AQ25" s="236">
        <v>12409.369385852</v>
      </c>
      <c r="AR25" s="236">
        <v>12582.275657238</v>
      </c>
      <c r="AS25" s="236">
        <v>12757.076363946</v>
      </c>
      <c r="AT25" s="236">
        <v>12933.706528809</v>
      </c>
      <c r="AU25" s="236">
        <v>13111.980980754999</v>
      </c>
      <c r="AV25" s="236">
        <v>13291.718969333</v>
      </c>
      <c r="AW25" s="236">
        <v>13472.639349674</v>
      </c>
      <c r="AX25" s="236">
        <v>13654.920541481</v>
      </c>
      <c r="AY25" s="236">
        <v>13838.947787965</v>
      </c>
      <c r="AZ25" s="236">
        <v>14024.501826899999</v>
      </c>
      <c r="BA25" s="236">
        <v>14211.342836135</v>
      </c>
      <c r="BB25" s="236">
        <v>14399.281174240001</v>
      </c>
      <c r="BC25" s="236">
        <v>14588.199928108999</v>
      </c>
      <c r="BD25" s="236">
        <v>14778.121717172</v>
      </c>
      <c r="BE25" s="236">
        <v>14968.997342674</v>
      </c>
      <c r="BF25" s="236">
        <v>15160.630881704999</v>
      </c>
      <c r="BG25" s="236">
        <v>15352.859904354</v>
      </c>
      <c r="BH25" s="236">
        <v>15545.62126149</v>
      </c>
      <c r="BI25" s="236">
        <v>15738.800450843</v>
      </c>
      <c r="BJ25" s="236">
        <v>15932.386662467999</v>
      </c>
      <c r="BK25" s="236">
        <v>16126.297208681999</v>
      </c>
      <c r="BL25" s="236">
        <v>16320.495509891</v>
      </c>
      <c r="BM25" s="236">
        <v>16514.912805827</v>
      </c>
      <c r="BN25" s="236">
        <v>16709.548041180002</v>
      </c>
      <c r="BO25" s="236">
        <v>16904.340810882</v>
      </c>
      <c r="BP25" s="236">
        <v>17099.216159209998</v>
      </c>
      <c r="BQ25" s="236">
        <v>17294.053771142</v>
      </c>
      <c r="BR25" s="236">
        <v>17488.734064018001</v>
      </c>
      <c r="BS25" s="236">
        <v>17683.142512082999</v>
      </c>
      <c r="BT25" s="236">
        <v>17877.259347273</v>
      </c>
      <c r="BU25" s="236">
        <v>18071.003669453999</v>
      </c>
      <c r="BV25" s="236">
        <v>18264.439751082999</v>
      </c>
      <c r="BW25" s="236">
        <v>18457.551884013999</v>
      </c>
      <c r="BX25" s="236">
        <v>18650.320992247998</v>
      </c>
      <c r="BY25" s="236">
        <v>18842.763412557</v>
      </c>
      <c r="BZ25" s="236">
        <v>19034.758543086002</v>
      </c>
      <c r="CA25" s="236">
        <v>19226.113017365002</v>
      </c>
      <c r="CB25" s="236">
        <v>19416.322667329001</v>
      </c>
      <c r="CC25" s="236">
        <v>19604.706209650001</v>
      </c>
      <c r="CD25" s="236">
        <v>19792.095101797</v>
      </c>
      <c r="CE25" s="236">
        <v>19978.451518173999</v>
      </c>
      <c r="CF25" s="236">
        <v>20163.744647444</v>
      </c>
      <c r="CG25" s="236">
        <v>20347.948923674001</v>
      </c>
      <c r="CH25" s="236">
        <v>20531.043509813</v>
      </c>
      <c r="CI25" s="236">
        <v>20713.015511001999</v>
      </c>
      <c r="CJ25" s="236">
        <v>20893.856395653998</v>
      </c>
      <c r="CK25" s="236">
        <v>21073.566780909001</v>
      </c>
      <c r="CL25" s="236">
        <v>21252.154791351</v>
      </c>
      <c r="CM25" s="236">
        <v>21429.641630462</v>
      </c>
      <c r="CN25" s="236">
        <v>21606.06951583</v>
      </c>
      <c r="CO25" s="236">
        <v>21781.519585704002</v>
      </c>
      <c r="CP25" s="236">
        <v>21956.159144041001</v>
      </c>
      <c r="CQ25" s="236">
        <v>22130.360049489998</v>
      </c>
      <c r="CR25" s="236">
        <v>22305.041774414</v>
      </c>
      <c r="CS25" s="236">
        <v>22482.743036946002</v>
      </c>
      <c r="CT25" s="236">
        <v>22671.415581503999</v>
      </c>
      <c r="CU25" s="236">
        <v>22900</v>
      </c>
      <c r="CV25" s="236"/>
      <c r="CW25" s="236"/>
      <c r="CX25" s="236"/>
      <c r="CY25" s="236"/>
      <c r="CZ25" s="236"/>
      <c r="DA25" s="236"/>
      <c r="DB25" s="236"/>
      <c r="DC25" s="236"/>
      <c r="DD25" s="236"/>
      <c r="DE25" s="236"/>
      <c r="DF25" s="236"/>
      <c r="DG25" s="236"/>
      <c r="DH25" s="236"/>
      <c r="DI25" s="236"/>
      <c r="DJ25" s="236"/>
      <c r="DK25" s="236"/>
      <c r="DL25" s="236"/>
      <c r="DM25" s="236"/>
      <c r="DN25" s="236"/>
      <c r="DO25" s="236"/>
      <c r="DP25" s="236"/>
      <c r="DQ25" s="236"/>
      <c r="DR25" s="236"/>
      <c r="DS25" s="236"/>
    </row>
    <row r="26" spans="1:123" x14ac:dyDescent="0.15">
      <c r="A26" s="1" t="s">
        <v>273</v>
      </c>
      <c r="B26" s="1">
        <v>1</v>
      </c>
      <c r="C26" s="1" t="s">
        <v>273</v>
      </c>
      <c r="D26" s="1">
        <v>1</v>
      </c>
      <c r="E26" s="1">
        <v>1</v>
      </c>
      <c r="F26" s="1">
        <v>25</v>
      </c>
      <c r="G26" s="1">
        <v>0</v>
      </c>
      <c r="H26" s="1">
        <v>0</v>
      </c>
      <c r="I26" s="1">
        <v>0</v>
      </c>
      <c r="J26" s="1">
        <v>0</v>
      </c>
      <c r="K26" s="1">
        <v>0</v>
      </c>
      <c r="L26" s="1">
        <v>8169.2610954170004</v>
      </c>
      <c r="M26" s="236">
        <v>85</v>
      </c>
      <c r="N26" s="236">
        <v>8225.5287459739993</v>
      </c>
      <c r="O26" s="236">
        <v>8347.2950470659998</v>
      </c>
      <c r="P26" s="236">
        <v>8470.7899244910004</v>
      </c>
      <c r="Q26" s="236">
        <v>8596.042547559</v>
      </c>
      <c r="R26" s="236">
        <v>8723.0714854720009</v>
      </c>
      <c r="S26" s="236">
        <v>8851.8840393089995</v>
      </c>
      <c r="T26" s="236">
        <v>8982.4814686230002</v>
      </c>
      <c r="U26" s="236">
        <v>9114.8587883050004</v>
      </c>
      <c r="V26" s="236">
        <v>9249.0144554319995</v>
      </c>
      <c r="W26" s="236">
        <v>9384.9506881870002</v>
      </c>
      <c r="X26" s="236">
        <v>9522.6717641039995</v>
      </c>
      <c r="Y26" s="236">
        <v>9662.1842135299994</v>
      </c>
      <c r="Z26" s="236">
        <v>9803.4869245810005</v>
      </c>
      <c r="AA26" s="236">
        <v>9946.6033633410007</v>
      </c>
      <c r="AB26" s="236">
        <v>10091.572262555001</v>
      </c>
      <c r="AC26" s="236">
        <v>10238.372811997</v>
      </c>
      <c r="AD26" s="236">
        <v>10387.014901682</v>
      </c>
      <c r="AE26" s="236">
        <v>10537.464596211001</v>
      </c>
      <c r="AF26" s="236">
        <v>10689.688316551001</v>
      </c>
      <c r="AG26" s="236">
        <v>10843.667363971001</v>
      </c>
      <c r="AH26" s="236">
        <v>10999.404451439001</v>
      </c>
      <c r="AI26" s="236">
        <v>11156.899808210001</v>
      </c>
      <c r="AJ26" s="236">
        <v>11316.14326239</v>
      </c>
      <c r="AK26" s="236">
        <v>11477.114406874</v>
      </c>
      <c r="AL26" s="236">
        <v>11639.778842435</v>
      </c>
      <c r="AM26" s="236">
        <v>11804.207843851</v>
      </c>
      <c r="AN26" s="236">
        <v>11970.410140173</v>
      </c>
      <c r="AO26" s="236">
        <v>12138.379590713001</v>
      </c>
      <c r="AP26" s="236">
        <v>12308.171513149</v>
      </c>
      <c r="AQ26" s="236">
        <v>12479.855850378</v>
      </c>
      <c r="AR26" s="236">
        <v>12653.427407641</v>
      </c>
      <c r="AS26" s="236">
        <v>12828.822803425999</v>
      </c>
      <c r="AT26" s="236">
        <v>13005.860965462</v>
      </c>
      <c r="AU26" s="236">
        <v>13184.3649738</v>
      </c>
      <c r="AV26" s="236">
        <v>13364.059443841001</v>
      </c>
      <c r="AW26" s="236">
        <v>13545.118876954</v>
      </c>
      <c r="AX26" s="236">
        <v>13727.920562256</v>
      </c>
      <c r="AY26" s="236">
        <v>13912.249683661999</v>
      </c>
      <c r="AZ26" s="236">
        <v>14097.871089851</v>
      </c>
      <c r="BA26" s="236">
        <v>14284.598645499</v>
      </c>
      <c r="BB26" s="236">
        <v>14472.317405455</v>
      </c>
      <c r="BC26" s="236">
        <v>14661.049230054001</v>
      </c>
      <c r="BD26" s="236">
        <v>14850.745530459</v>
      </c>
      <c r="BE26" s="236">
        <v>15041.213678225</v>
      </c>
      <c r="BF26" s="236">
        <v>15232.293797455</v>
      </c>
      <c r="BG26" s="236">
        <v>15423.923402693999</v>
      </c>
      <c r="BH26" s="236">
        <v>15615.989540013001</v>
      </c>
      <c r="BI26" s="236">
        <v>15808.481061938999</v>
      </c>
      <c r="BJ26" s="236">
        <v>16001.316198774</v>
      </c>
      <c r="BK26" s="236">
        <v>16194.458458601999</v>
      </c>
      <c r="BL26" s="236">
        <v>16387.839705361999</v>
      </c>
      <c r="BM26" s="236">
        <v>16581.458345079998</v>
      </c>
      <c r="BN26" s="236">
        <v>16775.254428793</v>
      </c>
      <c r="BO26" s="236">
        <v>16969.153671511998</v>
      </c>
      <c r="BP26" s="236">
        <v>17163.037131108002</v>
      </c>
      <c r="BQ26" s="236">
        <v>17356.786530615002</v>
      </c>
      <c r="BR26" s="236">
        <v>17550.288517444002</v>
      </c>
      <c r="BS26" s="236">
        <v>17743.522970047001</v>
      </c>
      <c r="BT26" s="236">
        <v>17936.409582998</v>
      </c>
      <c r="BU26" s="236">
        <v>18129.010981610001</v>
      </c>
      <c r="BV26" s="236">
        <v>18321.311064182999</v>
      </c>
      <c r="BW26" s="236">
        <v>18513.290414931002</v>
      </c>
      <c r="BX26" s="236">
        <v>18704.964508768</v>
      </c>
      <c r="BY26" s="236">
        <v>18896.213892198</v>
      </c>
      <c r="BZ26" s="236">
        <v>19086.847340663</v>
      </c>
      <c r="CA26" s="236">
        <v>19276.367167688</v>
      </c>
      <c r="CB26" s="236">
        <v>19464.100839815001</v>
      </c>
      <c r="CC26" s="236">
        <v>19650.86719972</v>
      </c>
      <c r="CD26" s="236">
        <v>19836.628192937998</v>
      </c>
      <c r="CE26" s="236">
        <v>20021.352681626999</v>
      </c>
      <c r="CF26" s="236">
        <v>20205.014703342</v>
      </c>
      <c r="CG26" s="236">
        <v>20387.592963425999</v>
      </c>
      <c r="CH26" s="236">
        <v>20569.074006538998</v>
      </c>
      <c r="CI26" s="236">
        <v>20749.448684617</v>
      </c>
      <c r="CJ26" s="236">
        <v>20928.716874643</v>
      </c>
      <c r="CK26" s="236">
        <v>21106.885846435001</v>
      </c>
      <c r="CL26" s="236">
        <v>21283.975732808001</v>
      </c>
      <c r="CM26" s="236">
        <v>21460.027296587999</v>
      </c>
      <c r="CN26" s="236">
        <v>21635.119452413001</v>
      </c>
      <c r="CO26" s="236">
        <v>21809.415528114001</v>
      </c>
      <c r="CP26" s="236">
        <v>21983.279145118999</v>
      </c>
      <c r="CQ26" s="236">
        <v>22157.610068169</v>
      </c>
      <c r="CR26" s="236">
        <v>22334.893273616999</v>
      </c>
      <c r="CS26" s="236">
        <v>22522.912859355001</v>
      </c>
      <c r="CT26" s="236">
        <v>22750</v>
      </c>
      <c r="CU26" s="236"/>
      <c r="CV26" s="236"/>
      <c r="CW26" s="236"/>
      <c r="CX26" s="236"/>
      <c r="CY26" s="236"/>
      <c r="CZ26" s="236"/>
      <c r="DA26" s="236"/>
      <c r="DB26" s="236"/>
      <c r="DC26" s="236"/>
      <c r="DD26" s="236"/>
      <c r="DE26" s="236"/>
      <c r="DF26" s="236"/>
      <c r="DG26" s="236"/>
      <c r="DH26" s="236"/>
      <c r="DI26" s="236"/>
      <c r="DJ26" s="236"/>
      <c r="DK26" s="236"/>
      <c r="DL26" s="236"/>
      <c r="DM26" s="236"/>
      <c r="DN26" s="236"/>
      <c r="DO26" s="236"/>
      <c r="DP26" s="236"/>
      <c r="DQ26" s="236"/>
      <c r="DR26" s="236"/>
      <c r="DS26" s="236"/>
    </row>
    <row r="27" spans="1:123" x14ac:dyDescent="0.15">
      <c r="A27" s="1" t="s">
        <v>273</v>
      </c>
      <c r="B27" s="1">
        <v>1</v>
      </c>
      <c r="C27" s="1" t="s">
        <v>273</v>
      </c>
      <c r="D27" s="1">
        <v>1</v>
      </c>
      <c r="E27" s="1">
        <v>1</v>
      </c>
      <c r="F27" s="1">
        <v>26</v>
      </c>
      <c r="G27" s="1">
        <v>0</v>
      </c>
      <c r="H27" s="1">
        <v>0</v>
      </c>
      <c r="I27" s="1">
        <v>0</v>
      </c>
      <c r="J27" s="1">
        <v>0</v>
      </c>
      <c r="K27" s="1">
        <v>0</v>
      </c>
      <c r="L27" s="1">
        <v>8219.1022337359991</v>
      </c>
      <c r="M27" s="236">
        <v>84</v>
      </c>
      <c r="N27" s="236">
        <v>8276.4712879380004</v>
      </c>
      <c r="O27" s="236">
        <v>8398.9698982520003</v>
      </c>
      <c r="P27" s="236">
        <v>8523.2132170780005</v>
      </c>
      <c r="Q27" s="236">
        <v>8649.2198135979997</v>
      </c>
      <c r="R27" s="236">
        <v>8776.9973883589992</v>
      </c>
      <c r="S27" s="236">
        <v>8906.5477802080004</v>
      </c>
      <c r="T27" s="236">
        <v>9037.8667540879997</v>
      </c>
      <c r="U27" s="236">
        <v>9170.9533493260005</v>
      </c>
      <c r="V27" s="236">
        <v>9305.8102028730009</v>
      </c>
      <c r="W27" s="236">
        <v>9442.4419159709996</v>
      </c>
      <c r="X27" s="236">
        <v>9580.8552495099993</v>
      </c>
      <c r="Y27" s="236">
        <v>9721.0495405149995</v>
      </c>
      <c r="Z27" s="236">
        <v>9863.0479349540001</v>
      </c>
      <c r="AA27" s="236">
        <v>10006.888410871999</v>
      </c>
      <c r="AB27" s="236">
        <v>10152.551168434</v>
      </c>
      <c r="AC27" s="236">
        <v>10300.046176344</v>
      </c>
      <c r="AD27" s="236">
        <v>10449.3407941</v>
      </c>
      <c r="AE27" s="236">
        <v>10600.402655862999</v>
      </c>
      <c r="AF27" s="236">
        <v>10753.213809444</v>
      </c>
      <c r="AG27" s="236">
        <v>10907.777107402</v>
      </c>
      <c r="AH27" s="236">
        <v>11064.092974318</v>
      </c>
      <c r="AI27" s="236">
        <v>11222.151687985999</v>
      </c>
      <c r="AJ27" s="236">
        <v>11381.933524403999</v>
      </c>
      <c r="AK27" s="236">
        <v>11543.405078719001</v>
      </c>
      <c r="AL27" s="236">
        <v>11706.635998424999</v>
      </c>
      <c r="AM27" s="236">
        <v>11871.634958605</v>
      </c>
      <c r="AN27" s="236">
        <v>12038.396115605001</v>
      </c>
      <c r="AO27" s="236">
        <v>12206.973640446</v>
      </c>
      <c r="AP27" s="236">
        <v>12377.436043518001</v>
      </c>
      <c r="AQ27" s="236">
        <v>12549.778451335</v>
      </c>
      <c r="AR27" s="236">
        <v>12723.939078043</v>
      </c>
      <c r="AS27" s="236">
        <v>12899.740950169</v>
      </c>
      <c r="AT27" s="236">
        <v>13077.010978267001</v>
      </c>
      <c r="AU27" s="236">
        <v>13255.479538008</v>
      </c>
      <c r="AV27" s="236">
        <v>13435.317212428001</v>
      </c>
      <c r="AW27" s="236">
        <v>13616.893336547</v>
      </c>
      <c r="AX27" s="236">
        <v>13799.997540423001</v>
      </c>
      <c r="AY27" s="236">
        <v>13984.399343568</v>
      </c>
      <c r="AZ27" s="236">
        <v>14169.916116758</v>
      </c>
      <c r="BA27" s="236">
        <v>14356.434882801001</v>
      </c>
      <c r="BB27" s="236">
        <v>14543.976742934999</v>
      </c>
      <c r="BC27" s="236">
        <v>14732.493718244001</v>
      </c>
      <c r="BD27" s="236">
        <v>14921.796474745001</v>
      </c>
      <c r="BE27" s="236">
        <v>15111.727690555999</v>
      </c>
      <c r="BF27" s="236">
        <v>15302.225543897999</v>
      </c>
      <c r="BG27" s="236">
        <v>15493.178629182001</v>
      </c>
      <c r="BH27" s="236">
        <v>15684.575461410001</v>
      </c>
      <c r="BI27" s="236">
        <v>15876.335188865</v>
      </c>
      <c r="BJ27" s="236">
        <v>16068.421407312</v>
      </c>
      <c r="BK27" s="236">
        <v>16260.766604896</v>
      </c>
      <c r="BL27" s="236">
        <v>16453.368648979998</v>
      </c>
      <c r="BM27" s="236">
        <v>16646.168046702998</v>
      </c>
      <c r="BN27" s="236">
        <v>16839.091183813998</v>
      </c>
      <c r="BO27" s="236">
        <v>17032.020491073999</v>
      </c>
      <c r="BP27" s="236">
        <v>17224.838997211999</v>
      </c>
      <c r="BQ27" s="236">
        <v>17417.434522805001</v>
      </c>
      <c r="BR27" s="236">
        <v>17609.786592820001</v>
      </c>
      <c r="BS27" s="236">
        <v>17801.815496542</v>
      </c>
      <c r="BT27" s="236">
        <v>17993.582212137</v>
      </c>
      <c r="BU27" s="236">
        <v>18185.070244351002</v>
      </c>
      <c r="BV27" s="236">
        <v>18376.259837613001</v>
      </c>
      <c r="BW27" s="236">
        <v>18567.16560498</v>
      </c>
      <c r="BX27" s="236">
        <v>18757.669241310999</v>
      </c>
      <c r="BY27" s="236">
        <v>18947.581663960998</v>
      </c>
      <c r="BZ27" s="236">
        <v>19136.411668048</v>
      </c>
      <c r="CA27" s="236">
        <v>19323.49546998</v>
      </c>
      <c r="CB27" s="236">
        <v>19509.639297644</v>
      </c>
      <c r="CC27" s="236">
        <v>19694.804867702998</v>
      </c>
      <c r="CD27" s="236">
        <v>19878.960715809</v>
      </c>
      <c r="CE27" s="236">
        <v>20062.080483009999</v>
      </c>
      <c r="CF27" s="236">
        <v>20244.142417038998</v>
      </c>
      <c r="CG27" s="236">
        <v>20425.132502076001</v>
      </c>
      <c r="CH27" s="236">
        <v>20605.040973579999</v>
      </c>
      <c r="CI27" s="236">
        <v>20783.866968376999</v>
      </c>
      <c r="CJ27" s="236">
        <v>20961.616901518999</v>
      </c>
      <c r="CK27" s="236">
        <v>21138.309835155</v>
      </c>
      <c r="CL27" s="236">
        <v>21313.985077345002</v>
      </c>
      <c r="CM27" s="236">
        <v>21488.719319123</v>
      </c>
      <c r="CN27" s="236">
        <v>21662.671912187001</v>
      </c>
      <c r="CO27" s="236">
        <v>21836.198240747999</v>
      </c>
      <c r="CP27" s="236">
        <v>22010.178361925002</v>
      </c>
      <c r="CQ27" s="236">
        <v>22187.043510288</v>
      </c>
      <c r="CR27" s="236">
        <v>22374.410137204999</v>
      </c>
      <c r="CS27" s="236">
        <v>22600</v>
      </c>
      <c r="CT27" s="236"/>
      <c r="CU27" s="236"/>
      <c r="CV27" s="236"/>
      <c r="CW27" s="236"/>
      <c r="CX27" s="236"/>
      <c r="CY27" s="236"/>
      <c r="CZ27" s="236"/>
      <c r="DA27" s="236"/>
      <c r="DB27" s="236"/>
      <c r="DC27" s="236"/>
      <c r="DD27" s="236"/>
      <c r="DE27" s="236"/>
      <c r="DF27" s="236"/>
      <c r="DG27" s="236"/>
      <c r="DH27" s="236"/>
      <c r="DI27" s="236"/>
      <c r="DJ27" s="236"/>
      <c r="DK27" s="236"/>
      <c r="DL27" s="236"/>
      <c r="DM27" s="236"/>
      <c r="DN27" s="236"/>
      <c r="DO27" s="236"/>
      <c r="DP27" s="236"/>
      <c r="DQ27" s="236"/>
      <c r="DR27" s="236"/>
      <c r="DS27" s="236"/>
    </row>
    <row r="28" spans="1:123" x14ac:dyDescent="0.15">
      <c r="A28" s="1" t="s">
        <v>273</v>
      </c>
      <c r="B28" s="1">
        <v>1</v>
      </c>
      <c r="C28" s="1" t="s">
        <v>273</v>
      </c>
      <c r="D28" s="1">
        <v>1</v>
      </c>
      <c r="E28" s="1">
        <v>1</v>
      </c>
      <c r="F28" s="1">
        <v>27</v>
      </c>
      <c r="G28" s="1">
        <v>0</v>
      </c>
      <c r="H28" s="1">
        <v>0</v>
      </c>
      <c r="I28" s="1">
        <v>0</v>
      </c>
      <c r="J28" s="1">
        <v>0</v>
      </c>
      <c r="K28" s="1">
        <v>0</v>
      </c>
      <c r="L28" s="1">
        <v>8268.6151090610001</v>
      </c>
      <c r="M28" s="236">
        <v>83</v>
      </c>
      <c r="N28" s="236">
        <v>8327.1498720119998</v>
      </c>
      <c r="O28" s="236">
        <v>8450.3838865969992</v>
      </c>
      <c r="P28" s="236">
        <v>8575.3681417250009</v>
      </c>
      <c r="Q28" s="236">
        <v>8702.1107374080002</v>
      </c>
      <c r="R28" s="236">
        <v>8830.6140917930006</v>
      </c>
      <c r="S28" s="236">
        <v>8960.8747198700003</v>
      </c>
      <c r="T28" s="236">
        <v>9092.8922432210002</v>
      </c>
      <c r="U28" s="236">
        <v>9226.6697175579993</v>
      </c>
      <c r="V28" s="236">
        <v>9362.2120678390002</v>
      </c>
      <c r="W28" s="236">
        <v>9499.5262854890007</v>
      </c>
      <c r="X28" s="236">
        <v>9638.6121564490004</v>
      </c>
      <c r="Y28" s="236">
        <v>9779.492506568</v>
      </c>
      <c r="Z28" s="236">
        <v>9922.2045591900005</v>
      </c>
      <c r="AA28" s="236">
        <v>10066.729524869999</v>
      </c>
      <c r="AB28" s="236">
        <v>10213.077451005</v>
      </c>
      <c r="AC28" s="236">
        <v>10361.216991989</v>
      </c>
      <c r="AD28" s="236">
        <v>10511.116995176</v>
      </c>
      <c r="AE28" s="236">
        <v>10662.760254917999</v>
      </c>
      <c r="AF28" s="236">
        <v>10816.149763366</v>
      </c>
      <c r="AG28" s="236">
        <v>10971.286140426</v>
      </c>
      <c r="AH28" s="236">
        <v>11128.160113581</v>
      </c>
      <c r="AI28" s="236">
        <v>11286.752641933999</v>
      </c>
      <c r="AJ28" s="236">
        <v>11447.031315004</v>
      </c>
      <c r="AK28" s="236">
        <v>11609.064152999999</v>
      </c>
      <c r="AL28" s="236">
        <v>11772.859777038</v>
      </c>
      <c r="AM28" s="236">
        <v>11938.412640496001</v>
      </c>
      <c r="AN28" s="236">
        <v>12105.775767743</v>
      </c>
      <c r="AO28" s="236">
        <v>12275.016236658001</v>
      </c>
      <c r="AP28" s="236">
        <v>12446.12949503</v>
      </c>
      <c r="AQ28" s="236">
        <v>12619.05535266</v>
      </c>
      <c r="AR28" s="236">
        <v>12793.620934875</v>
      </c>
      <c r="AS28" s="236">
        <v>12969.656982733</v>
      </c>
      <c r="AT28" s="236">
        <v>13146.899632176001</v>
      </c>
      <c r="AU28" s="236">
        <v>13325.515547901001</v>
      </c>
      <c r="AV28" s="236">
        <v>13505.866110838</v>
      </c>
      <c r="AW28" s="236">
        <v>13687.745397184</v>
      </c>
      <c r="AX28" s="236">
        <v>13870.927597284001</v>
      </c>
      <c r="AY28" s="236">
        <v>14055.233588018</v>
      </c>
      <c r="AZ28" s="236">
        <v>14240.552360146001</v>
      </c>
      <c r="BA28" s="236">
        <v>14426.904255816</v>
      </c>
      <c r="BB28" s="236">
        <v>14614.241906028999</v>
      </c>
      <c r="BC28" s="236">
        <v>14802.379271264999</v>
      </c>
      <c r="BD28" s="236">
        <v>14991.161583658</v>
      </c>
      <c r="BE28" s="236">
        <v>15180.527685102001</v>
      </c>
      <c r="BF28" s="236">
        <v>15370.367718351001</v>
      </c>
      <c r="BG28" s="236">
        <v>15560.669860881</v>
      </c>
      <c r="BH28" s="236">
        <v>15751.354178956</v>
      </c>
      <c r="BI28" s="236">
        <v>15942.384356023</v>
      </c>
      <c r="BJ28" s="236">
        <v>16133.693504430999</v>
      </c>
      <c r="BK28" s="236">
        <v>16325.278952879</v>
      </c>
      <c r="BL28" s="236">
        <v>16517.081664614001</v>
      </c>
      <c r="BM28" s="236">
        <v>16709.028696116002</v>
      </c>
      <c r="BN28" s="236">
        <v>16901.003851041001</v>
      </c>
      <c r="BO28" s="236">
        <v>17092.89146381</v>
      </c>
      <c r="BP28" s="236">
        <v>17284.580528166</v>
      </c>
      <c r="BQ28" s="236">
        <v>17476.050215594001</v>
      </c>
      <c r="BR28" s="236">
        <v>17667.221410086</v>
      </c>
      <c r="BS28" s="236">
        <v>17858.153442665</v>
      </c>
      <c r="BT28" s="236">
        <v>18048.829424519001</v>
      </c>
      <c r="BU28" s="236">
        <v>18239.229260296001</v>
      </c>
      <c r="BV28" s="236">
        <v>18429.366701191</v>
      </c>
      <c r="BW28" s="236">
        <v>18619.124590423002</v>
      </c>
      <c r="BX28" s="236">
        <v>18808.315987258</v>
      </c>
      <c r="BY28" s="236">
        <v>18996.456168406999</v>
      </c>
      <c r="BZ28" s="236">
        <v>19182.890100144999</v>
      </c>
      <c r="CA28" s="236">
        <v>19368.411395569001</v>
      </c>
      <c r="CB28" s="236">
        <v>19552.981542467001</v>
      </c>
      <c r="CC28" s="236">
        <v>19736.568749991999</v>
      </c>
      <c r="CD28" s="236">
        <v>19919.146262679002</v>
      </c>
      <c r="CE28" s="236">
        <v>20100.691870652001</v>
      </c>
      <c r="CF28" s="236">
        <v>20281.190997613001</v>
      </c>
      <c r="CG28" s="236">
        <v>20460.633262543</v>
      </c>
      <c r="CH28" s="236">
        <v>20639.017062111001</v>
      </c>
      <c r="CI28" s="236">
        <v>20816.347956602</v>
      </c>
      <c r="CJ28" s="236">
        <v>20992.643937501001</v>
      </c>
      <c r="CK28" s="236">
        <v>21167.942858102</v>
      </c>
      <c r="CL28" s="236">
        <v>21342.319185831999</v>
      </c>
      <c r="CM28" s="236">
        <v>21515.928296260001</v>
      </c>
      <c r="CN28" s="236">
        <v>21689.117336376999</v>
      </c>
      <c r="CO28" s="236">
        <v>21862.746655679999</v>
      </c>
      <c r="CP28" s="236">
        <v>22039.193746959001</v>
      </c>
      <c r="CQ28" s="236">
        <v>22225.907415056001</v>
      </c>
      <c r="CR28" s="236">
        <v>22450</v>
      </c>
      <c r="CS28" s="236"/>
      <c r="CT28" s="236"/>
      <c r="CU28" s="236"/>
      <c r="CV28" s="236"/>
      <c r="CW28" s="236"/>
      <c r="CX28" s="236"/>
      <c r="CY28" s="236"/>
      <c r="CZ28" s="236"/>
      <c r="DA28" s="236"/>
      <c r="DB28" s="236"/>
      <c r="DC28" s="236"/>
      <c r="DD28" s="236"/>
      <c r="DE28" s="236"/>
      <c r="DF28" s="236"/>
      <c r="DG28" s="236"/>
      <c r="DH28" s="236"/>
      <c r="DI28" s="236"/>
      <c r="DJ28" s="236"/>
      <c r="DK28" s="236"/>
      <c r="DL28" s="236"/>
      <c r="DM28" s="236"/>
      <c r="DN28" s="236"/>
      <c r="DO28" s="236"/>
      <c r="DP28" s="236"/>
      <c r="DQ28" s="236"/>
      <c r="DR28" s="236"/>
      <c r="DS28" s="236"/>
    </row>
    <row r="29" spans="1:123" x14ac:dyDescent="0.15">
      <c r="A29" s="1" t="s">
        <v>273</v>
      </c>
      <c r="B29" s="1">
        <v>1</v>
      </c>
      <c r="C29" s="1" t="s">
        <v>273</v>
      </c>
      <c r="D29" s="1">
        <v>1</v>
      </c>
      <c r="E29" s="1">
        <v>1</v>
      </c>
      <c r="F29" s="1">
        <v>28</v>
      </c>
      <c r="G29" s="1">
        <v>0</v>
      </c>
      <c r="H29" s="1">
        <v>0</v>
      </c>
      <c r="I29" s="1">
        <v>0</v>
      </c>
      <c r="J29" s="1">
        <v>0</v>
      </c>
      <c r="K29" s="1">
        <v>0</v>
      </c>
      <c r="L29" s="1">
        <v>8317.8305494970009</v>
      </c>
      <c r="M29" s="236">
        <v>82</v>
      </c>
      <c r="N29" s="236">
        <v>8377.5545561159997</v>
      </c>
      <c r="O29" s="236">
        <v>8501.5164698509998</v>
      </c>
      <c r="P29" s="236">
        <v>8627.2240864569994</v>
      </c>
      <c r="Q29" s="236">
        <v>8754.6804033780008</v>
      </c>
      <c r="R29" s="236">
        <v>8883.8826856529995</v>
      </c>
      <c r="S29" s="236">
        <v>9014.8311371149994</v>
      </c>
      <c r="T29" s="236">
        <v>9147.5292322429996</v>
      </c>
      <c r="U29" s="236">
        <v>9281.9822197060003</v>
      </c>
      <c r="V29" s="236">
        <v>9418.1973214690006</v>
      </c>
      <c r="W29" s="236">
        <v>9556.1747723829994</v>
      </c>
      <c r="X29" s="236">
        <v>9695.9370781809994</v>
      </c>
      <c r="Y29" s="236">
        <v>9837.5207075079998</v>
      </c>
      <c r="Z29" s="236">
        <v>9980.9078813069991</v>
      </c>
      <c r="AA29" s="236">
        <v>10126.108725665999</v>
      </c>
      <c r="AB29" s="236">
        <v>10273.093189878</v>
      </c>
      <c r="AC29" s="236">
        <v>10421.831334488999</v>
      </c>
      <c r="AD29" s="236">
        <v>10572.306700391</v>
      </c>
      <c r="AE29" s="236">
        <v>10724.522419329</v>
      </c>
      <c r="AF29" s="236">
        <v>10878.479306534</v>
      </c>
      <c r="AG29" s="236">
        <v>11034.168539177001</v>
      </c>
      <c r="AH29" s="236">
        <v>11191.571759463999</v>
      </c>
      <c r="AI29" s="236">
        <v>11350.657551288001</v>
      </c>
      <c r="AJ29" s="236">
        <v>11511.492307574001</v>
      </c>
      <c r="AK29" s="236">
        <v>11674.08459547</v>
      </c>
      <c r="AL29" s="236">
        <v>11838.429165387999</v>
      </c>
      <c r="AM29" s="236">
        <v>12004.57789504</v>
      </c>
      <c r="AN29" s="236">
        <v>12172.596429798001</v>
      </c>
      <c r="AO29" s="236">
        <v>12342.480538723999</v>
      </c>
      <c r="AP29" s="236">
        <v>12514.171627277001</v>
      </c>
      <c r="AQ29" s="236">
        <v>12687.500919582</v>
      </c>
      <c r="AR29" s="236">
        <v>12862.302987200001</v>
      </c>
      <c r="AS29" s="236">
        <v>13038.319726342999</v>
      </c>
      <c r="AT29" s="236">
        <v>13215.713883373999</v>
      </c>
      <c r="AU29" s="236">
        <v>13394.838885129</v>
      </c>
      <c r="AV29" s="236">
        <v>13575.493253946001</v>
      </c>
      <c r="AW29" s="236">
        <v>13757.455851000001</v>
      </c>
      <c r="AX29" s="236">
        <v>13940.551059277001</v>
      </c>
      <c r="AY29" s="236">
        <v>14124.669837492</v>
      </c>
      <c r="AZ29" s="236">
        <v>14309.831768698001</v>
      </c>
      <c r="BA29" s="236">
        <v>14495.990093814</v>
      </c>
      <c r="BB29" s="236">
        <v>14682.962067785</v>
      </c>
      <c r="BC29" s="236">
        <v>14870.595476758999</v>
      </c>
      <c r="BD29" s="236">
        <v>15058.829826306999</v>
      </c>
      <c r="BE29" s="236">
        <v>15247.556807520999</v>
      </c>
      <c r="BF29" s="236">
        <v>15436.764260352</v>
      </c>
      <c r="BG29" s="236">
        <v>15626.373169046999</v>
      </c>
      <c r="BH29" s="236">
        <v>15816.347304733999</v>
      </c>
      <c r="BI29" s="236">
        <v>16006.620403966001</v>
      </c>
      <c r="BJ29" s="236">
        <v>16197.189256779</v>
      </c>
      <c r="BK29" s="236">
        <v>16387.995282524</v>
      </c>
      <c r="BL29" s="236">
        <v>16578.966208418002</v>
      </c>
      <c r="BM29" s="236">
        <v>16769.987211006999</v>
      </c>
      <c r="BN29" s="236">
        <v>16960.943930407</v>
      </c>
      <c r="BO29" s="236">
        <v>17151.726533526999</v>
      </c>
      <c r="BP29" s="236">
        <v>17342.313838368002</v>
      </c>
      <c r="BQ29" s="236">
        <v>17532.62732363</v>
      </c>
      <c r="BR29" s="236">
        <v>17722.724673191999</v>
      </c>
      <c r="BS29" s="236">
        <v>17912.588604687</v>
      </c>
      <c r="BT29" s="236">
        <v>18102.198682979</v>
      </c>
      <c r="BU29" s="236">
        <v>18291.567797403</v>
      </c>
      <c r="BV29" s="236">
        <v>18480.579939536001</v>
      </c>
      <c r="BW29" s="236">
        <v>18669.050310555998</v>
      </c>
      <c r="BX29" s="236">
        <v>18856.500668765999</v>
      </c>
      <c r="BY29" s="236">
        <v>19042.284730309999</v>
      </c>
      <c r="BZ29" s="236">
        <v>19227.183493493001</v>
      </c>
      <c r="CA29" s="236">
        <v>19411.158217232001</v>
      </c>
      <c r="CB29" s="236">
        <v>19594.176784175001</v>
      </c>
      <c r="CC29" s="236">
        <v>19776.212042347001</v>
      </c>
      <c r="CD29" s="236">
        <v>19957.241324265</v>
      </c>
      <c r="CE29" s="236">
        <v>20137.249493149</v>
      </c>
      <c r="CF29" s="236">
        <v>20316.225551505999</v>
      </c>
      <c r="CG29" s="236">
        <v>20494.167155845</v>
      </c>
      <c r="CH29" s="236">
        <v>20671.079011685</v>
      </c>
      <c r="CI29" s="236">
        <v>20846.978039846999</v>
      </c>
      <c r="CJ29" s="236">
        <v>21021.900638859999</v>
      </c>
      <c r="CK29" s="236">
        <v>21195.919052541001</v>
      </c>
      <c r="CL29" s="236">
        <v>21369.184680333001</v>
      </c>
      <c r="CM29" s="236">
        <v>21542.036432006</v>
      </c>
      <c r="CN29" s="236">
        <v>21715.314949436</v>
      </c>
      <c r="CO29" s="236">
        <v>21891.343983629999</v>
      </c>
      <c r="CP29" s="236">
        <v>22077.404692905999</v>
      </c>
      <c r="CQ29" s="236">
        <v>22300</v>
      </c>
      <c r="CR29" s="236"/>
      <c r="CS29" s="236"/>
      <c r="CT29" s="236"/>
      <c r="CU29" s="236"/>
      <c r="CV29" s="236"/>
      <c r="CW29" s="236"/>
      <c r="CX29" s="236"/>
      <c r="CY29" s="236"/>
      <c r="CZ29" s="236"/>
      <c r="DA29" s="236"/>
      <c r="DB29" s="236"/>
      <c r="DC29" s="236"/>
      <c r="DD29" s="236"/>
      <c r="DE29" s="236"/>
      <c r="DF29" s="236"/>
      <c r="DG29" s="236"/>
      <c r="DH29" s="236"/>
      <c r="DI29" s="236"/>
      <c r="DJ29" s="236"/>
      <c r="DK29" s="236"/>
      <c r="DL29" s="236"/>
      <c r="DM29" s="236"/>
      <c r="DN29" s="236"/>
      <c r="DO29" s="236"/>
      <c r="DP29" s="236"/>
      <c r="DQ29" s="236"/>
      <c r="DR29" s="236"/>
      <c r="DS29" s="236"/>
    </row>
    <row r="30" spans="1:123" x14ac:dyDescent="0.15">
      <c r="A30" s="1" t="s">
        <v>273</v>
      </c>
      <c r="B30" s="1">
        <v>1</v>
      </c>
      <c r="C30" s="1" t="s">
        <v>273</v>
      </c>
      <c r="D30" s="1">
        <v>1</v>
      </c>
      <c r="E30" s="1">
        <v>1</v>
      </c>
      <c r="F30" s="1">
        <v>29</v>
      </c>
      <c r="G30" s="1">
        <v>0</v>
      </c>
      <c r="H30" s="1">
        <v>0</v>
      </c>
      <c r="I30" s="1">
        <v>0</v>
      </c>
      <c r="J30" s="1">
        <v>0</v>
      </c>
      <c r="K30" s="1">
        <v>0</v>
      </c>
      <c r="L30" s="1">
        <v>8366.7384125099998</v>
      </c>
      <c r="M30" s="236">
        <v>81</v>
      </c>
      <c r="N30" s="236">
        <v>8427.6647979770005</v>
      </c>
      <c r="O30" s="236">
        <v>8552.3374355060005</v>
      </c>
      <c r="P30" s="236">
        <v>8678.7467149629992</v>
      </c>
      <c r="Q30" s="236">
        <v>8806.8906514350001</v>
      </c>
      <c r="R30" s="236">
        <v>8936.7700310100008</v>
      </c>
      <c r="S30" s="236">
        <v>9068.3887469279998</v>
      </c>
      <c r="T30" s="236">
        <v>9201.7523715730003</v>
      </c>
      <c r="U30" s="236">
        <v>9336.8683574490005</v>
      </c>
      <c r="V30" s="236">
        <v>9473.7373883170003</v>
      </c>
      <c r="W30" s="236">
        <v>9612.3816497949992</v>
      </c>
      <c r="X30" s="236">
        <v>9752.8368558260008</v>
      </c>
      <c r="Y30" s="236">
        <v>9895.0862377440008</v>
      </c>
      <c r="Z30" s="236">
        <v>10039.140000328</v>
      </c>
      <c r="AA30" s="236">
        <v>10184.969387767</v>
      </c>
      <c r="AB30" s="236">
        <v>10332.545673802</v>
      </c>
      <c r="AC30" s="236">
        <v>10481.853145864001</v>
      </c>
      <c r="AD30" s="236">
        <v>10632.895075291999</v>
      </c>
      <c r="AE30" s="236">
        <v>10785.672472642</v>
      </c>
      <c r="AF30" s="236">
        <v>10940.176964773</v>
      </c>
      <c r="AG30" s="236">
        <v>11096.390876994001</v>
      </c>
      <c r="AH30" s="236">
        <v>11254.283787572</v>
      </c>
      <c r="AI30" s="236">
        <v>11413.920462149001</v>
      </c>
      <c r="AJ30" s="236">
        <v>11575.309413902</v>
      </c>
      <c r="AK30" s="236">
        <v>11738.445690279001</v>
      </c>
      <c r="AL30" s="236">
        <v>11903.380022337</v>
      </c>
      <c r="AM30" s="236">
        <v>12070.176622937999</v>
      </c>
      <c r="AN30" s="236">
        <v>12238.831582418999</v>
      </c>
      <c r="AO30" s="236">
        <v>12409.287901894</v>
      </c>
      <c r="AP30" s="236">
        <v>12581.380904288</v>
      </c>
      <c r="AQ30" s="236">
        <v>12754.948991667001</v>
      </c>
      <c r="AR30" s="236">
        <v>12929.73982051</v>
      </c>
      <c r="AS30" s="236">
        <v>13105.912218848</v>
      </c>
      <c r="AT30" s="236">
        <v>13283.81165942</v>
      </c>
      <c r="AU30" s="236">
        <v>13463.241110707</v>
      </c>
      <c r="AV30" s="236">
        <v>13643.984104716001</v>
      </c>
      <c r="AW30" s="236">
        <v>13825.868530537</v>
      </c>
      <c r="AX30" s="236">
        <v>14008.787314838</v>
      </c>
      <c r="AY30" s="236">
        <v>14192.759281578999</v>
      </c>
      <c r="AZ30" s="236">
        <v>14377.738281599</v>
      </c>
      <c r="BA30" s="236">
        <v>14563.544864305</v>
      </c>
      <c r="BB30" s="236">
        <v>14750.02936986</v>
      </c>
      <c r="BC30" s="236">
        <v>14937.131967511001</v>
      </c>
      <c r="BD30" s="236">
        <v>15124.745896689999</v>
      </c>
      <c r="BE30" s="236">
        <v>15312.858659822999</v>
      </c>
      <c r="BF30" s="236">
        <v>15501.392159139001</v>
      </c>
      <c r="BG30" s="236">
        <v>15690.310253444</v>
      </c>
      <c r="BH30" s="236">
        <v>15879.547303501</v>
      </c>
      <c r="BI30" s="236">
        <v>16069.099560679</v>
      </c>
      <c r="BJ30" s="236">
        <v>16258.908900434</v>
      </c>
      <c r="BK30" s="236">
        <v>16448.903720720002</v>
      </c>
      <c r="BL30" s="236">
        <v>16638.970570974001</v>
      </c>
      <c r="BM30" s="236">
        <v>16828.996397004001</v>
      </c>
      <c r="BN30" s="236">
        <v>17018.872538888001</v>
      </c>
      <c r="BO30" s="236">
        <v>17208.577461141998</v>
      </c>
      <c r="BP30" s="236">
        <v>17398.033237173</v>
      </c>
      <c r="BQ30" s="236">
        <v>17587.295903719001</v>
      </c>
      <c r="BR30" s="236">
        <v>17776.347784854999</v>
      </c>
      <c r="BS30" s="236">
        <v>17965.168105662</v>
      </c>
      <c r="BT30" s="236">
        <v>18153.768893615001</v>
      </c>
      <c r="BU30" s="236">
        <v>18342.035288649</v>
      </c>
      <c r="BV30" s="236">
        <v>18529.784633854</v>
      </c>
      <c r="BW30" s="236">
        <v>18716.545169124998</v>
      </c>
      <c r="BX30" s="236">
        <v>18901.679360474998</v>
      </c>
      <c r="BY30" s="236">
        <v>19085.955591417001</v>
      </c>
      <c r="BZ30" s="236">
        <v>19269.334891997001</v>
      </c>
      <c r="CA30" s="236">
        <v>19451.784818356999</v>
      </c>
      <c r="CB30" s="236">
        <v>19633.277822014999</v>
      </c>
      <c r="CC30" s="236">
        <v>19813.790777877999</v>
      </c>
      <c r="CD30" s="236">
        <v>19993.307988686</v>
      </c>
      <c r="CE30" s="236">
        <v>20171.817840469001</v>
      </c>
      <c r="CF30" s="236">
        <v>20349.317249578999</v>
      </c>
      <c r="CG30" s="236">
        <v>20525.810066769001</v>
      </c>
      <c r="CH30" s="236">
        <v>20701.312142194001</v>
      </c>
      <c r="CI30" s="236">
        <v>20875.858419617001</v>
      </c>
      <c r="CJ30" s="236">
        <v>21049.51891925</v>
      </c>
      <c r="CK30" s="236">
        <v>21222.441064406001</v>
      </c>
      <c r="CL30" s="236">
        <v>21394.955527635</v>
      </c>
      <c r="CM30" s="236">
        <v>21567.883243191001</v>
      </c>
      <c r="CN30" s="236">
        <v>21743.494220301</v>
      </c>
      <c r="CO30" s="236">
        <v>21928.901970756</v>
      </c>
      <c r="CP30" s="236">
        <v>22150</v>
      </c>
      <c r="CQ30" s="236"/>
      <c r="CR30" s="236"/>
      <c r="CS30" s="236"/>
      <c r="CT30" s="236"/>
      <c r="CU30" s="236"/>
      <c r="CV30" s="236"/>
      <c r="CW30" s="236"/>
      <c r="CX30" s="236"/>
      <c r="CY30" s="236"/>
      <c r="CZ30" s="236"/>
      <c r="DA30" s="236"/>
      <c r="DB30" s="236"/>
      <c r="DC30" s="236"/>
      <c r="DD30" s="236"/>
      <c r="DE30" s="236"/>
      <c r="DF30" s="236"/>
      <c r="DG30" s="236"/>
      <c r="DH30" s="236"/>
      <c r="DI30" s="236"/>
      <c r="DJ30" s="236"/>
      <c r="DK30" s="236"/>
      <c r="DL30" s="236"/>
      <c r="DM30" s="236"/>
      <c r="DN30" s="236"/>
      <c r="DO30" s="236"/>
      <c r="DP30" s="236"/>
      <c r="DQ30" s="236"/>
      <c r="DR30" s="236"/>
      <c r="DS30" s="236"/>
    </row>
    <row r="31" spans="1:123" x14ac:dyDescent="0.15">
      <c r="A31" s="1" t="s">
        <v>273</v>
      </c>
      <c r="B31" s="1">
        <v>1</v>
      </c>
      <c r="C31" s="1" t="s">
        <v>273</v>
      </c>
      <c r="D31" s="1">
        <v>1</v>
      </c>
      <c r="E31" s="1">
        <v>1</v>
      </c>
      <c r="F31" s="1">
        <v>30</v>
      </c>
      <c r="G31" s="1">
        <v>0</v>
      </c>
      <c r="H31" s="1">
        <v>0</v>
      </c>
      <c r="I31" s="1">
        <v>0</v>
      </c>
      <c r="J31" s="1">
        <v>0</v>
      </c>
      <c r="K31" s="1">
        <v>0</v>
      </c>
      <c r="L31" s="1">
        <v>8415.3176508319993</v>
      </c>
      <c r="M31" s="236">
        <v>80</v>
      </c>
      <c r="N31" s="236">
        <v>8477.4507845549997</v>
      </c>
      <c r="O31" s="236">
        <v>8602.8130265479995</v>
      </c>
      <c r="P31" s="236">
        <v>8729.8986172179993</v>
      </c>
      <c r="Q31" s="236">
        <v>8858.708924904</v>
      </c>
      <c r="R31" s="236">
        <v>8989.2482616130001</v>
      </c>
      <c r="S31" s="236">
        <v>9121.5225234400004</v>
      </c>
      <c r="T31" s="236">
        <v>9255.5393934290005</v>
      </c>
      <c r="U31" s="236">
        <v>9391.3000042509993</v>
      </c>
      <c r="V31" s="236">
        <v>9528.8262214080005</v>
      </c>
      <c r="W31" s="236">
        <v>9668.1530041440001</v>
      </c>
      <c r="X31" s="236">
        <v>9809.2645941810006</v>
      </c>
      <c r="Y31" s="236">
        <v>9952.1712749889994</v>
      </c>
      <c r="Z31" s="236">
        <v>10096.845585655999</v>
      </c>
      <c r="AA31" s="236">
        <v>10243.260013114999</v>
      </c>
      <c r="AB31" s="236">
        <v>10391.399591338</v>
      </c>
      <c r="AC31" s="236">
        <v>10541.267731256001</v>
      </c>
      <c r="AD31" s="236">
        <v>10692.86563875</v>
      </c>
      <c r="AE31" s="236">
        <v>10846.185390368</v>
      </c>
      <c r="AF31" s="236">
        <v>11001.209994524001</v>
      </c>
      <c r="AG31" s="236">
        <v>11157.910023857001</v>
      </c>
      <c r="AH31" s="236">
        <v>11316.348616724001</v>
      </c>
      <c r="AI31" s="236">
        <v>11476.534232335</v>
      </c>
      <c r="AJ31" s="236">
        <v>11638.462215170999</v>
      </c>
      <c r="AK31" s="236">
        <v>11802.182149634</v>
      </c>
      <c r="AL31" s="236">
        <v>11967.756816077999</v>
      </c>
      <c r="AM31" s="236">
        <v>12135.182626113001</v>
      </c>
      <c r="AN31" s="236">
        <v>12304.404176511</v>
      </c>
      <c r="AO31" s="236">
        <v>12475.260888995001</v>
      </c>
      <c r="AP31" s="236">
        <v>12647.594996133999</v>
      </c>
      <c r="AQ31" s="236">
        <v>12821.159914677</v>
      </c>
      <c r="AR31" s="236">
        <v>12996.110554321</v>
      </c>
      <c r="AS31" s="236">
        <v>13172.784433711</v>
      </c>
      <c r="AT31" s="236">
        <v>13350.988967468</v>
      </c>
      <c r="AU31" s="236">
        <v>13530.512358432999</v>
      </c>
      <c r="AV31" s="236">
        <v>13711.186001796001</v>
      </c>
      <c r="AW31" s="236">
        <v>13892.904792183001</v>
      </c>
      <c r="AX31" s="236">
        <v>14075.68679446</v>
      </c>
      <c r="AY31" s="236">
        <v>14259.486469384001</v>
      </c>
      <c r="AZ31" s="236">
        <v>14444.127660824999</v>
      </c>
      <c r="BA31" s="236">
        <v>14629.463262961001</v>
      </c>
      <c r="BB31" s="236">
        <v>14815.434108715001</v>
      </c>
      <c r="BC31" s="236">
        <v>15001.934985858999</v>
      </c>
      <c r="BD31" s="236">
        <v>15188.953059293999</v>
      </c>
      <c r="BE31" s="236">
        <v>15376.41114923</v>
      </c>
      <c r="BF31" s="236">
        <v>15564.273202155</v>
      </c>
      <c r="BG31" s="236">
        <v>15752.474203035001</v>
      </c>
      <c r="BH31" s="236">
        <v>15941.009864579</v>
      </c>
      <c r="BI31" s="236">
        <v>16129.822518344999</v>
      </c>
      <c r="BJ31" s="236">
        <v>16318.841233022</v>
      </c>
      <c r="BK31" s="236">
        <v>16507.953930939999</v>
      </c>
      <c r="BL31" s="236">
        <v>16697.048863601001</v>
      </c>
      <c r="BM31" s="236">
        <v>16886.018544249</v>
      </c>
      <c r="BN31" s="236">
        <v>17074.841083915999</v>
      </c>
      <c r="BO31" s="236">
        <v>17263.439150717</v>
      </c>
      <c r="BP31" s="236">
        <v>17451.867134246</v>
      </c>
      <c r="BQ31" s="236">
        <v>17640.106965022998</v>
      </c>
      <c r="BR31" s="236">
        <v>17828.137528343999</v>
      </c>
      <c r="BS31" s="236">
        <v>18015.969989826001</v>
      </c>
      <c r="BT31" s="236">
        <v>18203.490637760999</v>
      </c>
      <c r="BU31" s="236">
        <v>18390.518957151002</v>
      </c>
      <c r="BV31" s="236">
        <v>18576.589669485002</v>
      </c>
      <c r="BW31" s="236">
        <v>18761.073990640001</v>
      </c>
      <c r="BX31" s="236">
        <v>18944.727689341002</v>
      </c>
      <c r="BY31" s="236">
        <v>19127.511566761001</v>
      </c>
      <c r="BZ31" s="236">
        <v>19309.392852540001</v>
      </c>
      <c r="CA31" s="236">
        <v>19490.343601682998</v>
      </c>
      <c r="CB31" s="236">
        <v>19670.340231491002</v>
      </c>
      <c r="CC31" s="236">
        <v>19849.366484222999</v>
      </c>
      <c r="CD31" s="236">
        <v>20027.410129431999</v>
      </c>
      <c r="CE31" s="236">
        <v>20204.467343312001</v>
      </c>
      <c r="CF31" s="236">
        <v>20380.541121852999</v>
      </c>
      <c r="CG31" s="236">
        <v>20555.646244539999</v>
      </c>
      <c r="CH31" s="236">
        <v>20729.816200374</v>
      </c>
      <c r="CI31" s="236">
        <v>20903.118785958999</v>
      </c>
      <c r="CJ31" s="236">
        <v>21075.697448479001</v>
      </c>
      <c r="CK31" s="236">
        <v>21247.874623264001</v>
      </c>
      <c r="CL31" s="236">
        <v>21420.451536945999</v>
      </c>
      <c r="CM31" s="236">
        <v>21595.644456972001</v>
      </c>
      <c r="CN31" s="236">
        <v>21780.399248606998</v>
      </c>
      <c r="CO31" s="236">
        <v>22000</v>
      </c>
      <c r="CP31" s="236"/>
      <c r="CQ31" s="236"/>
      <c r="CR31" s="236"/>
      <c r="CS31" s="236"/>
      <c r="CT31" s="236"/>
      <c r="CU31" s="236"/>
      <c r="CV31" s="236"/>
      <c r="CW31" s="236"/>
      <c r="CX31" s="236"/>
      <c r="CY31" s="236"/>
      <c r="CZ31" s="236"/>
      <c r="DA31" s="236"/>
      <c r="DB31" s="236"/>
      <c r="DC31" s="236"/>
      <c r="DD31" s="236"/>
      <c r="DE31" s="236"/>
      <c r="DF31" s="236"/>
      <c r="DG31" s="236"/>
      <c r="DH31" s="236"/>
      <c r="DI31" s="236"/>
      <c r="DJ31" s="236"/>
      <c r="DK31" s="236"/>
      <c r="DL31" s="236"/>
      <c r="DM31" s="236"/>
      <c r="DN31" s="236"/>
      <c r="DO31" s="236"/>
      <c r="DP31" s="236"/>
      <c r="DQ31" s="236"/>
      <c r="DR31" s="236"/>
      <c r="DS31" s="236"/>
    </row>
    <row r="32" spans="1:123" x14ac:dyDescent="0.15">
      <c r="A32" s="1" t="s">
        <v>273</v>
      </c>
      <c r="B32" s="1">
        <v>1</v>
      </c>
      <c r="C32" s="1" t="s">
        <v>273</v>
      </c>
      <c r="D32" s="1">
        <v>1</v>
      </c>
      <c r="E32" s="1">
        <v>1</v>
      </c>
      <c r="F32" s="1">
        <v>31</v>
      </c>
      <c r="G32" s="1">
        <v>0</v>
      </c>
      <c r="H32" s="1">
        <v>0</v>
      </c>
      <c r="I32" s="1">
        <v>0</v>
      </c>
      <c r="J32" s="1">
        <v>0</v>
      </c>
      <c r="K32" s="1">
        <v>0</v>
      </c>
      <c r="L32" s="1">
        <v>8463.5377576329993</v>
      </c>
      <c r="M32" s="236">
        <v>79</v>
      </c>
      <c r="N32" s="236">
        <v>8526.8793381329997</v>
      </c>
      <c r="O32" s="236">
        <v>8652.906583</v>
      </c>
      <c r="P32" s="236">
        <v>8780.6478187989997</v>
      </c>
      <c r="Q32" s="236">
        <v>8910.1077762980003</v>
      </c>
      <c r="R32" s="236">
        <v>9041.2926753079992</v>
      </c>
      <c r="S32" s="236">
        <v>9174.210429408</v>
      </c>
      <c r="T32" s="236">
        <v>9308.8626201850002</v>
      </c>
      <c r="U32" s="236">
        <v>9445.2707930209999</v>
      </c>
      <c r="V32" s="236">
        <v>9583.4691524610007</v>
      </c>
      <c r="W32" s="236">
        <v>9723.4429506180004</v>
      </c>
      <c r="X32" s="236">
        <v>9865.2025496509996</v>
      </c>
      <c r="Y32" s="236">
        <v>10008.721783544999</v>
      </c>
      <c r="Z32" s="236">
        <v>10153.974352428</v>
      </c>
      <c r="AA32" s="236">
        <v>10300.946036810999</v>
      </c>
      <c r="AB32" s="236">
        <v>10449.640387219</v>
      </c>
      <c r="AC32" s="236">
        <v>10600.058804859</v>
      </c>
      <c r="AD32" s="236">
        <v>10752.193815963999</v>
      </c>
      <c r="AE32" s="236">
        <v>10906.029112054001</v>
      </c>
      <c r="AF32" s="236">
        <v>11061.536260141</v>
      </c>
      <c r="AG32" s="236">
        <v>11218.776771298</v>
      </c>
      <c r="AH32" s="236">
        <v>11377.759050766999</v>
      </c>
      <c r="AI32" s="236">
        <v>11538.478740062001</v>
      </c>
      <c r="AJ32" s="236">
        <v>11700.984276931</v>
      </c>
      <c r="AK32" s="236">
        <v>11865.337009217001</v>
      </c>
      <c r="AL32" s="236">
        <v>12031.533669807999</v>
      </c>
      <c r="AM32" s="236">
        <v>12199.520451128001</v>
      </c>
      <c r="AN32" s="236">
        <v>12369.140873701001</v>
      </c>
      <c r="AO32" s="236">
        <v>12540.241000599999</v>
      </c>
      <c r="AP32" s="236">
        <v>12712.580008845</v>
      </c>
      <c r="AQ32" s="236">
        <v>12886.308889795</v>
      </c>
      <c r="AR32" s="236">
        <v>13061.757208001</v>
      </c>
      <c r="AS32" s="236">
        <v>13238.73682423</v>
      </c>
      <c r="AT32" s="236">
        <v>13417.040612149</v>
      </c>
      <c r="AU32" s="236">
        <v>13596.503473055</v>
      </c>
      <c r="AV32" s="236">
        <v>13777.022269528999</v>
      </c>
      <c r="AW32" s="236">
        <v>13958.614307342001</v>
      </c>
      <c r="AX32" s="236">
        <v>14141.234657169</v>
      </c>
      <c r="AY32" s="236">
        <v>14324.710457345</v>
      </c>
      <c r="AZ32" s="236">
        <v>14508.897156061999</v>
      </c>
      <c r="BA32" s="236">
        <v>14693.736249920001</v>
      </c>
      <c r="BB32" s="236">
        <v>14879.124075029</v>
      </c>
      <c r="BC32" s="236">
        <v>15065.047458765001</v>
      </c>
      <c r="BD32" s="236">
        <v>15251.430139321001</v>
      </c>
      <c r="BE32" s="236">
        <v>15438.236150866</v>
      </c>
      <c r="BF32" s="236">
        <v>15625.40110257</v>
      </c>
      <c r="BG32" s="236">
        <v>15812.920168478</v>
      </c>
      <c r="BH32" s="236">
        <v>16000.736136255</v>
      </c>
      <c r="BI32" s="236">
        <v>16188.778745324</v>
      </c>
      <c r="BJ32" s="236">
        <v>16376.937290906</v>
      </c>
      <c r="BK32" s="236">
        <v>16565.101330197998</v>
      </c>
      <c r="BL32" s="236">
        <v>16753.164549609999</v>
      </c>
      <c r="BM32" s="236">
        <v>16941.104706689999</v>
      </c>
      <c r="BN32" s="236">
        <v>17128.845064261001</v>
      </c>
      <c r="BO32" s="236">
        <v>17316.438364772999</v>
      </c>
      <c r="BP32" s="236">
        <v>17503.866145192002</v>
      </c>
      <c r="BQ32" s="236">
        <v>17691.106951026999</v>
      </c>
      <c r="BR32" s="236">
        <v>17878.171086038001</v>
      </c>
      <c r="BS32" s="236">
        <v>18064.945986874001</v>
      </c>
      <c r="BT32" s="236">
        <v>18251.253280449</v>
      </c>
      <c r="BU32" s="236">
        <v>18436.634169844001</v>
      </c>
      <c r="BV32" s="236">
        <v>18620.468620805001</v>
      </c>
      <c r="BW32" s="236">
        <v>18803.499787264998</v>
      </c>
      <c r="BX32" s="236">
        <v>18985.688241526001</v>
      </c>
      <c r="BY32" s="236">
        <v>19167.000886722999</v>
      </c>
      <c r="BZ32" s="236">
        <v>19347.409381352001</v>
      </c>
      <c r="CA32" s="236">
        <v>19526.889685104001</v>
      </c>
      <c r="CB32" s="236">
        <v>19705.424979759999</v>
      </c>
      <c r="CC32" s="236">
        <v>19883.002418395001</v>
      </c>
      <c r="CD32" s="236">
        <v>20059.617437045999</v>
      </c>
      <c r="CE32" s="236">
        <v>20235.272176936</v>
      </c>
      <c r="CF32" s="236">
        <v>20409.980346887001</v>
      </c>
      <c r="CG32" s="236">
        <v>20583.773981130998</v>
      </c>
      <c r="CH32" s="236">
        <v>20756.718652668002</v>
      </c>
      <c r="CI32" s="236">
        <v>20928.953832552001</v>
      </c>
      <c r="CJ32" s="236">
        <v>21100.793718894001</v>
      </c>
      <c r="CK32" s="236">
        <v>21273.019830702</v>
      </c>
      <c r="CL32" s="236">
        <v>21447.794693643002</v>
      </c>
      <c r="CM32" s="236">
        <v>21631.896526457</v>
      </c>
      <c r="CN32" s="236">
        <v>21850</v>
      </c>
      <c r="CO32" s="236"/>
      <c r="CP32" s="236"/>
      <c r="CQ32" s="236"/>
      <c r="CR32" s="236"/>
      <c r="CS32" s="236"/>
      <c r="CT32" s="236"/>
      <c r="CU32" s="236"/>
      <c r="CV32" s="236"/>
      <c r="CW32" s="236"/>
      <c r="CX32" s="236"/>
      <c r="CY32" s="236"/>
      <c r="CZ32" s="236"/>
      <c r="DA32" s="236"/>
      <c r="DB32" s="236"/>
      <c r="DC32" s="236"/>
      <c r="DD32" s="236"/>
      <c r="DE32" s="236"/>
      <c r="DF32" s="236"/>
      <c r="DG32" s="236"/>
      <c r="DH32" s="236"/>
      <c r="DI32" s="236"/>
      <c r="DJ32" s="236"/>
      <c r="DK32" s="236"/>
      <c r="DL32" s="236"/>
      <c r="DM32" s="236"/>
      <c r="DN32" s="236"/>
      <c r="DO32" s="236"/>
      <c r="DP32" s="236"/>
      <c r="DQ32" s="236"/>
      <c r="DR32" s="236"/>
      <c r="DS32" s="236"/>
    </row>
    <row r="33" spans="1:123" x14ac:dyDescent="0.15">
      <c r="A33" s="1" t="s">
        <v>273</v>
      </c>
      <c r="B33" s="1">
        <v>1</v>
      </c>
      <c r="C33" s="1" t="s">
        <v>273</v>
      </c>
      <c r="D33" s="1">
        <v>1</v>
      </c>
      <c r="E33" s="1">
        <v>1</v>
      </c>
      <c r="F33" s="1">
        <v>32</v>
      </c>
      <c r="G33" s="1">
        <v>0</v>
      </c>
      <c r="H33" s="1">
        <v>0</v>
      </c>
      <c r="I33" s="1">
        <v>0</v>
      </c>
      <c r="J33" s="1">
        <v>0</v>
      </c>
      <c r="K33" s="1">
        <v>0</v>
      </c>
      <c r="L33" s="1">
        <v>8511.3648872659996</v>
      </c>
      <c r="M33" s="236">
        <v>78</v>
      </c>
      <c r="N33" s="236">
        <v>8575.9145487829992</v>
      </c>
      <c r="O33" s="236">
        <v>8702.5867126930007</v>
      </c>
      <c r="P33" s="236">
        <v>8830.9672909839992</v>
      </c>
      <c r="Q33" s="236">
        <v>8961.0628271749993</v>
      </c>
      <c r="R33" s="236">
        <v>9092.8814653879999</v>
      </c>
      <c r="S33" s="236">
        <v>9226.4252361189992</v>
      </c>
      <c r="T33" s="236">
        <v>9361.7153646349998</v>
      </c>
      <c r="U33" s="236">
        <v>9498.785300779</v>
      </c>
      <c r="V33" s="236">
        <v>9637.6213070550002</v>
      </c>
      <c r="W33" s="236">
        <v>9778.2338243119993</v>
      </c>
      <c r="X33" s="236">
        <v>9920.5979814340008</v>
      </c>
      <c r="Y33" s="236">
        <v>10064.688691740999</v>
      </c>
      <c r="Z33" s="236">
        <v>10210.492482284</v>
      </c>
      <c r="AA33" s="236">
        <v>10358.013043183</v>
      </c>
      <c r="AB33" s="236">
        <v>10507.251970967</v>
      </c>
      <c r="AC33" s="236">
        <v>10658.202241559</v>
      </c>
      <c r="AD33" s="236">
        <v>10810.848229584</v>
      </c>
      <c r="AE33" s="236">
        <v>10965.162496426001</v>
      </c>
      <c r="AF33" s="236">
        <v>11121.204925873</v>
      </c>
      <c r="AG33" s="236">
        <v>11278.983869199999</v>
      </c>
      <c r="AH33" s="236">
        <v>11438.495264953999</v>
      </c>
      <c r="AI33" s="236">
        <v>11599.786404228</v>
      </c>
      <c r="AJ33" s="236">
        <v>11762.917202357001</v>
      </c>
      <c r="AK33" s="236">
        <v>11927.884713502001</v>
      </c>
      <c r="AL33" s="236">
        <v>12094.636725745</v>
      </c>
      <c r="AM33" s="236">
        <v>12263.020858407999</v>
      </c>
      <c r="AN33" s="236">
        <v>12432.887005066999</v>
      </c>
      <c r="AO33" s="236">
        <v>12604.000103012</v>
      </c>
      <c r="AP33" s="236">
        <v>12776.507225268</v>
      </c>
      <c r="AQ33" s="236">
        <v>12950.729982291999</v>
      </c>
      <c r="AR33" s="236">
        <v>13126.484680991</v>
      </c>
      <c r="AS33" s="236">
        <v>13303.568865865</v>
      </c>
      <c r="AT33" s="236">
        <v>13481.820944315001</v>
      </c>
      <c r="AU33" s="236">
        <v>13661.139746875</v>
      </c>
      <c r="AV33" s="236">
        <v>13841.541820222999</v>
      </c>
      <c r="AW33" s="236">
        <v>14022.982844954</v>
      </c>
      <c r="AX33" s="236">
        <v>14205.293253865</v>
      </c>
      <c r="AY33" s="236">
        <v>14388.331049164</v>
      </c>
      <c r="AZ33" s="236">
        <v>14572.038391124001</v>
      </c>
      <c r="BA33" s="236">
        <v>14756.313164198</v>
      </c>
      <c r="BB33" s="236">
        <v>14941.141858235</v>
      </c>
      <c r="BC33" s="236">
        <v>15126.449129413</v>
      </c>
      <c r="BD33" s="236">
        <v>15312.199099576999</v>
      </c>
      <c r="BE33" s="236">
        <v>15498.328002105</v>
      </c>
      <c r="BF33" s="236">
        <v>15684.830472378</v>
      </c>
      <c r="BG33" s="236">
        <v>15871.649754165999</v>
      </c>
      <c r="BH33" s="236">
        <v>16058.716257626</v>
      </c>
      <c r="BI33" s="236">
        <v>16245.920650873</v>
      </c>
      <c r="BJ33" s="236">
        <v>16433.153796795999</v>
      </c>
      <c r="BK33" s="236">
        <v>16620.310554971002</v>
      </c>
      <c r="BL33" s="236">
        <v>16807.368329464</v>
      </c>
      <c r="BM33" s="236">
        <v>16994.250977805001</v>
      </c>
      <c r="BN33" s="236">
        <v>17181.009595299998</v>
      </c>
      <c r="BO33" s="236">
        <v>17367.625325360001</v>
      </c>
      <c r="BP33" s="236">
        <v>17554.076373709999</v>
      </c>
      <c r="BQ33" s="236">
        <v>17740.372182249001</v>
      </c>
      <c r="BR33" s="236">
        <v>17926.401335986</v>
      </c>
      <c r="BS33" s="236">
        <v>18111.987603746999</v>
      </c>
      <c r="BT33" s="236">
        <v>18296.678670203</v>
      </c>
      <c r="BU33" s="236">
        <v>18479.86325097</v>
      </c>
      <c r="BV33" s="236">
        <v>18662.271885188999</v>
      </c>
      <c r="BW33" s="236">
        <v>18843.864916291001</v>
      </c>
      <c r="BX33" s="236">
        <v>19024.608920905001</v>
      </c>
      <c r="BY33" s="236">
        <v>19204.47516102</v>
      </c>
      <c r="BZ33" s="236">
        <v>19383.439138717</v>
      </c>
      <c r="CA33" s="236">
        <v>19561.483475296998</v>
      </c>
      <c r="CB33" s="236">
        <v>19738.594707357999</v>
      </c>
      <c r="CC33" s="236">
        <v>19914.767530779998</v>
      </c>
      <c r="CD33" s="236">
        <v>20090.003232019</v>
      </c>
      <c r="CE33" s="236">
        <v>20264.314449232999</v>
      </c>
      <c r="CF33" s="236">
        <v>20437.731761889001</v>
      </c>
      <c r="CG33" s="236">
        <v>20610.318519377</v>
      </c>
      <c r="CH33" s="236">
        <v>20782.210216625001</v>
      </c>
      <c r="CI33" s="236">
        <v>20953.712814523002</v>
      </c>
      <c r="CJ33" s="236">
        <v>21125.588124457001</v>
      </c>
      <c r="CK33" s="236">
        <v>21299.944930313999</v>
      </c>
      <c r="CL33" s="236">
        <v>21483.393804308002</v>
      </c>
      <c r="CM33" s="236">
        <v>21700</v>
      </c>
      <c r="CN33" s="236"/>
      <c r="CO33" s="236"/>
      <c r="CP33" s="236"/>
      <c r="CQ33" s="236"/>
      <c r="CR33" s="236"/>
      <c r="CS33" s="236"/>
      <c r="CT33" s="236"/>
      <c r="CU33" s="236"/>
      <c r="CV33" s="236"/>
      <c r="CW33" s="236"/>
      <c r="CX33" s="236"/>
      <c r="CY33" s="236"/>
      <c r="CZ33" s="236"/>
      <c r="DA33" s="236"/>
      <c r="DB33" s="236"/>
      <c r="DC33" s="236"/>
      <c r="DD33" s="236"/>
      <c r="DE33" s="236"/>
      <c r="DF33" s="236"/>
      <c r="DG33" s="236"/>
      <c r="DH33" s="236"/>
      <c r="DI33" s="236"/>
      <c r="DJ33" s="236"/>
      <c r="DK33" s="236"/>
      <c r="DL33" s="236"/>
      <c r="DM33" s="236"/>
      <c r="DN33" s="236"/>
      <c r="DO33" s="236"/>
      <c r="DP33" s="236"/>
      <c r="DQ33" s="236"/>
      <c r="DR33" s="236"/>
      <c r="DS33" s="236"/>
    </row>
    <row r="34" spans="1:123" x14ac:dyDescent="0.15">
      <c r="A34" s="1" t="s">
        <v>273</v>
      </c>
      <c r="B34" s="1">
        <v>1</v>
      </c>
      <c r="C34" s="1" t="s">
        <v>273</v>
      </c>
      <c r="D34" s="1">
        <v>1</v>
      </c>
      <c r="E34" s="1">
        <v>1</v>
      </c>
      <c r="F34" s="1">
        <v>33</v>
      </c>
      <c r="G34" s="1">
        <v>0</v>
      </c>
      <c r="H34" s="1">
        <v>0</v>
      </c>
      <c r="I34" s="1">
        <v>0</v>
      </c>
      <c r="J34" s="1">
        <v>0</v>
      </c>
      <c r="K34" s="1">
        <v>0</v>
      </c>
      <c r="L34" s="1">
        <v>8558.7625378369994</v>
      </c>
      <c r="M34" s="236">
        <v>77</v>
      </c>
      <c r="N34" s="236">
        <v>8624.5256065880003</v>
      </c>
      <c r="O34" s="236">
        <v>8751.8268056689994</v>
      </c>
      <c r="P34" s="236">
        <v>8880.8329790419994</v>
      </c>
      <c r="Q34" s="236">
        <v>9011.5525013679999</v>
      </c>
      <c r="R34" s="236">
        <v>9143.9878520530001</v>
      </c>
      <c r="S34" s="236">
        <v>9278.1599362479992</v>
      </c>
      <c r="T34" s="236">
        <v>9414.1014490969992</v>
      </c>
      <c r="U34" s="236">
        <v>9551.799663492</v>
      </c>
      <c r="V34" s="236">
        <v>9691.2650989729991</v>
      </c>
      <c r="W34" s="236">
        <v>9832.4741793230005</v>
      </c>
      <c r="X34" s="236">
        <v>9975.4030310540002</v>
      </c>
      <c r="Y34" s="236">
        <v>10120.038927758</v>
      </c>
      <c r="Z34" s="236">
        <v>10266.385699146</v>
      </c>
      <c r="AA34" s="236">
        <v>10414.445137074999</v>
      </c>
      <c r="AB34" s="236">
        <v>10564.210667154999</v>
      </c>
      <c r="AC34" s="236">
        <v>10715.667347114</v>
      </c>
      <c r="AD34" s="236">
        <v>10868.78873271</v>
      </c>
      <c r="AE34" s="236">
        <v>11023.633080447</v>
      </c>
      <c r="AF34" s="236">
        <v>11180.208687632001</v>
      </c>
      <c r="AG34" s="236">
        <v>11338.511789845001</v>
      </c>
      <c r="AH34" s="236">
        <v>11498.588531525</v>
      </c>
      <c r="AI34" s="236">
        <v>11660.497395496999</v>
      </c>
      <c r="AJ34" s="236">
        <v>11824.235757196</v>
      </c>
      <c r="AK34" s="236">
        <v>11989.753000363</v>
      </c>
      <c r="AL34" s="236">
        <v>12156.900843115</v>
      </c>
      <c r="AM34" s="236">
        <v>12325.533009534</v>
      </c>
      <c r="AN34" s="236">
        <v>12495.420197179001</v>
      </c>
      <c r="AO34" s="236">
        <v>12666.705560741</v>
      </c>
      <c r="AP34" s="236">
        <v>12839.702756582999</v>
      </c>
      <c r="AQ34" s="236">
        <v>13014.232537751999</v>
      </c>
      <c r="AR34" s="236">
        <v>13190.097119581</v>
      </c>
      <c r="AS34" s="236">
        <v>13367.138415574</v>
      </c>
      <c r="AT34" s="236">
        <v>13545.25722422</v>
      </c>
      <c r="AU34" s="236">
        <v>13724.469333105</v>
      </c>
      <c r="AV34" s="236">
        <v>13904.731032739001</v>
      </c>
      <c r="AW34" s="236">
        <v>14085.876050385001</v>
      </c>
      <c r="AX34" s="236">
        <v>14267.764942264999</v>
      </c>
      <c r="AY34" s="236">
        <v>14450.340532328</v>
      </c>
      <c r="AZ34" s="236">
        <v>14633.502253367</v>
      </c>
      <c r="BA34" s="236">
        <v>14817.236257705999</v>
      </c>
      <c r="BB34" s="236">
        <v>15001.468119503999</v>
      </c>
      <c r="BC34" s="236">
        <v>15186.162048287</v>
      </c>
      <c r="BD34" s="236">
        <v>15371.254901640001</v>
      </c>
      <c r="BE34" s="236">
        <v>15556.740776278</v>
      </c>
      <c r="BF34" s="236">
        <v>15742.563372076</v>
      </c>
      <c r="BG34" s="236">
        <v>15928.653769928</v>
      </c>
      <c r="BH34" s="236">
        <v>16114.904010839</v>
      </c>
      <c r="BI34" s="236">
        <v>16301.206263393</v>
      </c>
      <c r="BJ34" s="236">
        <v>16487.456560332001</v>
      </c>
      <c r="BK34" s="236">
        <v>16673.631952236999</v>
      </c>
      <c r="BL34" s="236">
        <v>16859.656891349001</v>
      </c>
      <c r="BM34" s="236">
        <v>17045.580825827001</v>
      </c>
      <c r="BN34" s="236">
        <v>17231.384505528</v>
      </c>
      <c r="BO34" s="236">
        <v>17417.045796392002</v>
      </c>
      <c r="BP34" s="236">
        <v>17602.573278461001</v>
      </c>
      <c r="BQ34" s="236">
        <v>17787.856685098999</v>
      </c>
      <c r="BR34" s="236">
        <v>17972.721927044</v>
      </c>
      <c r="BS34" s="236">
        <v>18156.723170562</v>
      </c>
      <c r="BT34" s="236">
        <v>18339.257881134999</v>
      </c>
      <c r="BU34" s="236">
        <v>18521.043983112999</v>
      </c>
      <c r="BV34" s="236">
        <v>18702.041591055</v>
      </c>
      <c r="BW34" s="236">
        <v>18882.216955087999</v>
      </c>
      <c r="BX34" s="236">
        <v>19061.540940687999</v>
      </c>
      <c r="BY34" s="236">
        <v>19239.988592330999</v>
      </c>
      <c r="BZ34" s="236">
        <v>19417.541970833001</v>
      </c>
      <c r="CA34" s="236">
        <v>19594.186996321001</v>
      </c>
      <c r="CB34" s="236">
        <v>19769.917624514001</v>
      </c>
      <c r="CC34" s="236">
        <v>19944.734287103001</v>
      </c>
      <c r="CD34" s="236">
        <v>20118.648551579001</v>
      </c>
      <c r="CE34" s="236">
        <v>20291.689542646</v>
      </c>
      <c r="CF34" s="236">
        <v>20463.918386085999</v>
      </c>
      <c r="CG34" s="236">
        <v>20635.466600698001</v>
      </c>
      <c r="CH34" s="236">
        <v>20806.631910151998</v>
      </c>
      <c r="CI34" s="236">
        <v>20978.156418212999</v>
      </c>
      <c r="CJ34" s="236">
        <v>21152.095166985</v>
      </c>
      <c r="CK34" s="236">
        <v>21334.891082157999</v>
      </c>
      <c r="CL34" s="236">
        <v>21550</v>
      </c>
      <c r="CM34" s="236"/>
      <c r="CN34" s="236"/>
      <c r="CO34" s="236"/>
      <c r="CP34" s="236"/>
      <c r="CQ34" s="236"/>
      <c r="CR34" s="236"/>
      <c r="CS34" s="236"/>
      <c r="CT34" s="236"/>
      <c r="CU34" s="236"/>
      <c r="CV34" s="236"/>
      <c r="CW34" s="236"/>
      <c r="CX34" s="236"/>
      <c r="CY34" s="236"/>
      <c r="CZ34" s="236"/>
      <c r="DA34" s="236"/>
      <c r="DB34" s="236"/>
      <c r="DC34" s="236"/>
      <c r="DD34" s="236"/>
      <c r="DE34" s="236"/>
      <c r="DF34" s="236"/>
      <c r="DG34" s="236"/>
      <c r="DH34" s="236"/>
      <c r="DI34" s="236"/>
      <c r="DJ34" s="236"/>
      <c r="DK34" s="236"/>
      <c r="DL34" s="236"/>
      <c r="DM34" s="236"/>
      <c r="DN34" s="236"/>
      <c r="DO34" s="236"/>
      <c r="DP34" s="236"/>
      <c r="DQ34" s="236"/>
      <c r="DR34" s="236"/>
      <c r="DS34" s="236"/>
    </row>
    <row r="35" spans="1:123" x14ac:dyDescent="0.15">
      <c r="A35" s="1" t="s">
        <v>273</v>
      </c>
      <c r="B35" s="1">
        <v>1</v>
      </c>
      <c r="C35" s="1" t="s">
        <v>273</v>
      </c>
      <c r="D35" s="1">
        <v>1</v>
      </c>
      <c r="E35" s="1">
        <v>1</v>
      </c>
      <c r="F35" s="1">
        <v>34</v>
      </c>
      <c r="G35" s="1">
        <v>0</v>
      </c>
      <c r="H35" s="1">
        <v>0</v>
      </c>
      <c r="I35" s="1">
        <v>0</v>
      </c>
      <c r="J35" s="1">
        <v>0</v>
      </c>
      <c r="K35" s="1">
        <v>0</v>
      </c>
      <c r="L35" s="1">
        <v>8605.6995706540001</v>
      </c>
      <c r="M35" s="236">
        <v>76</v>
      </c>
      <c r="N35" s="236">
        <v>8672.6863203539997</v>
      </c>
      <c r="O35" s="236">
        <v>8800.6031309089994</v>
      </c>
      <c r="P35" s="236">
        <v>8930.2235373469994</v>
      </c>
      <c r="Q35" s="236">
        <v>9061.5504679860005</v>
      </c>
      <c r="R35" s="236">
        <v>9194.6045078620009</v>
      </c>
      <c r="S35" s="236">
        <v>9329.4175974150003</v>
      </c>
      <c r="T35" s="236">
        <v>9465.9780199289999</v>
      </c>
      <c r="U35" s="236">
        <v>9604.2963736349993</v>
      </c>
      <c r="V35" s="236">
        <v>9744.3503772120002</v>
      </c>
      <c r="W35" s="236">
        <v>9886.1173703669992</v>
      </c>
      <c r="X35" s="236">
        <v>10029.585373231001</v>
      </c>
      <c r="Y35" s="236">
        <v>10174.75835511</v>
      </c>
      <c r="Z35" s="236">
        <v>10321.638303182999</v>
      </c>
      <c r="AA35" s="236">
        <v>10470.219092751</v>
      </c>
      <c r="AB35" s="236">
        <v>10620.486464644</v>
      </c>
      <c r="AC35" s="236">
        <v>10772.414968995001</v>
      </c>
      <c r="AD35" s="236">
        <v>10926.061235022</v>
      </c>
      <c r="AE35" s="236">
        <v>11081.433506064999</v>
      </c>
      <c r="AF35" s="236">
        <v>11238.528314736999</v>
      </c>
      <c r="AG35" s="236">
        <v>11397.390658822</v>
      </c>
      <c r="AH35" s="236">
        <v>11558.077588636999</v>
      </c>
      <c r="AI35" s="236">
        <v>11720.586800891</v>
      </c>
      <c r="AJ35" s="236">
        <v>11884.869274979999</v>
      </c>
      <c r="AK35" s="236">
        <v>12050.780827821</v>
      </c>
      <c r="AL35" s="236">
        <v>12218.179014001</v>
      </c>
      <c r="AM35" s="236">
        <v>12386.840291347</v>
      </c>
      <c r="AN35" s="236">
        <v>12556.903896215001</v>
      </c>
      <c r="AO35" s="236">
        <v>12728.675530873999</v>
      </c>
      <c r="AP35" s="236">
        <v>12901.980394513999</v>
      </c>
      <c r="AQ35" s="236">
        <v>13076.625373298</v>
      </c>
      <c r="AR35" s="236">
        <v>13252.455886833</v>
      </c>
      <c r="AS35" s="236">
        <v>13429.374701565999</v>
      </c>
      <c r="AT35" s="236">
        <v>13607.396845986001</v>
      </c>
      <c r="AU35" s="236">
        <v>13786.479220523999</v>
      </c>
      <c r="AV35" s="236">
        <v>13966.458846905</v>
      </c>
      <c r="AW35" s="236">
        <v>14147.198835366</v>
      </c>
      <c r="AX35" s="236">
        <v>14328.642673533001</v>
      </c>
      <c r="AY35" s="236">
        <v>14510.691342537</v>
      </c>
      <c r="AZ35" s="236">
        <v>14693.330657177001</v>
      </c>
      <c r="BA35" s="236">
        <v>14876.487109595</v>
      </c>
      <c r="BB35" s="236">
        <v>15060.124996998</v>
      </c>
      <c r="BC35" s="236">
        <v>15244.181801174</v>
      </c>
      <c r="BD35" s="236">
        <v>15428.651080178</v>
      </c>
      <c r="BE35" s="236">
        <v>15613.476989986</v>
      </c>
      <c r="BF35" s="236">
        <v>15798.59128223</v>
      </c>
      <c r="BG35" s="236">
        <v>15983.887370805</v>
      </c>
      <c r="BH35" s="236">
        <v>16169.258729990001</v>
      </c>
      <c r="BI35" s="236">
        <v>16354.602565693</v>
      </c>
      <c r="BJ35" s="236">
        <v>16539.895575011</v>
      </c>
      <c r="BK35" s="236">
        <v>16725.062804893001</v>
      </c>
      <c r="BL35" s="236">
        <v>16910.152056355</v>
      </c>
      <c r="BM35" s="236">
        <v>17095.143685695999</v>
      </c>
      <c r="BN35" s="236">
        <v>17280.015219075001</v>
      </c>
      <c r="BO35" s="236">
        <v>17464.774374673001</v>
      </c>
      <c r="BP35" s="236">
        <v>17649.312034211998</v>
      </c>
      <c r="BQ35" s="236">
        <v>17833.456250341998</v>
      </c>
      <c r="BR35" s="236">
        <v>18016.767670920999</v>
      </c>
      <c r="BS35" s="236">
        <v>18198.652511299999</v>
      </c>
      <c r="BT35" s="236">
        <v>18379.816081036999</v>
      </c>
      <c r="BU35" s="236">
        <v>18560.21826582</v>
      </c>
      <c r="BV35" s="236">
        <v>18739.824989271001</v>
      </c>
      <c r="BW35" s="236">
        <v>18918.606720356001</v>
      </c>
      <c r="BX35" s="236">
        <v>19096.538045943998</v>
      </c>
      <c r="BY35" s="236">
        <v>19273.600466370001</v>
      </c>
      <c r="BZ35" s="236">
        <v>19449.779285285</v>
      </c>
      <c r="CA35" s="236">
        <v>19625.067718247999</v>
      </c>
      <c r="CB35" s="236">
        <v>19799.465342186999</v>
      </c>
      <c r="CC35" s="236">
        <v>19972.982653925999</v>
      </c>
      <c r="CD35" s="236">
        <v>20145.647323403002</v>
      </c>
      <c r="CE35" s="236">
        <v>20317.518252794998</v>
      </c>
      <c r="CF35" s="236">
        <v>20488.722984772001</v>
      </c>
      <c r="CG35" s="236">
        <v>20659.551005780999</v>
      </c>
      <c r="CH35" s="236">
        <v>20830.724711968</v>
      </c>
      <c r="CI35" s="236">
        <v>21004.245403656001</v>
      </c>
      <c r="CJ35" s="236">
        <v>21186.388360008001</v>
      </c>
      <c r="CK35" s="236">
        <v>21400</v>
      </c>
      <c r="CL35" s="236"/>
      <c r="CM35" s="236"/>
      <c r="CN35" s="236"/>
      <c r="CO35" s="236"/>
      <c r="CP35" s="236"/>
      <c r="CQ35" s="236"/>
      <c r="CR35" s="236"/>
      <c r="CS35" s="236"/>
      <c r="CT35" s="236"/>
      <c r="CU35" s="236"/>
      <c r="CV35" s="236"/>
      <c r="CW35" s="236"/>
      <c r="CX35" s="236"/>
      <c r="CY35" s="236"/>
      <c r="CZ35" s="236"/>
      <c r="DA35" s="236"/>
      <c r="DB35" s="236"/>
      <c r="DC35" s="236"/>
      <c r="DD35" s="236"/>
      <c r="DE35" s="236"/>
      <c r="DF35" s="236"/>
      <c r="DG35" s="236"/>
      <c r="DH35" s="236"/>
      <c r="DI35" s="236"/>
      <c r="DJ35" s="236"/>
      <c r="DK35" s="236"/>
      <c r="DL35" s="236"/>
      <c r="DM35" s="236"/>
      <c r="DN35" s="236"/>
      <c r="DO35" s="236"/>
      <c r="DP35" s="236"/>
      <c r="DQ35" s="236"/>
      <c r="DR35" s="236"/>
      <c r="DS35" s="236"/>
    </row>
    <row r="36" spans="1:123" x14ac:dyDescent="0.15">
      <c r="A36" s="1" t="s">
        <v>273</v>
      </c>
      <c r="B36" s="1">
        <v>1</v>
      </c>
      <c r="C36" s="1" t="s">
        <v>273</v>
      </c>
      <c r="D36" s="1">
        <v>1</v>
      </c>
      <c r="E36" s="1">
        <v>1</v>
      </c>
      <c r="F36" s="1">
        <v>35</v>
      </c>
      <c r="G36" s="1">
        <v>0</v>
      </c>
      <c r="H36" s="1">
        <v>0</v>
      </c>
      <c r="I36" s="1">
        <v>0</v>
      </c>
      <c r="J36" s="1">
        <v>0</v>
      </c>
      <c r="K36" s="1">
        <v>0</v>
      </c>
      <c r="L36" s="1">
        <v>8652.1496835380003</v>
      </c>
      <c r="M36" s="236">
        <v>75</v>
      </c>
      <c r="N36" s="236">
        <v>8720.373282777</v>
      </c>
      <c r="O36" s="236">
        <v>8848.8945733269993</v>
      </c>
      <c r="P36" s="236">
        <v>8979.1130839199996</v>
      </c>
      <c r="Q36" s="236">
        <v>9111.0490794750003</v>
      </c>
      <c r="R36" s="236">
        <v>9244.7337457329995</v>
      </c>
      <c r="S36" s="236">
        <v>9380.1563763649992</v>
      </c>
      <c r="T36" s="236">
        <v>9517.3276482959991</v>
      </c>
      <c r="U36" s="236">
        <v>9656.2265750999995</v>
      </c>
      <c r="V36" s="236">
        <v>9796.8317096789997</v>
      </c>
      <c r="W36" s="236">
        <v>9939.1318187039997</v>
      </c>
      <c r="X36" s="236">
        <v>10083.131011072999</v>
      </c>
      <c r="Y36" s="236">
        <v>10228.831469291001</v>
      </c>
      <c r="Z36" s="236">
        <v>10376.227518346001</v>
      </c>
      <c r="AA36" s="236">
        <v>10525.305582174</v>
      </c>
      <c r="AB36" s="236">
        <v>10676.041205279</v>
      </c>
      <c r="AC36" s="236">
        <v>10828.489389597</v>
      </c>
      <c r="AD36" s="236">
        <v>10982.658324497001</v>
      </c>
      <c r="AE36" s="236">
        <v>11138.544839628001</v>
      </c>
      <c r="AF36" s="236">
        <v>11296.192786119</v>
      </c>
      <c r="AG36" s="236">
        <v>11455.657781776999</v>
      </c>
      <c r="AH36" s="236">
        <v>11616.937844585</v>
      </c>
      <c r="AI36" s="236">
        <v>11779.985549597</v>
      </c>
      <c r="AJ36" s="236">
        <v>11944.660812528</v>
      </c>
      <c r="AK36" s="236">
        <v>12110.825018468</v>
      </c>
      <c r="AL36" s="236">
        <v>12278.260385514001</v>
      </c>
      <c r="AM36" s="236">
        <v>12447.102231688001</v>
      </c>
      <c r="AN36" s="236">
        <v>12617.648305164999</v>
      </c>
      <c r="AO36" s="236">
        <v>12789.728251275001</v>
      </c>
      <c r="AP36" s="236">
        <v>12963.153627014</v>
      </c>
      <c r="AQ36" s="236">
        <v>13137.773358093</v>
      </c>
      <c r="AR36" s="236">
        <v>13313.492178912</v>
      </c>
      <c r="AS36" s="236">
        <v>13490.324358866999</v>
      </c>
      <c r="AT36" s="236">
        <v>13668.227408307999</v>
      </c>
      <c r="AU36" s="236">
        <v>13847.041643425</v>
      </c>
      <c r="AV36" s="236">
        <v>14026.632728467001</v>
      </c>
      <c r="AW36" s="236">
        <v>14206.944814737</v>
      </c>
      <c r="AX36" s="236">
        <v>14387.880431706</v>
      </c>
      <c r="AY36" s="236">
        <v>14569.425056648</v>
      </c>
      <c r="AZ36" s="236">
        <v>14751.506099685999</v>
      </c>
      <c r="BA36" s="236">
        <v>14934.087945709</v>
      </c>
      <c r="BB36" s="236">
        <v>15117.108700708999</v>
      </c>
      <c r="BC36" s="236">
        <v>15300.561384077</v>
      </c>
      <c r="BD36" s="236">
        <v>15484.390607896999</v>
      </c>
      <c r="BE36" s="236">
        <v>15668.528794532</v>
      </c>
      <c r="BF36" s="236">
        <v>15852.870730772</v>
      </c>
      <c r="BG36" s="236">
        <v>16037.311196586999</v>
      </c>
      <c r="BH36" s="236">
        <v>16221.748571054</v>
      </c>
      <c r="BI36" s="236">
        <v>16406.159197785</v>
      </c>
      <c r="BJ36" s="236">
        <v>16590.468718437001</v>
      </c>
      <c r="BK36" s="236">
        <v>16774.723286881999</v>
      </c>
      <c r="BL36" s="236">
        <v>16958.902865864002</v>
      </c>
      <c r="BM36" s="236">
        <v>17142.984641757001</v>
      </c>
      <c r="BN36" s="236">
        <v>17326.975470884001</v>
      </c>
      <c r="BO36" s="236">
        <v>17510.767383324001</v>
      </c>
      <c r="BP36" s="236">
        <v>17694.19057364</v>
      </c>
      <c r="BQ36" s="236">
        <v>17876.812171280999</v>
      </c>
      <c r="BR36" s="236">
        <v>18058.047141464998</v>
      </c>
      <c r="BS36" s="236">
        <v>18238.588178960999</v>
      </c>
      <c r="BT36" s="236">
        <v>18418.394940585</v>
      </c>
      <c r="BU36" s="236">
        <v>18597.433023453999</v>
      </c>
      <c r="BV36" s="236">
        <v>18775.672500025001</v>
      </c>
      <c r="BW36" s="236">
        <v>18953.087499557001</v>
      </c>
      <c r="BX36" s="236">
        <v>19129.658961907</v>
      </c>
      <c r="BY36" s="236">
        <v>19305.371574248002</v>
      </c>
      <c r="BZ36" s="236">
        <v>19480.217811981998</v>
      </c>
      <c r="CA36" s="236">
        <v>19654.19639727</v>
      </c>
      <c r="CB36" s="236">
        <v>19827.316756272001</v>
      </c>
      <c r="CC36" s="236">
        <v>19999.60510416</v>
      </c>
      <c r="CD36" s="236">
        <v>20171.118119504001</v>
      </c>
      <c r="CE36" s="236">
        <v>20341.979368845001</v>
      </c>
      <c r="CF36" s="236">
        <v>20512.470101409999</v>
      </c>
      <c r="CG36" s="236">
        <v>20683.293005723001</v>
      </c>
      <c r="CH36" s="236">
        <v>20856.395640327999</v>
      </c>
      <c r="CI36" s="236">
        <v>21037.885637858999</v>
      </c>
      <c r="CJ36" s="236">
        <v>21250</v>
      </c>
      <c r="CK36" s="236"/>
      <c r="CL36" s="236"/>
      <c r="CM36" s="236"/>
      <c r="CN36" s="236"/>
      <c r="CO36" s="236"/>
      <c r="CP36" s="236"/>
      <c r="CQ36" s="236"/>
      <c r="CR36" s="236"/>
      <c r="CS36" s="236"/>
      <c r="CT36" s="236"/>
      <c r="CU36" s="236"/>
      <c r="CV36" s="236"/>
      <c r="CW36" s="236"/>
      <c r="CX36" s="236"/>
      <c r="CY36" s="236"/>
      <c r="CZ36" s="236"/>
      <c r="DA36" s="236"/>
      <c r="DB36" s="236"/>
      <c r="DC36" s="236"/>
      <c r="DD36" s="236"/>
      <c r="DE36" s="236"/>
      <c r="DF36" s="236"/>
      <c r="DG36" s="236"/>
      <c r="DH36" s="236"/>
      <c r="DI36" s="236"/>
      <c r="DJ36" s="236"/>
      <c r="DK36" s="236"/>
      <c r="DL36" s="236"/>
      <c r="DM36" s="236"/>
      <c r="DN36" s="236"/>
      <c r="DO36" s="236"/>
      <c r="DP36" s="236"/>
      <c r="DQ36" s="236"/>
      <c r="DR36" s="236"/>
      <c r="DS36" s="236"/>
    </row>
    <row r="37" spans="1:123" x14ac:dyDescent="0.15">
      <c r="A37" s="1" t="s">
        <v>273</v>
      </c>
      <c r="B37" s="1">
        <v>1</v>
      </c>
      <c r="C37" s="1" t="s">
        <v>273</v>
      </c>
      <c r="D37" s="1">
        <v>1</v>
      </c>
      <c r="E37" s="1">
        <v>1</v>
      </c>
      <c r="F37" s="1">
        <v>36</v>
      </c>
      <c r="G37" s="1">
        <v>0</v>
      </c>
      <c r="H37" s="1">
        <v>0</v>
      </c>
      <c r="I37" s="1">
        <v>0</v>
      </c>
      <c r="J37" s="1">
        <v>0</v>
      </c>
      <c r="K37" s="1">
        <v>0</v>
      </c>
      <c r="L37" s="1">
        <v>8698.0895100390007</v>
      </c>
      <c r="M37" s="236">
        <v>74</v>
      </c>
      <c r="N37" s="236">
        <v>8767.5656093069992</v>
      </c>
      <c r="O37" s="236">
        <v>8896.6756998540004</v>
      </c>
      <c r="P37" s="236">
        <v>9027.4936510879998</v>
      </c>
      <c r="Q37" s="236">
        <v>9160.0498940500001</v>
      </c>
      <c r="R37" s="236">
        <v>9294.3347328020009</v>
      </c>
      <c r="S37" s="236">
        <v>9430.3589229570007</v>
      </c>
      <c r="T37" s="236">
        <v>9568.1027729889993</v>
      </c>
      <c r="U37" s="236">
        <v>9707.5460489920006</v>
      </c>
      <c r="V37" s="236">
        <v>9848.6782641779992</v>
      </c>
      <c r="W37" s="236">
        <v>9991.5036670369991</v>
      </c>
      <c r="X37" s="236">
        <v>10136.024635399001</v>
      </c>
      <c r="Y37" s="236">
        <v>10282.235943942</v>
      </c>
      <c r="Z37" s="236">
        <v>10430.124699704</v>
      </c>
      <c r="AA37" s="236">
        <v>10579.667441563999</v>
      </c>
      <c r="AB37" s="236">
        <v>10730.917544170999</v>
      </c>
      <c r="AC37" s="236">
        <v>10883.883142929</v>
      </c>
      <c r="AD37" s="236">
        <v>11038.561364519999</v>
      </c>
      <c r="AE37" s="236">
        <v>11194.994913416</v>
      </c>
      <c r="AF37" s="236">
        <v>11353.237974917</v>
      </c>
      <c r="AG37" s="236">
        <v>11513.28888828</v>
      </c>
      <c r="AH37" s="236">
        <v>11675.101824214</v>
      </c>
      <c r="AI37" s="236">
        <v>11838.540797234</v>
      </c>
      <c r="AJ37" s="236">
        <v>12003.471022934</v>
      </c>
      <c r="AK37" s="236">
        <v>12169.680479680999</v>
      </c>
      <c r="AL37" s="236">
        <v>12337.300567161001</v>
      </c>
      <c r="AM37" s="236">
        <v>12506.621079455999</v>
      </c>
      <c r="AN37" s="236">
        <v>12677.476108036</v>
      </c>
      <c r="AO37" s="236">
        <v>12849.681880730001</v>
      </c>
      <c r="AP37" s="236">
        <v>13023.090829352001</v>
      </c>
      <c r="AQ37" s="236">
        <v>13197.609656257</v>
      </c>
      <c r="AR37" s="236">
        <v>13373.251871749</v>
      </c>
      <c r="AS37" s="236">
        <v>13549.975596094</v>
      </c>
      <c r="AT37" s="236">
        <v>13727.624439945001</v>
      </c>
      <c r="AU37" s="236">
        <v>13906.066621567999</v>
      </c>
      <c r="AV37" s="236">
        <v>14085.246955941</v>
      </c>
      <c r="AW37" s="236">
        <v>14265.069520875</v>
      </c>
      <c r="AX37" s="236">
        <v>14445.519456119</v>
      </c>
      <c r="AY37" s="236">
        <v>14626.525089778001</v>
      </c>
      <c r="AZ37" s="236">
        <v>14808.050894419001</v>
      </c>
      <c r="BA37" s="236">
        <v>14990.035600244</v>
      </c>
      <c r="BB37" s="236">
        <v>15172.471687977</v>
      </c>
      <c r="BC37" s="236">
        <v>15355.304225807</v>
      </c>
      <c r="BD37" s="236">
        <v>15538.466306834</v>
      </c>
      <c r="BE37" s="236">
        <v>15721.854090737999</v>
      </c>
      <c r="BF37" s="236">
        <v>15905.363663184</v>
      </c>
      <c r="BG37" s="236">
        <v>16088.894576414999</v>
      </c>
      <c r="BH37" s="236">
        <v>16272.422820559001</v>
      </c>
      <c r="BI37" s="236">
        <v>16455.874631981002</v>
      </c>
      <c r="BJ37" s="236">
        <v>16639.294517408998</v>
      </c>
      <c r="BK37" s="236">
        <v>16822.662046033001</v>
      </c>
      <c r="BL37" s="236">
        <v>17005.95406444</v>
      </c>
      <c r="BM37" s="236">
        <v>17189.176567096001</v>
      </c>
      <c r="BN37" s="236">
        <v>17372.222732437</v>
      </c>
      <c r="BO37" s="236">
        <v>17554.924896936998</v>
      </c>
      <c r="BP37" s="236">
        <v>17736.856671639998</v>
      </c>
      <c r="BQ37" s="236">
        <v>17917.441771630001</v>
      </c>
      <c r="BR37" s="236">
        <v>18097.360276885</v>
      </c>
      <c r="BS37" s="236">
        <v>18276.571615348999</v>
      </c>
      <c r="BT37" s="236">
        <v>18455.041057636001</v>
      </c>
      <c r="BU37" s="236">
        <v>18632.738279693</v>
      </c>
      <c r="BV37" s="236">
        <v>18809.63695317</v>
      </c>
      <c r="BW37" s="236">
        <v>18985.717457444</v>
      </c>
      <c r="BX37" s="236">
        <v>19160.963863211</v>
      </c>
      <c r="BY37" s="236">
        <v>19335.367905716001</v>
      </c>
      <c r="BZ37" s="236">
        <v>19508.927452353</v>
      </c>
      <c r="CA37" s="236">
        <v>19681.650858618999</v>
      </c>
      <c r="CB37" s="236">
        <v>19853.562884917999</v>
      </c>
      <c r="CC37" s="236">
        <v>20024.717986214</v>
      </c>
      <c r="CD37" s="236">
        <v>20195.235752918001</v>
      </c>
      <c r="CE37" s="236">
        <v>20365.389197039</v>
      </c>
      <c r="CF37" s="236">
        <v>20535.861299478998</v>
      </c>
      <c r="CG37" s="236">
        <v>20708.545876999</v>
      </c>
      <c r="CH37" s="236">
        <v>20889.382915709</v>
      </c>
      <c r="CI37" s="236">
        <v>21100</v>
      </c>
      <c r="CJ37" s="236"/>
      <c r="CK37" s="236"/>
      <c r="CL37" s="236"/>
      <c r="CM37" s="236"/>
      <c r="CN37" s="236"/>
      <c r="CO37" s="236"/>
      <c r="CP37" s="236"/>
      <c r="CQ37" s="236"/>
      <c r="CR37" s="236"/>
      <c r="CS37" s="236"/>
      <c r="CT37" s="236"/>
      <c r="CU37" s="236"/>
      <c r="CV37" s="236"/>
      <c r="CW37" s="236"/>
      <c r="CX37" s="236"/>
      <c r="CY37" s="236"/>
      <c r="CZ37" s="236"/>
      <c r="DA37" s="236"/>
      <c r="DB37" s="236"/>
      <c r="DC37" s="236"/>
      <c r="DD37" s="236"/>
      <c r="DE37" s="236"/>
      <c r="DF37" s="236"/>
      <c r="DG37" s="236"/>
      <c r="DH37" s="236"/>
      <c r="DI37" s="236"/>
      <c r="DJ37" s="236"/>
      <c r="DK37" s="236"/>
      <c r="DL37" s="236"/>
      <c r="DM37" s="236"/>
      <c r="DN37" s="236"/>
      <c r="DO37" s="236"/>
      <c r="DP37" s="236"/>
      <c r="DQ37" s="236"/>
      <c r="DR37" s="236"/>
      <c r="DS37" s="236"/>
    </row>
    <row r="38" spans="1:123" x14ac:dyDescent="0.15">
      <c r="A38" s="1" t="s">
        <v>273</v>
      </c>
      <c r="B38" s="1">
        <v>1</v>
      </c>
      <c r="C38" s="1" t="s">
        <v>273</v>
      </c>
      <c r="D38" s="1">
        <v>1</v>
      </c>
      <c r="E38" s="1">
        <v>1</v>
      </c>
      <c r="F38" s="1">
        <v>37</v>
      </c>
      <c r="G38" s="1">
        <v>0</v>
      </c>
      <c r="H38" s="1">
        <v>0</v>
      </c>
      <c r="I38" s="1">
        <v>0</v>
      </c>
      <c r="J38" s="1">
        <v>0</v>
      </c>
      <c r="K38" s="1">
        <v>0</v>
      </c>
      <c r="L38" s="1">
        <v>8743.4983328159997</v>
      </c>
      <c r="M38" s="236">
        <v>73</v>
      </c>
      <c r="N38" s="236">
        <v>8814.2383157879995</v>
      </c>
      <c r="O38" s="236">
        <v>8943.9382227019996</v>
      </c>
      <c r="P38" s="236">
        <v>9075.3660423679994</v>
      </c>
      <c r="Q38" s="236">
        <v>9208.5130892390007</v>
      </c>
      <c r="R38" s="236">
        <v>9343.3901976190009</v>
      </c>
      <c r="S38" s="236">
        <v>9479.9789708780008</v>
      </c>
      <c r="T38" s="236">
        <v>9618.2603883049997</v>
      </c>
      <c r="U38" s="236">
        <v>9758.224709651</v>
      </c>
      <c r="V38" s="236">
        <v>9899.8763230000004</v>
      </c>
      <c r="W38" s="236">
        <v>10043.217801507</v>
      </c>
      <c r="X38" s="236">
        <v>10188.244369537</v>
      </c>
      <c r="Y38" s="236">
        <v>10334.943817234</v>
      </c>
      <c r="Z38" s="236">
        <v>10483.293677848</v>
      </c>
      <c r="AA38" s="236">
        <v>10633.345698745999</v>
      </c>
      <c r="AB38" s="236">
        <v>10785.107961362</v>
      </c>
      <c r="AC38" s="236">
        <v>10938.577889411001</v>
      </c>
      <c r="AD38" s="236">
        <v>11093.797040713</v>
      </c>
      <c r="AE38" s="236">
        <v>11250.818168057</v>
      </c>
      <c r="AF38" s="236">
        <v>11409.639931973999</v>
      </c>
      <c r="AG38" s="236">
        <v>11570.218098830999</v>
      </c>
      <c r="AH38" s="236">
        <v>11732.420781941</v>
      </c>
      <c r="AI38" s="236">
        <v>11896.117027401</v>
      </c>
      <c r="AJ38" s="236">
        <v>12061.100573848</v>
      </c>
      <c r="AK38" s="236">
        <v>12227.498902634999</v>
      </c>
      <c r="AL38" s="236">
        <v>12395.593853746999</v>
      </c>
      <c r="AM38" s="236">
        <v>12565.223964798</v>
      </c>
      <c r="AN38" s="236">
        <v>12736.210134446001</v>
      </c>
      <c r="AO38" s="236">
        <v>12908.408300612</v>
      </c>
      <c r="AP38" s="236">
        <v>13081.727133603001</v>
      </c>
      <c r="AQ38" s="236">
        <v>13256.179384630001</v>
      </c>
      <c r="AR38" s="236">
        <v>13431.723783879001</v>
      </c>
      <c r="AS38" s="236">
        <v>13608.207236464999</v>
      </c>
      <c r="AT38" s="236">
        <v>13785.500514669</v>
      </c>
      <c r="AU38" s="236">
        <v>13963.549097146</v>
      </c>
      <c r="AV38" s="236">
        <v>14142.258610045001</v>
      </c>
      <c r="AW38" s="236">
        <v>14321.61385559</v>
      </c>
      <c r="AX38" s="236">
        <v>14501.544079869</v>
      </c>
      <c r="AY38" s="236">
        <v>14682.01384313</v>
      </c>
      <c r="AZ38" s="236">
        <v>14862.962499777999</v>
      </c>
      <c r="BA38" s="236">
        <v>15044.381991877</v>
      </c>
      <c r="BB38" s="236">
        <v>15226.217843717999</v>
      </c>
      <c r="BC38" s="236">
        <v>15408.403819136</v>
      </c>
      <c r="BD38" s="236">
        <v>15590.837450704001</v>
      </c>
      <c r="BE38" s="236">
        <v>15773.416129781001</v>
      </c>
      <c r="BF38" s="236">
        <v>15956.040581776</v>
      </c>
      <c r="BG38" s="236">
        <v>16138.686443332999</v>
      </c>
      <c r="BH38" s="236">
        <v>16321.280545525</v>
      </c>
      <c r="BI38" s="236">
        <v>16503.865747936001</v>
      </c>
      <c r="BJ38" s="236">
        <v>16686.421226201001</v>
      </c>
      <c r="BK38" s="236">
        <v>16868.923487123</v>
      </c>
      <c r="BL38" s="236">
        <v>17051.377663308002</v>
      </c>
      <c r="BM38" s="236">
        <v>17233.678081549999</v>
      </c>
      <c r="BN38" s="236">
        <v>17415.659220235</v>
      </c>
      <c r="BO38" s="236">
        <v>17596.901171999001</v>
      </c>
      <c r="BP38" s="236">
        <v>17776.836401795001</v>
      </c>
      <c r="BQ38" s="236">
        <v>17956.132374809</v>
      </c>
      <c r="BR38" s="236">
        <v>18134.748290113999</v>
      </c>
      <c r="BS38" s="236">
        <v>18312.649091818999</v>
      </c>
      <c r="BT38" s="236">
        <v>18489.804059360999</v>
      </c>
      <c r="BU38" s="236">
        <v>18666.186406782999</v>
      </c>
      <c r="BV38" s="236">
        <v>18841.775952980999</v>
      </c>
      <c r="BW38" s="236">
        <v>19016.556152173998</v>
      </c>
      <c r="BX38" s="236">
        <v>19190.517999449999</v>
      </c>
      <c r="BY38" s="236">
        <v>19363.658507437001</v>
      </c>
      <c r="BZ38" s="236">
        <v>19535.984960965001</v>
      </c>
      <c r="CA38" s="236">
        <v>19707.520665675002</v>
      </c>
      <c r="CB38" s="236">
        <v>19878.317852922999</v>
      </c>
      <c r="CC38" s="236">
        <v>20048.492136991001</v>
      </c>
      <c r="CD38" s="236">
        <v>20218.308292668</v>
      </c>
      <c r="CE38" s="236">
        <v>20388.429593233999</v>
      </c>
      <c r="CF38" s="236">
        <v>20560.696113669001</v>
      </c>
      <c r="CG38" s="236">
        <v>20740.880193559999</v>
      </c>
      <c r="CH38" s="236">
        <v>20950</v>
      </c>
      <c r="CI38" s="236"/>
      <c r="CJ38" s="236"/>
      <c r="CK38" s="236"/>
      <c r="CL38" s="236"/>
      <c r="CM38" s="236"/>
      <c r="CN38" s="236"/>
      <c r="CO38" s="236"/>
      <c r="CP38" s="236"/>
      <c r="CQ38" s="236"/>
      <c r="CR38" s="236"/>
      <c r="CS38" s="236"/>
      <c r="CT38" s="236"/>
      <c r="CU38" s="236"/>
      <c r="CV38" s="236"/>
      <c r="CW38" s="236"/>
      <c r="CX38" s="236"/>
      <c r="CY38" s="236"/>
      <c r="CZ38" s="236"/>
      <c r="DA38" s="236"/>
      <c r="DB38" s="236"/>
      <c r="DC38" s="236"/>
      <c r="DD38" s="236"/>
      <c r="DE38" s="236"/>
      <c r="DF38" s="236"/>
      <c r="DG38" s="236"/>
      <c r="DH38" s="236"/>
      <c r="DI38" s="236"/>
      <c r="DJ38" s="236"/>
      <c r="DK38" s="236"/>
      <c r="DL38" s="236"/>
      <c r="DM38" s="236"/>
      <c r="DN38" s="236"/>
      <c r="DO38" s="236"/>
      <c r="DP38" s="236"/>
      <c r="DQ38" s="236"/>
      <c r="DR38" s="236"/>
      <c r="DS38" s="236"/>
    </row>
    <row r="39" spans="1:123" x14ac:dyDescent="0.15">
      <c r="A39" s="1" t="s">
        <v>273</v>
      </c>
      <c r="B39" s="1">
        <v>1</v>
      </c>
      <c r="C39" s="1" t="s">
        <v>273</v>
      </c>
      <c r="D39" s="1">
        <v>1</v>
      </c>
      <c r="E39" s="1">
        <v>1</v>
      </c>
      <c r="F39" s="1">
        <v>38</v>
      </c>
      <c r="G39" s="1">
        <v>0</v>
      </c>
      <c r="H39" s="1">
        <v>0</v>
      </c>
      <c r="I39" s="1">
        <v>0</v>
      </c>
      <c r="J39" s="1">
        <v>0</v>
      </c>
      <c r="K39" s="1">
        <v>0</v>
      </c>
      <c r="L39" s="1">
        <v>8788.3513555690006</v>
      </c>
      <c r="M39" s="236">
        <v>72</v>
      </c>
      <c r="N39" s="236">
        <v>8860.3827943150009</v>
      </c>
      <c r="O39" s="236">
        <v>8990.6821906860005</v>
      </c>
      <c r="P39" s="236">
        <v>9122.6914456760005</v>
      </c>
      <c r="Q39" s="236">
        <v>9256.4214722800007</v>
      </c>
      <c r="R39" s="236">
        <v>9391.8551687670006</v>
      </c>
      <c r="S39" s="236">
        <v>9528.9747276180005</v>
      </c>
      <c r="T39" s="236">
        <v>9667.7711551249995</v>
      </c>
      <c r="U39" s="236">
        <v>9808.2489789629999</v>
      </c>
      <c r="V39" s="236">
        <v>9950.4109676150001</v>
      </c>
      <c r="W39" s="236">
        <v>10094.252795132999</v>
      </c>
      <c r="X39" s="236">
        <v>10239.762934764</v>
      </c>
      <c r="Y39" s="236">
        <v>10386.919914132999</v>
      </c>
      <c r="Z39" s="236">
        <v>10535.773853320001</v>
      </c>
      <c r="AA39" s="236">
        <v>10686.332779794</v>
      </c>
      <c r="AB39" s="236">
        <v>10838.594414302999</v>
      </c>
      <c r="AC39" s="236">
        <v>10992.59916801</v>
      </c>
      <c r="AD39" s="236">
        <v>11148.398361197</v>
      </c>
      <c r="AE39" s="236">
        <v>11305.990975668999</v>
      </c>
      <c r="AF39" s="236">
        <v>11465.334373448</v>
      </c>
      <c r="AG39" s="236">
        <v>11626.300766648001</v>
      </c>
      <c r="AH39" s="236">
        <v>11788.763031868</v>
      </c>
      <c r="AI39" s="236">
        <v>11952.520668016001</v>
      </c>
      <c r="AJ39" s="236">
        <v>12117.697238108</v>
      </c>
      <c r="AK39" s="236">
        <v>12284.566628037001</v>
      </c>
      <c r="AL39" s="236">
        <v>12452.971821559</v>
      </c>
      <c r="AM39" s="236">
        <v>12622.738388162001</v>
      </c>
      <c r="AN39" s="236">
        <v>12793.725771871001</v>
      </c>
      <c r="AO39" s="236">
        <v>12965.844610949</v>
      </c>
      <c r="AP39" s="236">
        <v>13139.106897510999</v>
      </c>
      <c r="AQ39" s="236">
        <v>13313.471971663999</v>
      </c>
      <c r="AR39" s="236">
        <v>13488.790032985</v>
      </c>
      <c r="AS39" s="236">
        <v>13664.934407770001</v>
      </c>
      <c r="AT39" s="236">
        <v>13841.85123835</v>
      </c>
      <c r="AU39" s="236">
        <v>14019.447699214001</v>
      </c>
      <c r="AV39" s="236">
        <v>14197.708255060999</v>
      </c>
      <c r="AW39" s="236">
        <v>14376.563069960001</v>
      </c>
      <c r="AX39" s="236">
        <v>14555.976791841</v>
      </c>
      <c r="AY39" s="236">
        <v>14735.889399313</v>
      </c>
      <c r="AZ39" s="236">
        <v>14916.292295777001</v>
      </c>
      <c r="BA39" s="236">
        <v>15097.131461628</v>
      </c>
      <c r="BB39" s="236">
        <v>15278.341331438</v>
      </c>
      <c r="BC39" s="236">
        <v>15459.820810671001</v>
      </c>
      <c r="BD39" s="236">
        <v>15641.468596379</v>
      </c>
      <c r="BE39" s="236">
        <v>15823.186587136999</v>
      </c>
      <c r="BF39" s="236">
        <v>16004.950066105999</v>
      </c>
      <c r="BG39" s="236">
        <v>16186.686459069</v>
      </c>
      <c r="BH39" s="236">
        <v>16368.436978463</v>
      </c>
      <c r="BI39" s="236">
        <v>16550.180406369</v>
      </c>
      <c r="BJ39" s="236">
        <v>16731.892909806</v>
      </c>
      <c r="BK39" s="236">
        <v>16913.578759519001</v>
      </c>
      <c r="BL39" s="236">
        <v>17095.133430662001</v>
      </c>
      <c r="BM39" s="236">
        <v>17276.393543532999</v>
      </c>
      <c r="BN39" s="236">
        <v>17456.945672358001</v>
      </c>
      <c r="BO39" s="236">
        <v>17636.23103196</v>
      </c>
      <c r="BP39" s="236">
        <v>17814.904472733</v>
      </c>
      <c r="BQ39" s="236">
        <v>17992.924964877999</v>
      </c>
      <c r="BR39" s="236">
        <v>18170.257126002001</v>
      </c>
      <c r="BS39" s="236">
        <v>18346.869839029001</v>
      </c>
      <c r="BT39" s="236">
        <v>18522.735860395998</v>
      </c>
      <c r="BU39" s="236">
        <v>18697.834448516998</v>
      </c>
      <c r="BV39" s="236">
        <v>18872.148441137</v>
      </c>
      <c r="BW39" s="236">
        <v>19045.668093183998</v>
      </c>
      <c r="BX39" s="236">
        <v>19218.389562520999</v>
      </c>
      <c r="BY39" s="236">
        <v>19390.319063310999</v>
      </c>
      <c r="BZ39" s="236">
        <v>19561.478446432</v>
      </c>
      <c r="CA39" s="236">
        <v>19731.917719632002</v>
      </c>
      <c r="CB39" s="236">
        <v>19901.748521064001</v>
      </c>
      <c r="CC39" s="236">
        <v>20071.227388297</v>
      </c>
      <c r="CD39" s="236">
        <v>20240.997886989</v>
      </c>
      <c r="CE39" s="236">
        <v>20412.846350340998</v>
      </c>
      <c r="CF39" s="236">
        <v>20592.37747141</v>
      </c>
      <c r="CG39" s="236">
        <v>20800</v>
      </c>
      <c r="CH39" s="236"/>
      <c r="CI39" s="236"/>
      <c r="CJ39" s="236"/>
      <c r="CK39" s="236"/>
      <c r="CL39" s="236"/>
      <c r="CM39" s="236"/>
      <c r="CN39" s="236"/>
      <c r="CO39" s="236"/>
      <c r="CP39" s="236"/>
      <c r="CQ39" s="236"/>
      <c r="CR39" s="236"/>
      <c r="CS39" s="236"/>
      <c r="CT39" s="236"/>
      <c r="CU39" s="236"/>
      <c r="CV39" s="236"/>
      <c r="CW39" s="236"/>
      <c r="CX39" s="236"/>
      <c r="CY39" s="236"/>
      <c r="CZ39" s="236"/>
      <c r="DA39" s="236"/>
      <c r="DB39" s="236"/>
      <c r="DC39" s="236"/>
      <c r="DD39" s="236"/>
      <c r="DE39" s="236"/>
      <c r="DF39" s="236"/>
      <c r="DG39" s="236"/>
      <c r="DH39" s="236"/>
      <c r="DI39" s="236"/>
      <c r="DJ39" s="236"/>
      <c r="DK39" s="236"/>
      <c r="DL39" s="236"/>
      <c r="DM39" s="236"/>
      <c r="DN39" s="236"/>
      <c r="DO39" s="236"/>
      <c r="DP39" s="236"/>
      <c r="DQ39" s="236"/>
      <c r="DR39" s="236"/>
      <c r="DS39" s="236"/>
    </row>
    <row r="40" spans="1:123" x14ac:dyDescent="0.15">
      <c r="A40" s="1" t="s">
        <v>273</v>
      </c>
      <c r="B40" s="1">
        <v>1</v>
      </c>
      <c r="C40" s="1" t="s">
        <v>273</v>
      </c>
      <c r="D40" s="1">
        <v>1</v>
      </c>
      <c r="E40" s="1">
        <v>1</v>
      </c>
      <c r="F40" s="1">
        <v>39</v>
      </c>
      <c r="G40" s="1">
        <v>0</v>
      </c>
      <c r="H40" s="1">
        <v>0</v>
      </c>
      <c r="I40" s="1">
        <v>0</v>
      </c>
      <c r="J40" s="1">
        <v>0</v>
      </c>
      <c r="K40" s="1">
        <v>0</v>
      </c>
      <c r="L40" s="1">
        <v>8832.6404500709996</v>
      </c>
      <c r="M40" s="236">
        <v>71</v>
      </c>
      <c r="N40" s="236">
        <v>8905.9983390039997</v>
      </c>
      <c r="O40" s="236">
        <v>9036.8698021130003</v>
      </c>
      <c r="P40" s="236">
        <v>9169.4527469420009</v>
      </c>
      <c r="Q40" s="236">
        <v>9303.7313666560003</v>
      </c>
      <c r="R40" s="236">
        <v>9439.6890669309996</v>
      </c>
      <c r="S40" s="236">
        <v>9577.3176005980004</v>
      </c>
      <c r="T40" s="236">
        <v>9716.6216349269998</v>
      </c>
      <c r="U40" s="236">
        <v>9857.6041337229999</v>
      </c>
      <c r="V40" s="236">
        <v>10000.261220729</v>
      </c>
      <c r="W40" s="236">
        <v>10144.582052293999</v>
      </c>
      <c r="X40" s="236">
        <v>10290.546150417</v>
      </c>
      <c r="Y40" s="236">
        <v>10438.202007895001</v>
      </c>
      <c r="Z40" s="236">
        <v>10587.557598227</v>
      </c>
      <c r="AA40" s="236">
        <v>10738.610939194999</v>
      </c>
      <c r="AB40" s="236">
        <v>10891.401295307</v>
      </c>
      <c r="AC40" s="236">
        <v>11045.978554337</v>
      </c>
      <c r="AD40" s="236">
        <v>11202.342019363001</v>
      </c>
      <c r="AE40" s="236">
        <v>11360.450648065</v>
      </c>
      <c r="AF40" s="236">
        <v>11520.180751354001</v>
      </c>
      <c r="AG40" s="236">
        <v>11681.409036335001</v>
      </c>
      <c r="AH40" s="236">
        <v>11843.940762183</v>
      </c>
      <c r="AI40" s="236">
        <v>12007.895573582</v>
      </c>
      <c r="AJ40" s="236">
        <v>12173.539402328001</v>
      </c>
      <c r="AK40" s="236">
        <v>12340.71967832</v>
      </c>
      <c r="AL40" s="236">
        <v>12509.266641879</v>
      </c>
      <c r="AM40" s="236">
        <v>12679.04324313</v>
      </c>
      <c r="AN40" s="236">
        <v>12849.962088294</v>
      </c>
      <c r="AO40" s="236">
        <v>13022.034410393</v>
      </c>
      <c r="AP40" s="236">
        <v>13195.220159449</v>
      </c>
      <c r="AQ40" s="236">
        <v>13369.372829505</v>
      </c>
      <c r="AR40" s="236">
        <v>13544.368300872</v>
      </c>
      <c r="AS40" s="236">
        <v>13720.153379554</v>
      </c>
      <c r="AT40" s="236">
        <v>13896.636788383001</v>
      </c>
      <c r="AU40" s="236">
        <v>14073.802654532001</v>
      </c>
      <c r="AV40" s="236">
        <v>14251.582060052</v>
      </c>
      <c r="AW40" s="236">
        <v>14429.939740551001</v>
      </c>
      <c r="AX40" s="236">
        <v>14608.816298848</v>
      </c>
      <c r="AY40" s="236">
        <v>14788.202599676</v>
      </c>
      <c r="AZ40" s="236">
        <v>14968.045079538</v>
      </c>
      <c r="BA40" s="236">
        <v>15148.27884374</v>
      </c>
      <c r="BB40" s="236">
        <v>15328.804170637</v>
      </c>
      <c r="BC40" s="236">
        <v>15509.521062976</v>
      </c>
      <c r="BD40" s="236">
        <v>15690.332592498</v>
      </c>
      <c r="BE40" s="236">
        <v>15871.21368888</v>
      </c>
      <c r="BF40" s="236">
        <v>16052.092372613</v>
      </c>
      <c r="BG40" s="236">
        <v>16233.008208990001</v>
      </c>
      <c r="BH40" s="236">
        <v>16413.939586536999</v>
      </c>
      <c r="BI40" s="236">
        <v>16594.862332487999</v>
      </c>
      <c r="BJ40" s="236">
        <v>16775.779855731002</v>
      </c>
      <c r="BK40" s="236">
        <v>16956.588779775</v>
      </c>
      <c r="BL40" s="236">
        <v>17137.12786683</v>
      </c>
      <c r="BM40" s="236">
        <v>17316.990172717</v>
      </c>
      <c r="BN40" s="236">
        <v>17495.625662125</v>
      </c>
      <c r="BO40" s="236">
        <v>17673.676570657</v>
      </c>
      <c r="BP40" s="236">
        <v>17851.101639642999</v>
      </c>
      <c r="BQ40" s="236">
        <v>18027.865160183999</v>
      </c>
      <c r="BR40" s="236">
        <v>18203.935618698</v>
      </c>
      <c r="BS40" s="236">
        <v>18379.285314009001</v>
      </c>
      <c r="BT40" s="236">
        <v>18553.892944054001</v>
      </c>
      <c r="BU40" s="236">
        <v>18727.740730099998</v>
      </c>
      <c r="BV40" s="236">
        <v>18900.818186917</v>
      </c>
      <c r="BW40" s="236">
        <v>19073.120617604</v>
      </c>
      <c r="BX40" s="236">
        <v>19244.653165658001</v>
      </c>
      <c r="BY40" s="236">
        <v>19415.436227189999</v>
      </c>
      <c r="BZ40" s="236">
        <v>19585.517586341</v>
      </c>
      <c r="CA40" s="236">
        <v>19755.004905137001</v>
      </c>
      <c r="CB40" s="236">
        <v>19924.146483926001</v>
      </c>
      <c r="CC40" s="236">
        <v>20093.566180745001</v>
      </c>
      <c r="CD40" s="236">
        <v>20264.996587012</v>
      </c>
      <c r="CE40" s="236">
        <v>20443.874749260998</v>
      </c>
      <c r="CF40" s="236">
        <v>20650</v>
      </c>
      <c r="CG40" s="236"/>
      <c r="CH40" s="236"/>
      <c r="CI40" s="236"/>
      <c r="CJ40" s="236"/>
      <c r="CK40" s="236"/>
      <c r="CL40" s="236"/>
      <c r="CM40" s="236"/>
      <c r="CN40" s="236"/>
      <c r="CO40" s="236"/>
      <c r="CP40" s="236"/>
      <c r="CQ40" s="236"/>
      <c r="CR40" s="236"/>
      <c r="CS40" s="236"/>
      <c r="CT40" s="236"/>
      <c r="CU40" s="236"/>
      <c r="CV40" s="236"/>
      <c r="CW40" s="236"/>
      <c r="CX40" s="236"/>
      <c r="CY40" s="236"/>
      <c r="CZ40" s="236"/>
      <c r="DA40" s="236"/>
      <c r="DB40" s="236"/>
      <c r="DC40" s="236"/>
      <c r="DD40" s="236"/>
      <c r="DE40" s="236"/>
      <c r="DF40" s="236"/>
      <c r="DG40" s="236"/>
      <c r="DH40" s="236"/>
      <c r="DI40" s="236"/>
      <c r="DJ40" s="236"/>
      <c r="DK40" s="236"/>
      <c r="DL40" s="236"/>
      <c r="DM40" s="236"/>
      <c r="DN40" s="236"/>
      <c r="DO40" s="236"/>
      <c r="DP40" s="236"/>
      <c r="DQ40" s="236"/>
      <c r="DR40" s="236"/>
      <c r="DS40" s="236"/>
    </row>
    <row r="41" spans="1:123" x14ac:dyDescent="0.15">
      <c r="A41" s="1" t="s">
        <v>273</v>
      </c>
      <c r="B41" s="1">
        <v>1</v>
      </c>
      <c r="C41" s="1" t="s">
        <v>273</v>
      </c>
      <c r="D41" s="1">
        <v>1</v>
      </c>
      <c r="E41" s="1">
        <v>1</v>
      </c>
      <c r="F41" s="1">
        <v>40</v>
      </c>
      <c r="G41" s="1">
        <v>0</v>
      </c>
      <c r="H41" s="1">
        <v>0</v>
      </c>
      <c r="I41" s="1">
        <v>0</v>
      </c>
      <c r="J41" s="1">
        <v>0</v>
      </c>
      <c r="K41" s="1">
        <v>0</v>
      </c>
      <c r="L41" s="1">
        <v>8876.3654300830003</v>
      </c>
      <c r="M41" s="236">
        <v>70</v>
      </c>
      <c r="N41" s="236">
        <v>8951.0481585500002</v>
      </c>
      <c r="O41" s="236">
        <v>9082.4840216030007</v>
      </c>
      <c r="P41" s="236">
        <v>9215.6075645450001</v>
      </c>
      <c r="Q41" s="236">
        <v>9350.4034062440005</v>
      </c>
      <c r="R41" s="236">
        <v>9486.8640460709994</v>
      </c>
      <c r="S41" s="236">
        <v>9624.9942908899993</v>
      </c>
      <c r="T41" s="236">
        <v>9764.7972998320001</v>
      </c>
      <c r="U41" s="236">
        <v>9906.2696463240009</v>
      </c>
      <c r="V41" s="236">
        <v>10049.401169823999</v>
      </c>
      <c r="W41" s="236">
        <v>10194.172386701999</v>
      </c>
      <c r="X41" s="236">
        <v>10340.630162470001</v>
      </c>
      <c r="Y41" s="236">
        <v>10488.782416659</v>
      </c>
      <c r="Z41" s="236">
        <v>10638.627464085999</v>
      </c>
      <c r="AA41" s="236">
        <v>10790.203422604</v>
      </c>
      <c r="AB41" s="236">
        <v>10943.558747477</v>
      </c>
      <c r="AC41" s="236">
        <v>11098.693063057999</v>
      </c>
      <c r="AD41" s="236">
        <v>11255.566922681999</v>
      </c>
      <c r="AE41" s="236">
        <v>11414.060736060999</v>
      </c>
      <c r="AF41" s="236">
        <v>11574.055040801</v>
      </c>
      <c r="AG41" s="236">
        <v>11735.36085635</v>
      </c>
      <c r="AH41" s="236">
        <v>11898.093909055</v>
      </c>
      <c r="AI41" s="236">
        <v>12062.512176619</v>
      </c>
      <c r="AJ41" s="236">
        <v>12228.467535082</v>
      </c>
      <c r="AK41" s="236">
        <v>12395.794895595</v>
      </c>
      <c r="AL41" s="236">
        <v>12564.360714390001</v>
      </c>
      <c r="AM41" s="236">
        <v>12734.079565640001</v>
      </c>
      <c r="AN41" s="236">
        <v>12904.961923274001</v>
      </c>
      <c r="AO41" s="236">
        <v>13076.968347234</v>
      </c>
      <c r="AP41" s="236">
        <v>13249.955626024999</v>
      </c>
      <c r="AQ41" s="236">
        <v>13423.802193973001</v>
      </c>
      <c r="AR41" s="236">
        <v>13598.455520758</v>
      </c>
      <c r="AS41" s="236">
        <v>13773.825877552999</v>
      </c>
      <c r="AT41" s="236">
        <v>13949.897054002</v>
      </c>
      <c r="AU41" s="236">
        <v>14126.601050142999</v>
      </c>
      <c r="AV41" s="236">
        <v>14303.902689262</v>
      </c>
      <c r="AW41" s="236">
        <v>14481.743198382999</v>
      </c>
      <c r="AX41" s="236">
        <v>14660.112903576</v>
      </c>
      <c r="AY41" s="236">
        <v>14838.958697448999</v>
      </c>
      <c r="AZ41" s="236">
        <v>15018.216356041001</v>
      </c>
      <c r="BA41" s="236">
        <v>15197.787530604</v>
      </c>
      <c r="BB41" s="236">
        <v>15377.573529572999</v>
      </c>
      <c r="BC41" s="236">
        <v>15557.478597859001</v>
      </c>
      <c r="BD41" s="236">
        <v>15737.477311654</v>
      </c>
      <c r="BE41" s="236">
        <v>15917.498286157001</v>
      </c>
      <c r="BF41" s="236">
        <v>16097.579439518</v>
      </c>
      <c r="BG41" s="236">
        <v>16277.698766705</v>
      </c>
      <c r="BH41" s="236">
        <v>16457.831755170999</v>
      </c>
      <c r="BI41" s="236">
        <v>16637.980951942001</v>
      </c>
      <c r="BJ41" s="236">
        <v>16818.044128886999</v>
      </c>
      <c r="BK41" s="236">
        <v>16997.862190127998</v>
      </c>
      <c r="BL41" s="236">
        <v>17177.034673077</v>
      </c>
      <c r="BM41" s="236">
        <v>17355.020292289999</v>
      </c>
      <c r="BN41" s="236">
        <v>17532.448668581001</v>
      </c>
      <c r="BO41" s="236">
        <v>17709.278314407999</v>
      </c>
      <c r="BP41" s="236">
        <v>17885.473194367001</v>
      </c>
      <c r="BQ41" s="236">
        <v>18061.001398365999</v>
      </c>
      <c r="BR41" s="236">
        <v>18235.834767622</v>
      </c>
      <c r="BS41" s="236">
        <v>18409.951439591001</v>
      </c>
      <c r="BT41" s="236">
        <v>18583.333019063</v>
      </c>
      <c r="BU41" s="236">
        <v>18755.968280650999</v>
      </c>
      <c r="BV41" s="236">
        <v>18927.851672687</v>
      </c>
      <c r="BW41" s="236">
        <v>19098.987268003999</v>
      </c>
      <c r="BX41" s="236">
        <v>19269.394007947001</v>
      </c>
      <c r="BY41" s="236">
        <v>19439.117453049999</v>
      </c>
      <c r="BZ41" s="236">
        <v>19608.261289210001</v>
      </c>
      <c r="CA41" s="236">
        <v>19777.065579555001</v>
      </c>
      <c r="CB41" s="236">
        <v>19946.134474499999</v>
      </c>
      <c r="CC41" s="236">
        <v>20117.146823683001</v>
      </c>
      <c r="CD41" s="236">
        <v>20295.372027111</v>
      </c>
      <c r="CE41" s="236">
        <v>20500</v>
      </c>
      <c r="CF41" s="236"/>
      <c r="CG41" s="236"/>
      <c r="CH41" s="236"/>
      <c r="CI41" s="236"/>
      <c r="CJ41" s="236"/>
      <c r="CK41" s="236"/>
      <c r="CL41" s="236"/>
      <c r="CM41" s="236"/>
      <c r="CN41" s="236"/>
      <c r="CO41" s="236"/>
      <c r="CP41" s="236"/>
      <c r="CQ41" s="236"/>
      <c r="CR41" s="236"/>
      <c r="CS41" s="236"/>
      <c r="CT41" s="236"/>
      <c r="CU41" s="236"/>
      <c r="CV41" s="236"/>
      <c r="CW41" s="236"/>
      <c r="CX41" s="236"/>
      <c r="CY41" s="236"/>
      <c r="CZ41" s="236"/>
      <c r="DA41" s="236"/>
      <c r="DB41" s="236"/>
      <c r="DC41" s="236"/>
      <c r="DD41" s="236"/>
      <c r="DE41" s="236"/>
      <c r="DF41" s="236"/>
      <c r="DG41" s="236"/>
      <c r="DH41" s="236"/>
      <c r="DI41" s="236"/>
      <c r="DJ41" s="236"/>
      <c r="DK41" s="236"/>
      <c r="DL41" s="236"/>
      <c r="DM41" s="236"/>
      <c r="DN41" s="236"/>
      <c r="DO41" s="236"/>
      <c r="DP41" s="236"/>
      <c r="DQ41" s="236"/>
      <c r="DR41" s="236"/>
      <c r="DS41" s="236"/>
    </row>
    <row r="42" spans="1:123" x14ac:dyDescent="0.15">
      <c r="A42" s="1" t="s">
        <v>273</v>
      </c>
      <c r="B42" s="1">
        <v>1</v>
      </c>
      <c r="C42" s="1" t="s">
        <v>273</v>
      </c>
      <c r="D42" s="1">
        <v>1</v>
      </c>
      <c r="E42" s="1">
        <v>1</v>
      </c>
      <c r="F42" s="1">
        <v>41</v>
      </c>
      <c r="G42" s="1">
        <v>0</v>
      </c>
      <c r="H42" s="1">
        <v>0</v>
      </c>
      <c r="I42" s="1">
        <v>0</v>
      </c>
      <c r="J42" s="1">
        <v>0</v>
      </c>
      <c r="K42" s="1">
        <v>0</v>
      </c>
      <c r="L42" s="1">
        <v>8919.4896510750004</v>
      </c>
      <c r="M42" s="236">
        <v>69</v>
      </c>
      <c r="N42" s="236">
        <v>8995.5152962640004</v>
      </c>
      <c r="O42" s="236">
        <v>9127.4837624339998</v>
      </c>
      <c r="P42" s="236">
        <v>9261.1177455569996</v>
      </c>
      <c r="Q42" s="236">
        <v>9396.4104915450007</v>
      </c>
      <c r="R42" s="236">
        <v>9533.3669468539993</v>
      </c>
      <c r="S42" s="236">
        <v>9671.9904659399999</v>
      </c>
      <c r="T42" s="236">
        <v>9812.27807192</v>
      </c>
      <c r="U42" s="236">
        <v>9954.2202873540009</v>
      </c>
      <c r="V42" s="236">
        <v>10097.798622986</v>
      </c>
      <c r="W42" s="236">
        <v>10243.058317044</v>
      </c>
      <c r="X42" s="236">
        <v>10390.007235092</v>
      </c>
      <c r="Y42" s="236">
        <v>10538.643988977999</v>
      </c>
      <c r="Z42" s="236">
        <v>10689.005549901</v>
      </c>
      <c r="AA42" s="236">
        <v>10841.138940617</v>
      </c>
      <c r="AB42" s="236">
        <v>10995.044106752001</v>
      </c>
      <c r="AC42" s="236">
        <v>11150.683197299</v>
      </c>
      <c r="AD42" s="236">
        <v>11307.940720766999</v>
      </c>
      <c r="AE42" s="236">
        <v>11466.701045268001</v>
      </c>
      <c r="AF42" s="236">
        <v>11626.780950517001</v>
      </c>
      <c r="AG42" s="236">
        <v>11788.292244529001</v>
      </c>
      <c r="AH42" s="236">
        <v>11951.48495091</v>
      </c>
      <c r="AI42" s="236">
        <v>12116.215391842999</v>
      </c>
      <c r="AJ42" s="236">
        <v>12282.323149311</v>
      </c>
      <c r="AK42" s="236">
        <v>12449.678185649</v>
      </c>
      <c r="AL42" s="236">
        <v>12618.197042985999</v>
      </c>
      <c r="AM42" s="236">
        <v>12787.889436154999</v>
      </c>
      <c r="AN42" s="236">
        <v>12958.716535019001</v>
      </c>
      <c r="AO42" s="236">
        <v>13130.538422545</v>
      </c>
      <c r="AP42" s="236">
        <v>13303.236087073999</v>
      </c>
      <c r="AQ42" s="236">
        <v>13476.757661963</v>
      </c>
      <c r="AR42" s="236">
        <v>13651.014966721999</v>
      </c>
      <c r="AS42" s="236">
        <v>13825.991453473</v>
      </c>
      <c r="AT42" s="236">
        <v>14001.620040234</v>
      </c>
      <c r="AU42" s="236">
        <v>14177.865637973</v>
      </c>
      <c r="AV42" s="236">
        <v>14354.670097917</v>
      </c>
      <c r="AW42" s="236">
        <v>14532.023207476001</v>
      </c>
      <c r="AX42" s="236">
        <v>14709.872315359</v>
      </c>
      <c r="AY42" s="236">
        <v>14888.153868343001</v>
      </c>
      <c r="AZ42" s="236">
        <v>15066.77089057</v>
      </c>
      <c r="BA42" s="236">
        <v>15245.62599617</v>
      </c>
      <c r="BB42" s="236">
        <v>15424.62460322</v>
      </c>
      <c r="BC42" s="236">
        <v>15603.740934428</v>
      </c>
      <c r="BD42" s="236">
        <v>15782.904199701001</v>
      </c>
      <c r="BE42" s="236">
        <v>15962.150670045001</v>
      </c>
      <c r="BF42" s="236">
        <v>16141.457946873001</v>
      </c>
      <c r="BG42" s="236">
        <v>16320.801177854</v>
      </c>
      <c r="BH42" s="236">
        <v>16500.182048154002</v>
      </c>
      <c r="BI42" s="236">
        <v>16679.499478000002</v>
      </c>
      <c r="BJ42" s="236">
        <v>16858.596513426</v>
      </c>
      <c r="BK42" s="236">
        <v>17037.079173435999</v>
      </c>
      <c r="BL42" s="236">
        <v>17214.414922454998</v>
      </c>
      <c r="BM42" s="236">
        <v>17391.220766505001</v>
      </c>
      <c r="BN42" s="236">
        <v>17567.454989172002</v>
      </c>
      <c r="BO42" s="236">
        <v>17743.08122855</v>
      </c>
      <c r="BP42" s="236">
        <v>17918.067178034002</v>
      </c>
      <c r="BQ42" s="236">
        <v>18092.384221234999</v>
      </c>
      <c r="BR42" s="236">
        <v>18266.009935128001</v>
      </c>
      <c r="BS42" s="236">
        <v>18438.925308025999</v>
      </c>
      <c r="BT42" s="236">
        <v>18611.118374385002</v>
      </c>
      <c r="BU42" s="236">
        <v>18782.582727771001</v>
      </c>
      <c r="BV42" s="236">
        <v>18953.321370350001</v>
      </c>
      <c r="BW42" s="236">
        <v>19123.351788704</v>
      </c>
      <c r="BX42" s="236">
        <v>19292.717319758998</v>
      </c>
      <c r="BY42" s="236">
        <v>19461.517673283</v>
      </c>
      <c r="BZ42" s="236">
        <v>19629.984675184001</v>
      </c>
      <c r="CA42" s="236">
        <v>19798.702768256</v>
      </c>
      <c r="CB42" s="236">
        <v>19969.297060354002</v>
      </c>
      <c r="CC42" s="236">
        <v>20146.869304961001</v>
      </c>
      <c r="CD42" s="236">
        <v>20350</v>
      </c>
      <c r="CE42" s="236"/>
      <c r="CF42" s="236"/>
      <c r="CG42" s="236"/>
      <c r="CH42" s="236"/>
      <c r="CI42" s="236"/>
      <c r="CJ42" s="236"/>
      <c r="CK42" s="236"/>
      <c r="CL42" s="236"/>
      <c r="CM42" s="236"/>
      <c r="CN42" s="236"/>
      <c r="CO42" s="236"/>
      <c r="CP42" s="236"/>
      <c r="CQ42" s="236"/>
      <c r="CR42" s="236"/>
      <c r="CS42" s="236"/>
      <c r="CT42" s="236"/>
      <c r="CU42" s="236"/>
      <c r="CV42" s="236"/>
      <c r="CW42" s="236"/>
      <c r="CX42" s="236"/>
      <c r="CY42" s="236"/>
      <c r="CZ42" s="236"/>
      <c r="DA42" s="236"/>
      <c r="DB42" s="236"/>
      <c r="DC42" s="236"/>
      <c r="DD42" s="236"/>
      <c r="DE42" s="236"/>
      <c r="DF42" s="236"/>
      <c r="DG42" s="236"/>
      <c r="DH42" s="236"/>
      <c r="DI42" s="236"/>
      <c r="DJ42" s="236"/>
      <c r="DK42" s="236"/>
      <c r="DL42" s="236"/>
      <c r="DM42" s="236"/>
      <c r="DN42" s="236"/>
      <c r="DO42" s="236"/>
      <c r="DP42" s="236"/>
      <c r="DQ42" s="236"/>
      <c r="DR42" s="236"/>
      <c r="DS42" s="236"/>
    </row>
    <row r="43" spans="1:123" x14ac:dyDescent="0.15">
      <c r="A43" s="1" t="s">
        <v>273</v>
      </c>
      <c r="B43" s="1">
        <v>1</v>
      </c>
      <c r="C43" s="1" t="s">
        <v>273</v>
      </c>
      <c r="D43" s="1">
        <v>1</v>
      </c>
      <c r="E43" s="1">
        <v>1</v>
      </c>
      <c r="F43" s="1">
        <v>42</v>
      </c>
      <c r="G43" s="1">
        <v>0</v>
      </c>
      <c r="H43" s="1">
        <v>0</v>
      </c>
      <c r="I43" s="1">
        <v>0</v>
      </c>
      <c r="J43" s="1">
        <v>0</v>
      </c>
      <c r="K43" s="1">
        <v>0</v>
      </c>
      <c r="L43" s="1">
        <v>8961.996629452</v>
      </c>
      <c r="M43" s="236">
        <v>68</v>
      </c>
      <c r="N43" s="236">
        <v>9039.3599603229995</v>
      </c>
      <c r="O43" s="236">
        <v>9171.8320848700005</v>
      </c>
      <c r="P43" s="236">
        <v>9305.9569370179997</v>
      </c>
      <c r="Q43" s="236">
        <v>9441.7396028170006</v>
      </c>
      <c r="R43" s="236">
        <v>9579.1836320479997</v>
      </c>
      <c r="S43" s="236">
        <v>9718.2864975150005</v>
      </c>
      <c r="T43" s="236">
        <v>9859.0394048840008</v>
      </c>
      <c r="U43" s="236">
        <v>10001.424859270001</v>
      </c>
      <c r="V43" s="236">
        <v>10145.486471619</v>
      </c>
      <c r="W43" s="236">
        <v>10291.232053524</v>
      </c>
      <c r="X43" s="236">
        <v>10438.660513868999</v>
      </c>
      <c r="Y43" s="236">
        <v>10587.807677198</v>
      </c>
      <c r="Z43" s="236">
        <v>10738.719133757</v>
      </c>
      <c r="AA43" s="236">
        <v>10891.395150447001</v>
      </c>
      <c r="AB43" s="236">
        <v>11045.799471917</v>
      </c>
      <c r="AC43" s="236">
        <v>11201.820705474</v>
      </c>
      <c r="AD43" s="236">
        <v>11359.347049735001</v>
      </c>
      <c r="AE43" s="236">
        <v>11518.201044685</v>
      </c>
      <c r="AF43" s="236">
        <v>11678.490580002001</v>
      </c>
      <c r="AG43" s="236">
        <v>11840.457725201</v>
      </c>
      <c r="AH43" s="236">
        <v>12003.963248603999</v>
      </c>
      <c r="AI43" s="236">
        <v>12168.851403027</v>
      </c>
      <c r="AJ43" s="236">
        <v>12334.995656909001</v>
      </c>
      <c r="AK43" s="236">
        <v>12502.314520331</v>
      </c>
      <c r="AL43" s="236">
        <v>12670.816949037</v>
      </c>
      <c r="AM43" s="236">
        <v>12840.464722803001</v>
      </c>
      <c r="AN43" s="236">
        <v>13011.121219065</v>
      </c>
      <c r="AO43" s="236">
        <v>13182.669980175</v>
      </c>
      <c r="AP43" s="236">
        <v>13355.059803167</v>
      </c>
      <c r="AQ43" s="236">
        <v>13528.204055890999</v>
      </c>
      <c r="AR43" s="236">
        <v>13702.085852943999</v>
      </c>
      <c r="AS43" s="236">
        <v>13876.639030324999</v>
      </c>
      <c r="AT43" s="236">
        <v>14051.828586684</v>
      </c>
      <c r="AU43" s="236">
        <v>14227.596997451999</v>
      </c>
      <c r="AV43" s="236">
        <v>14403.933511376001</v>
      </c>
      <c r="AW43" s="236">
        <v>14580.785933270001</v>
      </c>
      <c r="AX43" s="236">
        <v>14758.091380645001</v>
      </c>
      <c r="AY43" s="236">
        <v>14935.754250536</v>
      </c>
      <c r="AZ43" s="236">
        <v>15113.678462767</v>
      </c>
      <c r="BA43" s="236">
        <v>15291.770608581</v>
      </c>
      <c r="BB43" s="236">
        <v>15470.004557202001</v>
      </c>
      <c r="BC43" s="236">
        <v>15648.310113244999</v>
      </c>
      <c r="BD43" s="236">
        <v>15826.721900572</v>
      </c>
      <c r="BE43" s="236">
        <v>16005.217127042</v>
      </c>
      <c r="BF43" s="236">
        <v>16183.770600536</v>
      </c>
      <c r="BG43" s="236">
        <v>16362.383144366</v>
      </c>
      <c r="BH43" s="236">
        <v>16540.954827113001</v>
      </c>
      <c r="BI43" s="236">
        <v>16719.330836722998</v>
      </c>
      <c r="BJ43" s="236">
        <v>16897.123673794998</v>
      </c>
      <c r="BK43" s="236">
        <v>17073.809552620001</v>
      </c>
      <c r="BL43" s="236">
        <v>17249.992864429001</v>
      </c>
      <c r="BM43" s="236">
        <v>17425.631663937002</v>
      </c>
      <c r="BN43" s="236">
        <v>17600.689262732001</v>
      </c>
      <c r="BO43" s="236">
        <v>17775.132957702001</v>
      </c>
      <c r="BP43" s="236">
        <v>17948.933674847998</v>
      </c>
      <c r="BQ43" s="236">
        <v>18122.068430665</v>
      </c>
      <c r="BR43" s="236">
        <v>18294.517596989001</v>
      </c>
      <c r="BS43" s="236">
        <v>18466.268468119</v>
      </c>
      <c r="BT43" s="236">
        <v>18637.313782854999</v>
      </c>
      <c r="BU43" s="236">
        <v>18807.655472696999</v>
      </c>
      <c r="BV43" s="236">
        <v>18977.309569461999</v>
      </c>
      <c r="BW43" s="236">
        <v>19146.317186468001</v>
      </c>
      <c r="BX43" s="236">
        <v>19314.774057356</v>
      </c>
      <c r="BY43" s="236">
        <v>19482.903770813002</v>
      </c>
      <c r="BZ43" s="236">
        <v>19651.271062011001</v>
      </c>
      <c r="CA43" s="236">
        <v>19821.447297024999</v>
      </c>
      <c r="CB43" s="236">
        <v>19998.366582811999</v>
      </c>
      <c r="CC43" s="236">
        <v>20200</v>
      </c>
      <c r="CD43" s="236"/>
      <c r="CE43" s="236"/>
      <c r="CF43" s="236"/>
      <c r="CG43" s="236"/>
      <c r="CH43" s="236"/>
      <c r="CI43" s="236"/>
      <c r="CJ43" s="236"/>
      <c r="CK43" s="236"/>
      <c r="CL43" s="236"/>
      <c r="CM43" s="236"/>
      <c r="CN43" s="236"/>
      <c r="CO43" s="236"/>
      <c r="CP43" s="236"/>
      <c r="CQ43" s="236"/>
      <c r="CR43" s="236"/>
      <c r="CS43" s="236"/>
      <c r="CT43" s="236"/>
      <c r="CU43" s="236"/>
      <c r="CV43" s="236"/>
      <c r="CW43" s="236"/>
      <c r="CX43" s="236"/>
      <c r="CY43" s="236"/>
      <c r="CZ43" s="236"/>
      <c r="DA43" s="236"/>
      <c r="DB43" s="236"/>
      <c r="DC43" s="236"/>
      <c r="DD43" s="236"/>
      <c r="DE43" s="236"/>
      <c r="DF43" s="236"/>
      <c r="DG43" s="236"/>
      <c r="DH43" s="236"/>
      <c r="DI43" s="236"/>
      <c r="DJ43" s="236"/>
      <c r="DK43" s="236"/>
      <c r="DL43" s="236"/>
      <c r="DM43" s="236"/>
      <c r="DN43" s="236"/>
      <c r="DO43" s="236"/>
      <c r="DP43" s="236"/>
      <c r="DQ43" s="236"/>
      <c r="DR43" s="236"/>
      <c r="DS43" s="236"/>
    </row>
    <row r="44" spans="1:123" x14ac:dyDescent="0.15">
      <c r="A44" s="1" t="s">
        <v>273</v>
      </c>
      <c r="B44" s="1">
        <v>1</v>
      </c>
      <c r="C44" s="1" t="s">
        <v>273</v>
      </c>
      <c r="D44" s="1">
        <v>1</v>
      </c>
      <c r="E44" s="1">
        <v>1</v>
      </c>
      <c r="F44" s="1">
        <v>43</v>
      </c>
      <c r="G44" s="1">
        <v>0</v>
      </c>
      <c r="H44" s="1">
        <v>0</v>
      </c>
      <c r="I44" s="1">
        <v>0</v>
      </c>
      <c r="J44" s="1">
        <v>0</v>
      </c>
      <c r="K44" s="1">
        <v>0</v>
      </c>
      <c r="L44" s="1">
        <v>9003.8470172500001</v>
      </c>
      <c r="M44" s="236">
        <v>67</v>
      </c>
      <c r="N44" s="236">
        <v>9082.5464241829995</v>
      </c>
      <c r="O44" s="236">
        <v>9215.5033824910006</v>
      </c>
      <c r="P44" s="236">
        <v>9350.1122587810005</v>
      </c>
      <c r="Q44" s="236">
        <v>9486.3767981559995</v>
      </c>
      <c r="R44" s="236">
        <v>9624.2949231109997</v>
      </c>
      <c r="S44" s="236">
        <v>9763.8585224149992</v>
      </c>
      <c r="T44" s="236">
        <v>9905.0510955549998</v>
      </c>
      <c r="U44" s="236">
        <v>10047.914626193</v>
      </c>
      <c r="V44" s="236">
        <v>10192.456871955999</v>
      </c>
      <c r="W44" s="236">
        <v>10338.677038760999</v>
      </c>
      <c r="X44" s="236">
        <v>10486.609804494999</v>
      </c>
      <c r="Y44" s="236">
        <v>10636.299326897</v>
      </c>
      <c r="Z44" s="236">
        <v>10787.746194141</v>
      </c>
      <c r="AA44" s="236">
        <v>10940.915746533999</v>
      </c>
      <c r="AB44" s="236">
        <v>11095.70069018</v>
      </c>
      <c r="AC44" s="236">
        <v>11251.993054201999</v>
      </c>
      <c r="AD44" s="236">
        <v>11409.621138852001</v>
      </c>
      <c r="AE44" s="236">
        <v>11568.688915475001</v>
      </c>
      <c r="AF44" s="236">
        <v>11729.430499492</v>
      </c>
      <c r="AG44" s="236">
        <v>11891.711105365999</v>
      </c>
      <c r="AH44" s="236">
        <v>12055.379656744</v>
      </c>
      <c r="AI44" s="236">
        <v>12220.313128168</v>
      </c>
      <c r="AJ44" s="236">
        <v>12386.431997677</v>
      </c>
      <c r="AK44" s="236">
        <v>12553.744461918001</v>
      </c>
      <c r="AL44" s="236">
        <v>12722.212910589</v>
      </c>
      <c r="AM44" s="236">
        <v>12891.704015585001</v>
      </c>
      <c r="AN44" s="236">
        <v>13062.103873276001</v>
      </c>
      <c r="AO44" s="236">
        <v>13233.361944370999</v>
      </c>
      <c r="AP44" s="236">
        <v>13405.393145061</v>
      </c>
      <c r="AQ44" s="236">
        <v>13578.180252415001</v>
      </c>
      <c r="AR44" s="236">
        <v>13751.658020417</v>
      </c>
      <c r="AS44" s="236">
        <v>13925.791535394001</v>
      </c>
      <c r="AT44" s="236">
        <v>14100.523896987001</v>
      </c>
      <c r="AU44" s="236">
        <v>14275.843815275</v>
      </c>
      <c r="AV44" s="236">
        <v>14451.69955118</v>
      </c>
      <c r="AW44" s="236">
        <v>14628.028892947001</v>
      </c>
      <c r="AX44" s="236">
        <v>14804.737610503</v>
      </c>
      <c r="AY44" s="236">
        <v>14981.730929363999</v>
      </c>
      <c r="AZ44" s="236">
        <v>15158.916613941999</v>
      </c>
      <c r="BA44" s="236">
        <v>15336.268179975999</v>
      </c>
      <c r="BB44" s="236">
        <v>15513.716026788999</v>
      </c>
      <c r="BC44" s="236">
        <v>15691.293131099001</v>
      </c>
      <c r="BD44" s="236">
        <v>15868.97630721</v>
      </c>
      <c r="BE44" s="236">
        <v>16046.740023218999</v>
      </c>
      <c r="BF44" s="236">
        <v>16224.584240577</v>
      </c>
      <c r="BG44" s="236">
        <v>16402.410176224999</v>
      </c>
      <c r="BH44" s="236">
        <v>16580.065160021</v>
      </c>
      <c r="BI44" s="236">
        <v>16757.168174154001</v>
      </c>
      <c r="BJ44" s="236">
        <v>16933.204182785001</v>
      </c>
      <c r="BK44" s="236">
        <v>17108.764962353001</v>
      </c>
      <c r="BL44" s="236">
        <v>17283.808338702001</v>
      </c>
      <c r="BM44" s="236">
        <v>17458.297296915</v>
      </c>
      <c r="BN44" s="236">
        <v>17632.198737371</v>
      </c>
      <c r="BO44" s="236">
        <v>17805.483128461001</v>
      </c>
      <c r="BP44" s="236">
        <v>17978.126926200999</v>
      </c>
      <c r="BQ44" s="236">
        <v>18150.109885951999</v>
      </c>
      <c r="BR44" s="236">
        <v>18321.418561852999</v>
      </c>
      <c r="BS44" s="236">
        <v>18492.044837938</v>
      </c>
      <c r="BT44" s="236">
        <v>18661.989575043001</v>
      </c>
      <c r="BU44" s="236">
        <v>18831.267350219001</v>
      </c>
      <c r="BV44" s="236">
        <v>18999.917053177</v>
      </c>
      <c r="BW44" s="236">
        <v>19168.030441429</v>
      </c>
      <c r="BX44" s="236">
        <v>19335.822866442999</v>
      </c>
      <c r="BY44" s="236">
        <v>19503.839355765998</v>
      </c>
      <c r="BZ44" s="236">
        <v>19673.597533696</v>
      </c>
      <c r="CA44" s="236">
        <v>19849.863860662001</v>
      </c>
      <c r="CB44" s="236">
        <v>20050</v>
      </c>
      <c r="CC44" s="236"/>
      <c r="CD44" s="236"/>
      <c r="CE44" s="236"/>
      <c r="CF44" s="236"/>
      <c r="CG44" s="236"/>
      <c r="CH44" s="236"/>
      <c r="CI44" s="236"/>
      <c r="CJ44" s="236"/>
      <c r="CK44" s="236"/>
      <c r="CL44" s="236"/>
      <c r="CM44" s="236"/>
      <c r="CN44" s="236"/>
      <c r="CO44" s="236"/>
      <c r="CP44" s="236"/>
      <c r="CQ44" s="236"/>
      <c r="CR44" s="236"/>
      <c r="CS44" s="236"/>
      <c r="CT44" s="236"/>
      <c r="CU44" s="236"/>
      <c r="CV44" s="236"/>
      <c r="CW44" s="236"/>
      <c r="CX44" s="236"/>
      <c r="CY44" s="236"/>
      <c r="CZ44" s="236"/>
      <c r="DA44" s="236"/>
      <c r="DB44" s="236"/>
      <c r="DC44" s="236"/>
      <c r="DD44" s="236"/>
      <c r="DE44" s="236"/>
      <c r="DF44" s="236"/>
      <c r="DG44" s="236"/>
      <c r="DH44" s="236"/>
      <c r="DI44" s="236"/>
      <c r="DJ44" s="236"/>
      <c r="DK44" s="236"/>
      <c r="DL44" s="236"/>
      <c r="DM44" s="236"/>
      <c r="DN44" s="236"/>
      <c r="DO44" s="236"/>
      <c r="DP44" s="236"/>
      <c r="DQ44" s="236"/>
      <c r="DR44" s="236"/>
      <c r="DS44" s="236"/>
    </row>
    <row r="45" spans="1:123" x14ac:dyDescent="0.15">
      <c r="A45" s="1" t="s">
        <v>273</v>
      </c>
      <c r="B45" s="1">
        <v>1</v>
      </c>
      <c r="C45" s="1" t="s">
        <v>273</v>
      </c>
      <c r="D45" s="1">
        <v>1</v>
      </c>
      <c r="E45" s="1">
        <v>1</v>
      </c>
      <c r="F45" s="1">
        <v>44</v>
      </c>
      <c r="G45" s="1">
        <v>0</v>
      </c>
      <c r="H45" s="1">
        <v>0</v>
      </c>
      <c r="I45" s="1">
        <v>0</v>
      </c>
      <c r="J45" s="1">
        <v>0</v>
      </c>
      <c r="K45" s="1">
        <v>0</v>
      </c>
      <c r="L45" s="1">
        <v>9045.0058184640002</v>
      </c>
      <c r="M45" s="236">
        <v>66</v>
      </c>
      <c r="N45" s="236">
        <v>9125.0498279650001</v>
      </c>
      <c r="O45" s="236">
        <v>9258.484914744</v>
      </c>
      <c r="P45" s="236">
        <v>9393.5699642639993</v>
      </c>
      <c r="Q45" s="236">
        <v>9530.3033487070006</v>
      </c>
      <c r="R45" s="236">
        <v>9668.6776399449991</v>
      </c>
      <c r="S45" s="236">
        <v>9808.6773318390005</v>
      </c>
      <c r="T45" s="236">
        <v>9950.342780768</v>
      </c>
      <c r="U45" s="236">
        <v>10093.681690388999</v>
      </c>
      <c r="V45" s="236">
        <v>10238.693563651999</v>
      </c>
      <c r="W45" s="236">
        <v>10385.411931791999</v>
      </c>
      <c r="X45" s="236">
        <v>10533.879520037</v>
      </c>
      <c r="Y45" s="236">
        <v>10684.097237835</v>
      </c>
      <c r="Z45" s="236">
        <v>10836.032021151001</v>
      </c>
      <c r="AA45" s="236">
        <v>10989.580674887</v>
      </c>
      <c r="AB45" s="236">
        <v>11144.639058668001</v>
      </c>
      <c r="AC45" s="236">
        <v>11301.041233018999</v>
      </c>
      <c r="AD45" s="236">
        <v>11458.887250948999</v>
      </c>
      <c r="AE45" s="236">
        <v>11618.403273783</v>
      </c>
      <c r="AF45" s="236">
        <v>11779.458962127001</v>
      </c>
      <c r="AG45" s="236">
        <v>11941.90791046</v>
      </c>
      <c r="AH45" s="236">
        <v>12105.630599427001</v>
      </c>
      <c r="AI45" s="236">
        <v>12270.549475022999</v>
      </c>
      <c r="AJ45" s="236">
        <v>12436.6719748</v>
      </c>
      <c r="AK45" s="236">
        <v>12603.961098374</v>
      </c>
      <c r="AL45" s="236">
        <v>12772.286812105</v>
      </c>
      <c r="AM45" s="236">
        <v>12941.537766378</v>
      </c>
      <c r="AN45" s="236">
        <v>13111.664085576</v>
      </c>
      <c r="AO45" s="236">
        <v>13282.58223423</v>
      </c>
      <c r="AP45" s="236">
        <v>13454.274651886</v>
      </c>
      <c r="AQ45" s="236">
        <v>13626.677010508</v>
      </c>
      <c r="AR45" s="236">
        <v>13799.754484105</v>
      </c>
      <c r="AS45" s="236">
        <v>13973.450796522</v>
      </c>
      <c r="AT45" s="236">
        <v>14147.754119175001</v>
      </c>
      <c r="AU45" s="236">
        <v>14322.61316909</v>
      </c>
      <c r="AV45" s="236">
        <v>14497.966405249001</v>
      </c>
      <c r="AW45" s="236">
        <v>14673.720970468999</v>
      </c>
      <c r="AX45" s="236">
        <v>14849.783395962</v>
      </c>
      <c r="AY45" s="236">
        <v>15026.062619303</v>
      </c>
      <c r="AZ45" s="236">
        <v>15202.53180275</v>
      </c>
      <c r="BA45" s="236">
        <v>15379.121940333</v>
      </c>
      <c r="BB45" s="236">
        <v>15555.864361626</v>
      </c>
      <c r="BC45" s="236">
        <v>15732.735487378</v>
      </c>
      <c r="BD45" s="236">
        <v>15909.709445902001</v>
      </c>
      <c r="BE45" s="236">
        <v>16086.785336789</v>
      </c>
      <c r="BF45" s="236">
        <v>16263.865525338</v>
      </c>
      <c r="BG45" s="236">
        <v>16440.799483318999</v>
      </c>
      <c r="BH45" s="236">
        <v>16617.212674513001</v>
      </c>
      <c r="BI45" s="236">
        <v>16792.59881295</v>
      </c>
      <c r="BJ45" s="236">
        <v>16967.537060277002</v>
      </c>
      <c r="BK45" s="236">
        <v>17141.985013466001</v>
      </c>
      <c r="BL45" s="236">
        <v>17315.905331098002</v>
      </c>
      <c r="BM45" s="236">
        <v>17489.264517038999</v>
      </c>
      <c r="BN45" s="236">
        <v>17662.032582074</v>
      </c>
      <c r="BO45" s="236">
        <v>17834.185421737999</v>
      </c>
      <c r="BP45" s="236">
        <v>18005.702174915001</v>
      </c>
      <c r="BQ45" s="236">
        <v>18176.568655587002</v>
      </c>
      <c r="BR45" s="236">
        <v>18346.775893021</v>
      </c>
      <c r="BS45" s="236">
        <v>18516.323677389999</v>
      </c>
      <c r="BT45" s="236">
        <v>18685.225130975999</v>
      </c>
      <c r="BU45" s="236">
        <v>18853.516919885999</v>
      </c>
      <c r="BV45" s="236">
        <v>19021.286825502</v>
      </c>
      <c r="BW45" s="236">
        <v>19188.741962071999</v>
      </c>
      <c r="BX45" s="236">
        <v>19356.407649522</v>
      </c>
      <c r="BY45" s="236">
        <v>19525.747770367001</v>
      </c>
      <c r="BZ45" s="236">
        <v>19701.361138512999</v>
      </c>
      <c r="CA45" s="236">
        <v>19900</v>
      </c>
      <c r="CB45" s="236"/>
      <c r="CC45" s="236"/>
      <c r="CD45" s="236"/>
      <c r="CE45" s="236"/>
      <c r="CF45" s="236"/>
      <c r="CG45" s="236"/>
      <c r="CH45" s="236"/>
      <c r="CI45" s="236"/>
      <c r="CJ45" s="236"/>
      <c r="CK45" s="236"/>
      <c r="CL45" s="236"/>
      <c r="CM45" s="236"/>
      <c r="CN45" s="236"/>
      <c r="CO45" s="236"/>
      <c r="CP45" s="236"/>
      <c r="CQ45" s="236"/>
      <c r="CR45" s="236"/>
      <c r="CS45" s="236"/>
      <c r="CT45" s="236"/>
      <c r="CU45" s="236"/>
      <c r="CV45" s="236"/>
      <c r="CW45" s="236"/>
      <c r="CX45" s="236"/>
      <c r="CY45" s="236"/>
      <c r="CZ45" s="236"/>
      <c r="DA45" s="236"/>
      <c r="DB45" s="236"/>
      <c r="DC45" s="236"/>
      <c r="DD45" s="236"/>
      <c r="DE45" s="236"/>
      <c r="DF45" s="236"/>
      <c r="DG45" s="236"/>
      <c r="DH45" s="236"/>
      <c r="DI45" s="236"/>
      <c r="DJ45" s="236"/>
      <c r="DK45" s="236"/>
      <c r="DL45" s="236"/>
      <c r="DM45" s="236"/>
      <c r="DN45" s="236"/>
      <c r="DO45" s="236"/>
      <c r="DP45" s="236"/>
      <c r="DQ45" s="236"/>
      <c r="DR45" s="236"/>
      <c r="DS45" s="236"/>
    </row>
    <row r="46" spans="1:123" x14ac:dyDescent="0.15">
      <c r="A46" s="1" t="s">
        <v>273</v>
      </c>
      <c r="B46" s="1">
        <v>1</v>
      </c>
      <c r="C46" s="1" t="s">
        <v>273</v>
      </c>
      <c r="D46" s="1">
        <v>1</v>
      </c>
      <c r="E46" s="1">
        <v>1</v>
      </c>
      <c r="F46" s="1">
        <v>45</v>
      </c>
      <c r="G46" s="1">
        <v>0</v>
      </c>
      <c r="H46" s="1">
        <v>0</v>
      </c>
      <c r="I46" s="1">
        <v>0</v>
      </c>
      <c r="J46" s="1">
        <v>0</v>
      </c>
      <c r="K46" s="1">
        <v>0</v>
      </c>
      <c r="L46" s="1">
        <v>9085.4491574219992</v>
      </c>
      <c r="M46" s="236">
        <v>65</v>
      </c>
      <c r="N46" s="236">
        <v>9166.8575707079999</v>
      </c>
      <c r="O46" s="236">
        <v>9300.7631303720009</v>
      </c>
      <c r="P46" s="236">
        <v>9436.3117743019993</v>
      </c>
      <c r="Q46" s="236">
        <v>9573.4967574750008</v>
      </c>
      <c r="R46" s="236">
        <v>9712.3035681239999</v>
      </c>
      <c r="S46" s="236">
        <v>9852.7709353419996</v>
      </c>
      <c r="T46" s="236">
        <v>9994.9065088210009</v>
      </c>
      <c r="U46" s="236">
        <v>10138.710088544</v>
      </c>
      <c r="V46" s="236">
        <v>10284.21405909</v>
      </c>
      <c r="W46" s="236">
        <v>10431.459713177001</v>
      </c>
      <c r="X46" s="236">
        <v>10580.44828153</v>
      </c>
      <c r="Y46" s="236">
        <v>10731.148295768</v>
      </c>
      <c r="Z46" s="236">
        <v>10883.460659594</v>
      </c>
      <c r="AA46" s="236">
        <v>11037.285063134999</v>
      </c>
      <c r="AB46" s="236">
        <v>11192.461327187</v>
      </c>
      <c r="AC46" s="236">
        <v>11349.085586421999</v>
      </c>
      <c r="AD46" s="236">
        <v>11507.376048073</v>
      </c>
      <c r="AE46" s="236">
        <v>11667.206818888</v>
      </c>
      <c r="AF46" s="236">
        <v>11828.436164176001</v>
      </c>
      <c r="AG46" s="236">
        <v>11990.948070687</v>
      </c>
      <c r="AH46" s="236">
        <v>12154.666952367999</v>
      </c>
      <c r="AI46" s="236">
        <v>12319.599487681</v>
      </c>
      <c r="AJ46" s="236">
        <v>12485.709286159001</v>
      </c>
      <c r="AK46" s="236">
        <v>12652.869608625</v>
      </c>
      <c r="AL46" s="236">
        <v>12820.971659479001</v>
      </c>
      <c r="AM46" s="236">
        <v>12989.966226779999</v>
      </c>
      <c r="AN46" s="236">
        <v>13159.771323399</v>
      </c>
      <c r="AO46" s="236">
        <v>13330.369051357</v>
      </c>
      <c r="AP46" s="236">
        <v>13501.696000599</v>
      </c>
      <c r="AQ46" s="236">
        <v>13673.717432816</v>
      </c>
      <c r="AR46" s="236">
        <v>13846.377696056001</v>
      </c>
      <c r="AS46" s="236">
        <v>14019.664423075001</v>
      </c>
      <c r="AT46" s="236">
        <v>14193.526787000999</v>
      </c>
      <c r="AU46" s="236">
        <v>14367.903917551001</v>
      </c>
      <c r="AV46" s="236">
        <v>14542.704330435001</v>
      </c>
      <c r="AW46" s="236">
        <v>14717.835862559001</v>
      </c>
      <c r="AX46" s="236">
        <v>14893.208624663999</v>
      </c>
      <c r="AY46" s="236">
        <v>15068.795425524</v>
      </c>
      <c r="AZ46" s="236">
        <v>15244.527853877</v>
      </c>
      <c r="BA46" s="236">
        <v>15420.435592153</v>
      </c>
      <c r="BB46" s="236">
        <v>15596.494667546</v>
      </c>
      <c r="BC46" s="236">
        <v>15772.678868584</v>
      </c>
      <c r="BD46" s="236">
        <v>15948.986433</v>
      </c>
      <c r="BE46" s="236">
        <v>16125.320874450001</v>
      </c>
      <c r="BF46" s="236">
        <v>16301.533806616</v>
      </c>
      <c r="BG46" s="236">
        <v>16477.257174873001</v>
      </c>
      <c r="BH46" s="236">
        <v>16651.993443115</v>
      </c>
      <c r="BI46" s="236">
        <v>16826.309158200998</v>
      </c>
      <c r="BJ46" s="236">
        <v>17000.161688231001</v>
      </c>
      <c r="BK46" s="236">
        <v>17173.51336528</v>
      </c>
      <c r="BL46" s="236">
        <v>17346.330296707001</v>
      </c>
      <c r="BM46" s="236">
        <v>17518.582035686999</v>
      </c>
      <c r="BN46" s="236">
        <v>17690.243917274998</v>
      </c>
      <c r="BO46" s="236">
        <v>17861.294463877999</v>
      </c>
      <c r="BP46" s="236">
        <v>18031.718749321</v>
      </c>
      <c r="BQ46" s="236">
        <v>18201.506948105001</v>
      </c>
      <c r="BR46" s="236">
        <v>18370.657779736001</v>
      </c>
      <c r="BS46" s="236">
        <v>18539.182911733002</v>
      </c>
      <c r="BT46" s="236">
        <v>18707.116786595001</v>
      </c>
      <c r="BU46" s="236">
        <v>18874.543209575</v>
      </c>
      <c r="BV46" s="236">
        <v>19041.661057701</v>
      </c>
      <c r="BW46" s="236">
        <v>19208.975943277001</v>
      </c>
      <c r="BX46" s="236">
        <v>19377.898007037998</v>
      </c>
      <c r="BY46" s="236">
        <v>19552.858416363</v>
      </c>
      <c r="BZ46" s="236">
        <v>19750</v>
      </c>
      <c r="CA46" s="236"/>
      <c r="CB46" s="236"/>
      <c r="CC46" s="236"/>
      <c r="CD46" s="236"/>
      <c r="CE46" s="236"/>
      <c r="CF46" s="236"/>
      <c r="CG46" s="236"/>
      <c r="CH46" s="236"/>
      <c r="CI46" s="236"/>
      <c r="CJ46" s="236"/>
      <c r="CK46" s="236"/>
      <c r="CL46" s="236"/>
      <c r="CM46" s="236"/>
      <c r="CN46" s="236"/>
      <c r="CO46" s="236"/>
      <c r="CP46" s="236"/>
      <c r="CQ46" s="236"/>
      <c r="CR46" s="236"/>
      <c r="CS46" s="236"/>
      <c r="CT46" s="236"/>
      <c r="CU46" s="236"/>
      <c r="CV46" s="236"/>
      <c r="CW46" s="236"/>
      <c r="CX46" s="236"/>
      <c r="CY46" s="236"/>
      <c r="CZ46" s="236"/>
      <c r="DA46" s="236"/>
      <c r="DB46" s="236"/>
      <c r="DC46" s="236"/>
      <c r="DD46" s="236"/>
      <c r="DE46" s="236"/>
      <c r="DF46" s="236"/>
      <c r="DG46" s="236"/>
      <c r="DH46" s="236"/>
      <c r="DI46" s="236"/>
      <c r="DJ46" s="236"/>
      <c r="DK46" s="236"/>
      <c r="DL46" s="236"/>
      <c r="DM46" s="236"/>
      <c r="DN46" s="236"/>
      <c r="DO46" s="236"/>
      <c r="DP46" s="236"/>
      <c r="DQ46" s="236"/>
      <c r="DR46" s="236"/>
      <c r="DS46" s="236"/>
    </row>
    <row r="47" spans="1:123" x14ac:dyDescent="0.15">
      <c r="A47" s="1" t="s">
        <v>273</v>
      </c>
      <c r="B47" s="1">
        <v>1</v>
      </c>
      <c r="C47" s="1" t="s">
        <v>273</v>
      </c>
      <c r="D47" s="1">
        <v>1</v>
      </c>
      <c r="E47" s="1">
        <v>1</v>
      </c>
      <c r="F47" s="1">
        <v>46</v>
      </c>
      <c r="G47" s="1">
        <v>0</v>
      </c>
      <c r="H47" s="1">
        <v>0</v>
      </c>
      <c r="I47" s="1">
        <v>0</v>
      </c>
      <c r="J47" s="1">
        <v>0</v>
      </c>
      <c r="K47" s="1">
        <v>0</v>
      </c>
      <c r="L47" s="1">
        <v>9125.1655469199995</v>
      </c>
      <c r="M47" s="236">
        <v>64</v>
      </c>
      <c r="N47" s="236">
        <v>9207.9562964800007</v>
      </c>
      <c r="O47" s="236">
        <v>9342.3201998980003</v>
      </c>
      <c r="P47" s="236">
        <v>9478.3158750050006</v>
      </c>
      <c r="Q47" s="236">
        <v>9615.9298044080006</v>
      </c>
      <c r="R47" s="236">
        <v>9755.1990899169996</v>
      </c>
      <c r="S47" s="236">
        <v>9896.1313272539992</v>
      </c>
      <c r="T47" s="236">
        <v>10038.726613434999</v>
      </c>
      <c r="U47" s="236">
        <v>10183.016186387</v>
      </c>
      <c r="V47" s="236">
        <v>10329.039906317001</v>
      </c>
      <c r="W47" s="236">
        <v>10476.799325223999</v>
      </c>
      <c r="X47" s="236">
        <v>10626.264570384999</v>
      </c>
      <c r="Y47" s="236">
        <v>10777.3406443</v>
      </c>
      <c r="Z47" s="236">
        <v>10929.931067602</v>
      </c>
      <c r="AA47" s="236">
        <v>11083.881421354001</v>
      </c>
      <c r="AB47" s="236">
        <v>11239.283921896</v>
      </c>
      <c r="AC47" s="236">
        <v>11396.348822364</v>
      </c>
      <c r="AD47" s="236">
        <v>11554.95467565</v>
      </c>
      <c r="AE47" s="236">
        <v>11714.964417892001</v>
      </c>
      <c r="AF47" s="236">
        <v>11876.265541946001</v>
      </c>
      <c r="AG47" s="236">
        <v>12038.784429714</v>
      </c>
      <c r="AH47" s="236">
        <v>12202.527000562</v>
      </c>
      <c r="AI47" s="236">
        <v>12367.457473943001</v>
      </c>
      <c r="AJ47" s="236">
        <v>12533.452405145001</v>
      </c>
      <c r="AK47" s="236">
        <v>12700.405552579999</v>
      </c>
      <c r="AL47" s="236">
        <v>12868.268367983999</v>
      </c>
      <c r="AM47" s="236">
        <v>13036.960412569</v>
      </c>
      <c r="AN47" s="236">
        <v>13206.463450828</v>
      </c>
      <c r="AO47" s="236">
        <v>13376.714990691</v>
      </c>
      <c r="AP47" s="236">
        <v>13547.680381525999</v>
      </c>
      <c r="AQ47" s="236">
        <v>13719.304595591</v>
      </c>
      <c r="AR47" s="236">
        <v>13891.574726975001</v>
      </c>
      <c r="AS47" s="236">
        <v>14064.440404911</v>
      </c>
      <c r="AT47" s="236">
        <v>14237.841429853001</v>
      </c>
      <c r="AU47" s="236">
        <v>14411.687690401999</v>
      </c>
      <c r="AV47" s="236">
        <v>14585.888329156</v>
      </c>
      <c r="AW47" s="236">
        <v>14760.354630025</v>
      </c>
      <c r="AX47" s="236">
        <v>14935.059048297</v>
      </c>
      <c r="AY47" s="236">
        <v>15109.933767421</v>
      </c>
      <c r="AZ47" s="236">
        <v>15285.006822679999</v>
      </c>
      <c r="BA47" s="236">
        <v>15460.253847714001</v>
      </c>
      <c r="BB47" s="236">
        <v>15635.648291267</v>
      </c>
      <c r="BC47" s="236">
        <v>15811.187529212</v>
      </c>
      <c r="BD47" s="236">
        <v>15986.776223563</v>
      </c>
      <c r="BE47" s="236">
        <v>16162.268129914</v>
      </c>
      <c r="BF47" s="236">
        <v>16337.301675232</v>
      </c>
      <c r="BG47" s="236">
        <v>16511.388073279999</v>
      </c>
      <c r="BH47" s="236">
        <v>16685.081256124999</v>
      </c>
      <c r="BI47" s="236">
        <v>16858.338362995</v>
      </c>
      <c r="BJ47" s="236">
        <v>17031.121399463002</v>
      </c>
      <c r="BK47" s="236">
        <v>17203.396076375</v>
      </c>
      <c r="BL47" s="236">
        <v>17375.131489300002</v>
      </c>
      <c r="BM47" s="236">
        <v>17546.302412812001</v>
      </c>
      <c r="BN47" s="236">
        <v>17716.886752841001</v>
      </c>
      <c r="BO47" s="236">
        <v>17886.868843054999</v>
      </c>
      <c r="BP47" s="236">
        <v>18056.238003188999</v>
      </c>
      <c r="BQ47" s="236">
        <v>18224.991882082999</v>
      </c>
      <c r="BR47" s="236">
        <v>18393.140692491001</v>
      </c>
      <c r="BS47" s="236">
        <v>18560.716653304</v>
      </c>
      <c r="BT47" s="236">
        <v>18727.799593648</v>
      </c>
      <c r="BU47" s="236">
        <v>18894.58015333</v>
      </c>
      <c r="BV47" s="236">
        <v>19061.544237032002</v>
      </c>
      <c r="BW47" s="236">
        <v>19230.048243709</v>
      </c>
      <c r="BX47" s="236">
        <v>19404.355694213002</v>
      </c>
      <c r="BY47" s="236">
        <v>19600</v>
      </c>
      <c r="BZ47" s="236"/>
      <c r="CA47" s="236"/>
      <c r="CB47" s="236"/>
      <c r="CC47" s="236"/>
      <c r="CD47" s="236"/>
      <c r="CE47" s="236"/>
      <c r="CF47" s="236"/>
      <c r="CG47" s="236"/>
      <c r="CH47" s="236"/>
      <c r="CI47" s="236"/>
      <c r="CJ47" s="236"/>
      <c r="CK47" s="236"/>
      <c r="CL47" s="236"/>
      <c r="CM47" s="236"/>
      <c r="CN47" s="236"/>
      <c r="CO47" s="236"/>
      <c r="CP47" s="236"/>
      <c r="CQ47" s="236"/>
      <c r="CR47" s="236"/>
      <c r="CS47" s="236"/>
      <c r="CT47" s="236"/>
      <c r="CU47" s="236"/>
      <c r="CV47" s="236"/>
      <c r="CW47" s="236"/>
      <c r="CX47" s="236"/>
      <c r="CY47" s="236"/>
      <c r="CZ47" s="236"/>
      <c r="DA47" s="236"/>
      <c r="DB47" s="236"/>
      <c r="DC47" s="236"/>
      <c r="DD47" s="236"/>
      <c r="DE47" s="236"/>
      <c r="DF47" s="236"/>
      <c r="DG47" s="236"/>
      <c r="DH47" s="236"/>
      <c r="DI47" s="236"/>
      <c r="DJ47" s="236"/>
      <c r="DK47" s="236"/>
      <c r="DL47" s="236"/>
      <c r="DM47" s="236"/>
      <c r="DN47" s="236"/>
      <c r="DO47" s="236"/>
      <c r="DP47" s="236"/>
      <c r="DQ47" s="236"/>
      <c r="DR47" s="236"/>
      <c r="DS47" s="236"/>
    </row>
    <row r="48" spans="1:123" x14ac:dyDescent="0.15">
      <c r="A48" s="1" t="s">
        <v>273</v>
      </c>
      <c r="B48" s="1">
        <v>1</v>
      </c>
      <c r="C48" s="1" t="s">
        <v>273</v>
      </c>
      <c r="D48" s="1">
        <v>1</v>
      </c>
      <c r="E48" s="1">
        <v>1</v>
      </c>
      <c r="F48" s="1">
        <v>47</v>
      </c>
      <c r="G48" s="1">
        <v>0</v>
      </c>
      <c r="H48" s="1">
        <v>0</v>
      </c>
      <c r="I48" s="1">
        <v>0</v>
      </c>
      <c r="J48" s="1">
        <v>0</v>
      </c>
      <c r="K48" s="1">
        <v>0</v>
      </c>
      <c r="L48" s="1">
        <v>9164.1427940550002</v>
      </c>
      <c r="M48" s="236">
        <v>63</v>
      </c>
      <c r="N48" s="236">
        <v>9248.3286254930008</v>
      </c>
      <c r="O48" s="236">
        <v>9383.1349925350005</v>
      </c>
      <c r="P48" s="236">
        <v>9519.5560406929999</v>
      </c>
      <c r="Q48" s="236">
        <v>9657.6272444919996</v>
      </c>
      <c r="R48" s="236">
        <v>9797.3561456860007</v>
      </c>
      <c r="S48" s="236">
        <v>9938.7431383269995</v>
      </c>
      <c r="T48" s="236">
        <v>10081.818313684</v>
      </c>
      <c r="U48" s="236">
        <v>10226.620099457001</v>
      </c>
      <c r="V48" s="236">
        <v>10373.150368918999</v>
      </c>
      <c r="W48" s="236">
        <v>10521.380845002001</v>
      </c>
      <c r="X48" s="236">
        <v>10671.220629007001</v>
      </c>
      <c r="Y48" s="236">
        <v>10822.577072069</v>
      </c>
      <c r="Z48" s="236">
        <v>10975.301515521</v>
      </c>
      <c r="AA48" s="236">
        <v>11129.482257369</v>
      </c>
      <c r="AB48" s="236">
        <v>11285.321596655</v>
      </c>
      <c r="AC48" s="236">
        <v>11442.702532411</v>
      </c>
      <c r="AD48" s="236">
        <v>11601.492671608001</v>
      </c>
      <c r="AE48" s="236">
        <v>11761.583013205</v>
      </c>
      <c r="AF48" s="236">
        <v>11922.901907060001</v>
      </c>
      <c r="AG48" s="236">
        <v>12085.454513444</v>
      </c>
      <c r="AH48" s="236">
        <v>12249.205661729</v>
      </c>
      <c r="AI48" s="236">
        <v>12414.035201664999</v>
      </c>
      <c r="AJ48" s="236">
        <v>12579.839445681</v>
      </c>
      <c r="AK48" s="236">
        <v>12746.570509188999</v>
      </c>
      <c r="AL48" s="236">
        <v>12914.149501738</v>
      </c>
      <c r="AM48" s="236">
        <v>13082.557850298999</v>
      </c>
      <c r="AN48" s="236">
        <v>13251.733980782001</v>
      </c>
      <c r="AO48" s="236">
        <v>13421.643330237001</v>
      </c>
      <c r="AP48" s="236">
        <v>13592.231495126</v>
      </c>
      <c r="AQ48" s="236">
        <v>13763.485030874001</v>
      </c>
      <c r="AR48" s="236">
        <v>13935.354022821</v>
      </c>
      <c r="AS48" s="236">
        <v>14107.778942155001</v>
      </c>
      <c r="AT48" s="236">
        <v>14280.671050368001</v>
      </c>
      <c r="AU48" s="236">
        <v>14453.940795753</v>
      </c>
      <c r="AV48" s="236">
        <v>14627.500635386001</v>
      </c>
      <c r="AW48" s="236">
        <v>14801.322671071001</v>
      </c>
      <c r="AX48" s="236">
        <v>14975.339680965</v>
      </c>
      <c r="AY48" s="236">
        <v>15149.578053208001</v>
      </c>
      <c r="AZ48" s="236">
        <v>15324.013027883</v>
      </c>
      <c r="BA48" s="236">
        <v>15498.617713948999</v>
      </c>
      <c r="BB48" s="236">
        <v>15673.388625424001</v>
      </c>
      <c r="BC48" s="236">
        <v>15848.231572676001</v>
      </c>
      <c r="BD48" s="236">
        <v>16023.002453212001</v>
      </c>
      <c r="BE48" s="236">
        <v>16197.346175590999</v>
      </c>
      <c r="BF48" s="236">
        <v>16370.782703445</v>
      </c>
      <c r="BG48" s="236">
        <v>16543.853354048999</v>
      </c>
      <c r="BH48" s="236">
        <v>16716.51503776</v>
      </c>
      <c r="BI48" s="236">
        <v>16888.729433646</v>
      </c>
      <c r="BJ48" s="236">
        <v>17060.461856043999</v>
      </c>
      <c r="BK48" s="236">
        <v>17231.680942913001</v>
      </c>
      <c r="BL48" s="236">
        <v>17402.360908349001</v>
      </c>
      <c r="BM48" s="236">
        <v>17572.479041803999</v>
      </c>
      <c r="BN48" s="236">
        <v>17742.018936788001</v>
      </c>
      <c r="BO48" s="236">
        <v>17910.969058272</v>
      </c>
      <c r="BP48" s="236">
        <v>18079.325984429001</v>
      </c>
      <c r="BQ48" s="236">
        <v>18247.098473247999</v>
      </c>
      <c r="BR48" s="236">
        <v>18414.316520013999</v>
      </c>
      <c r="BS48" s="236">
        <v>18581.055977722001</v>
      </c>
      <c r="BT48" s="236">
        <v>18747.499248959</v>
      </c>
      <c r="BU48" s="236">
        <v>18914.112530787999</v>
      </c>
      <c r="BV48" s="236">
        <v>19082.198480380001</v>
      </c>
      <c r="BW48" s="236">
        <v>19255.852972064</v>
      </c>
      <c r="BX48" s="236">
        <v>19450</v>
      </c>
      <c r="BY48" s="236"/>
      <c r="BZ48" s="236"/>
      <c r="CA48" s="236"/>
      <c r="CB48" s="236"/>
      <c r="CC48" s="236"/>
      <c r="CD48" s="236"/>
      <c r="CE48" s="236"/>
      <c r="CF48" s="236"/>
      <c r="CG48" s="236"/>
      <c r="CH48" s="236"/>
      <c r="CI48" s="236"/>
      <c r="CJ48" s="236"/>
      <c r="CK48" s="236"/>
      <c r="CL48" s="236"/>
      <c r="CM48" s="236"/>
      <c r="CN48" s="236"/>
      <c r="CO48" s="236"/>
      <c r="CP48" s="236"/>
      <c r="CQ48" s="236"/>
      <c r="CR48" s="236"/>
      <c r="CS48" s="236"/>
      <c r="CT48" s="236"/>
      <c r="CU48" s="236"/>
      <c r="CV48" s="236"/>
      <c r="CW48" s="236"/>
      <c r="CX48" s="236"/>
      <c r="CY48" s="236"/>
      <c r="CZ48" s="236"/>
      <c r="DA48" s="236"/>
      <c r="DB48" s="236"/>
      <c r="DC48" s="236"/>
      <c r="DD48" s="236"/>
      <c r="DE48" s="236"/>
      <c r="DF48" s="236"/>
      <c r="DG48" s="236"/>
      <c r="DH48" s="236"/>
      <c r="DI48" s="236"/>
      <c r="DJ48" s="236"/>
      <c r="DK48" s="236"/>
      <c r="DL48" s="236"/>
      <c r="DM48" s="236"/>
      <c r="DN48" s="236"/>
      <c r="DO48" s="236"/>
      <c r="DP48" s="236"/>
      <c r="DQ48" s="236"/>
      <c r="DR48" s="236"/>
      <c r="DS48" s="236"/>
    </row>
    <row r="49" spans="1:123" x14ac:dyDescent="0.15">
      <c r="A49" s="1" t="s">
        <v>273</v>
      </c>
      <c r="B49" s="1">
        <v>1</v>
      </c>
      <c r="C49" s="1" t="s">
        <v>273</v>
      </c>
      <c r="D49" s="1">
        <v>1</v>
      </c>
      <c r="E49" s="1">
        <v>1</v>
      </c>
      <c r="F49" s="1">
        <v>48</v>
      </c>
      <c r="G49" s="1">
        <v>0</v>
      </c>
      <c r="H49" s="1">
        <v>0</v>
      </c>
      <c r="I49" s="1">
        <v>0</v>
      </c>
      <c r="J49" s="1">
        <v>0</v>
      </c>
      <c r="K49" s="1">
        <v>0</v>
      </c>
      <c r="L49" s="1">
        <v>9202.3647697910001</v>
      </c>
      <c r="M49" s="236">
        <v>62</v>
      </c>
      <c r="N49" s="236">
        <v>9287.9541100650004</v>
      </c>
      <c r="O49" s="236">
        <v>9423.1822769770006</v>
      </c>
      <c r="P49" s="236">
        <v>9560.0553990659992</v>
      </c>
      <c r="Q49" s="236">
        <v>9698.5809641190008</v>
      </c>
      <c r="R49" s="236">
        <v>9838.7596632179993</v>
      </c>
      <c r="S49" s="236">
        <v>9980.6204409809998</v>
      </c>
      <c r="T49" s="236">
        <v>10124.200292596999</v>
      </c>
      <c r="U49" s="236">
        <v>10269.501412613001</v>
      </c>
      <c r="V49" s="236">
        <v>10416.497119619</v>
      </c>
      <c r="W49" s="236">
        <v>10565.100613713001</v>
      </c>
      <c r="X49" s="236">
        <v>10715.223076535</v>
      </c>
      <c r="Y49" s="236">
        <v>10866.721609689001</v>
      </c>
      <c r="Z49" s="236">
        <v>11019.680592842</v>
      </c>
      <c r="AA49" s="236">
        <v>11174.294370946</v>
      </c>
      <c r="AB49" s="236">
        <v>11330.450389172</v>
      </c>
      <c r="AC49" s="236">
        <v>11488.020925325</v>
      </c>
      <c r="AD49" s="236">
        <v>11646.900484465001</v>
      </c>
      <c r="AE49" s="236">
        <v>11807.019384405001</v>
      </c>
      <c r="AF49" s="236">
        <v>11968.382026325</v>
      </c>
      <c r="AG49" s="236">
        <v>12130.953849514</v>
      </c>
      <c r="AH49" s="236">
        <v>12294.617998185</v>
      </c>
      <c r="AI49" s="236">
        <v>12459.273338782001</v>
      </c>
      <c r="AJ49" s="236">
        <v>12624.872650392999</v>
      </c>
      <c r="AK49" s="236">
        <v>12791.338590907</v>
      </c>
      <c r="AL49" s="236">
        <v>12958.652249769</v>
      </c>
      <c r="AM49" s="236">
        <v>13126.752970873</v>
      </c>
      <c r="AN49" s="236">
        <v>13295.606278948</v>
      </c>
      <c r="AO49" s="236">
        <v>13465.15839466</v>
      </c>
      <c r="AP49" s="236">
        <v>13635.395334774001</v>
      </c>
      <c r="AQ49" s="236">
        <v>13806.267640732</v>
      </c>
      <c r="AR49" s="236">
        <v>13977.716454457001</v>
      </c>
      <c r="AS49" s="236">
        <v>14149.654410335001</v>
      </c>
      <c r="AT49" s="236">
        <v>14321.993262350001</v>
      </c>
      <c r="AU49" s="236">
        <v>14494.646640747</v>
      </c>
      <c r="AV49" s="236">
        <v>14667.586293845001</v>
      </c>
      <c r="AW49" s="236">
        <v>14840.745594509001</v>
      </c>
      <c r="AX49" s="236">
        <v>15014.149283735</v>
      </c>
      <c r="AY49" s="236">
        <v>15187.772208050999</v>
      </c>
      <c r="AZ49" s="236">
        <v>15361.587136632001</v>
      </c>
      <c r="BA49" s="236">
        <v>15535.589721635</v>
      </c>
      <c r="BB49" s="236">
        <v>15709.686921787999</v>
      </c>
      <c r="BC49" s="236">
        <v>15883.736776509</v>
      </c>
      <c r="BD49" s="236">
        <v>16057.390675950001</v>
      </c>
      <c r="BE49" s="236">
        <v>16230.17733361</v>
      </c>
      <c r="BF49" s="236">
        <v>16402.625451972999</v>
      </c>
      <c r="BG49" s="236">
        <v>16574.691712525</v>
      </c>
      <c r="BH49" s="236">
        <v>16746.337467828002</v>
      </c>
      <c r="BI49" s="236">
        <v>16917.527635711998</v>
      </c>
      <c r="BJ49" s="236">
        <v>17088.230396526</v>
      </c>
      <c r="BK49" s="236">
        <v>17258.419403885</v>
      </c>
      <c r="BL49" s="236">
        <v>17428.071330768002</v>
      </c>
      <c r="BM49" s="236">
        <v>17597.169030522</v>
      </c>
      <c r="BN49" s="236">
        <v>17765.700113355</v>
      </c>
      <c r="BO49" s="236">
        <v>17933.660086774998</v>
      </c>
      <c r="BP49" s="236">
        <v>18101.056254005001</v>
      </c>
      <c r="BQ49" s="236">
        <v>18267.916386723002</v>
      </c>
      <c r="BR49" s="236">
        <v>18434.312361795</v>
      </c>
      <c r="BS49" s="236">
        <v>18600.418344588001</v>
      </c>
      <c r="BT49" s="236">
        <v>18766.680824543</v>
      </c>
      <c r="BU49" s="236">
        <v>18934.348717051002</v>
      </c>
      <c r="BV49" s="236">
        <v>19107.350249914001</v>
      </c>
      <c r="BW49" s="236">
        <v>19300</v>
      </c>
      <c r="BX49" s="236"/>
      <c r="BY49" s="236"/>
      <c r="BZ49" s="236"/>
      <c r="CA49" s="236"/>
      <c r="CB49" s="236"/>
      <c r="CC49" s="236"/>
      <c r="CD49" s="236"/>
      <c r="CE49" s="236"/>
      <c r="CF49" s="236"/>
      <c r="CG49" s="236"/>
      <c r="CH49" s="236"/>
      <c r="CI49" s="236"/>
      <c r="CJ49" s="236"/>
      <c r="CK49" s="236"/>
      <c r="CL49" s="236"/>
      <c r="CM49" s="236"/>
      <c r="CN49" s="236"/>
      <c r="CO49" s="236"/>
      <c r="CP49" s="236"/>
      <c r="CQ49" s="236"/>
      <c r="CR49" s="236"/>
      <c r="CS49" s="236"/>
      <c r="CT49" s="236"/>
      <c r="CU49" s="236"/>
      <c r="CV49" s="236"/>
      <c r="CW49" s="236"/>
      <c r="CX49" s="236"/>
      <c r="CY49" s="236"/>
      <c r="CZ49" s="236"/>
      <c r="DA49" s="236"/>
      <c r="DB49" s="236"/>
      <c r="DC49" s="236"/>
      <c r="DD49" s="236"/>
      <c r="DE49" s="236"/>
      <c r="DF49" s="236"/>
      <c r="DG49" s="236"/>
      <c r="DH49" s="236"/>
      <c r="DI49" s="236"/>
      <c r="DJ49" s="236"/>
      <c r="DK49" s="236"/>
      <c r="DL49" s="236"/>
      <c r="DM49" s="236"/>
      <c r="DN49" s="236"/>
      <c r="DO49" s="236"/>
      <c r="DP49" s="236"/>
      <c r="DQ49" s="236"/>
      <c r="DR49" s="236"/>
      <c r="DS49" s="236"/>
    </row>
    <row r="50" spans="1:123" x14ac:dyDescent="0.15">
      <c r="A50" s="1" t="s">
        <v>273</v>
      </c>
      <c r="B50" s="1">
        <v>1</v>
      </c>
      <c r="C50" s="1" t="s">
        <v>273</v>
      </c>
      <c r="D50" s="1">
        <v>1</v>
      </c>
      <c r="E50" s="1">
        <v>1</v>
      </c>
      <c r="F50" s="1">
        <v>49</v>
      </c>
      <c r="G50" s="1">
        <v>0</v>
      </c>
      <c r="H50" s="1">
        <v>0</v>
      </c>
      <c r="I50" s="1">
        <v>0</v>
      </c>
      <c r="J50" s="1">
        <v>0</v>
      </c>
      <c r="K50" s="1">
        <v>0</v>
      </c>
      <c r="L50" s="1">
        <v>9239.8124173199994</v>
      </c>
      <c r="M50" s="236">
        <v>61</v>
      </c>
      <c r="N50" s="236">
        <v>9326.8085132619999</v>
      </c>
      <c r="O50" s="236">
        <v>9462.4835536409992</v>
      </c>
      <c r="P50" s="236">
        <v>9599.8057825510004</v>
      </c>
      <c r="Q50" s="236">
        <v>9738.7761881099996</v>
      </c>
      <c r="R50" s="236">
        <v>9879.4225682779997</v>
      </c>
      <c r="S50" s="236">
        <v>10021.780485736999</v>
      </c>
      <c r="T50" s="236">
        <v>10165.852456307999</v>
      </c>
      <c r="U50" s="236">
        <v>10311.613394235999</v>
      </c>
      <c r="V50" s="236">
        <v>10458.980598419999</v>
      </c>
      <c r="W50" s="236">
        <v>10607.869081002</v>
      </c>
      <c r="X50" s="236">
        <v>10758.141703855999</v>
      </c>
      <c r="Y50" s="236">
        <v>10909.878928316</v>
      </c>
      <c r="Z50" s="236">
        <v>11063.267145237</v>
      </c>
      <c r="AA50" s="236">
        <v>11218.198245932999</v>
      </c>
      <c r="AB50" s="236">
        <v>11374.549179041</v>
      </c>
      <c r="AC50" s="236">
        <v>11532.217955724</v>
      </c>
      <c r="AD50" s="236">
        <v>11691.136861751</v>
      </c>
      <c r="AE50" s="236">
        <v>11851.309539206</v>
      </c>
      <c r="AF50" s="236">
        <v>12012.702037298999</v>
      </c>
      <c r="AG50" s="236">
        <v>12175.200794705001</v>
      </c>
      <c r="AH50" s="236">
        <v>12338.707231883</v>
      </c>
      <c r="AI50" s="236">
        <v>12503.174791597001</v>
      </c>
      <c r="AJ50" s="236">
        <v>12668.527680077001</v>
      </c>
      <c r="AK50" s="236">
        <v>12834.74664924</v>
      </c>
      <c r="AL50" s="236">
        <v>13001.771960964001</v>
      </c>
      <c r="AM50" s="236">
        <v>13169.569227659</v>
      </c>
      <c r="AN50" s="236">
        <v>13338.085294195</v>
      </c>
      <c r="AO50" s="236">
        <v>13507.305638674001</v>
      </c>
      <c r="AP50" s="236">
        <v>13677.181258642</v>
      </c>
      <c r="AQ50" s="236">
        <v>13847.653966759</v>
      </c>
      <c r="AR50" s="236">
        <v>14018.637770301</v>
      </c>
      <c r="AS50" s="236">
        <v>14190.045728948</v>
      </c>
      <c r="AT50" s="236">
        <v>14361.792646108001</v>
      </c>
      <c r="AU50" s="236">
        <v>14533.849916618999</v>
      </c>
      <c r="AV50" s="236">
        <v>14706.151508052</v>
      </c>
      <c r="AW50" s="236">
        <v>14878.720514262001</v>
      </c>
      <c r="AX50" s="236">
        <v>15051.531388219</v>
      </c>
      <c r="AY50" s="236">
        <v>15224.556559315</v>
      </c>
      <c r="AZ50" s="236">
        <v>15397.790817847001</v>
      </c>
      <c r="BA50" s="236">
        <v>15571.142270901</v>
      </c>
      <c r="BB50" s="236">
        <v>15744.471099807</v>
      </c>
      <c r="BC50" s="236">
        <v>15917.43517631</v>
      </c>
      <c r="BD50" s="236">
        <v>16089.571963775001</v>
      </c>
      <c r="BE50" s="236">
        <v>16261.397549896999</v>
      </c>
      <c r="BF50" s="236">
        <v>16432.868387289</v>
      </c>
      <c r="BG50" s="236">
        <v>16603.945502011</v>
      </c>
      <c r="BH50" s="236">
        <v>16774.593415380001</v>
      </c>
      <c r="BI50" s="236">
        <v>16944.779850138999</v>
      </c>
      <c r="BJ50" s="236">
        <v>17114.477899422</v>
      </c>
      <c r="BK50" s="236">
        <v>17283.663619731</v>
      </c>
      <c r="BL50" s="236">
        <v>17452.319124255999</v>
      </c>
      <c r="BM50" s="236">
        <v>17620.431168439001</v>
      </c>
      <c r="BN50" s="236">
        <v>17787.994189122001</v>
      </c>
      <c r="BO50" s="236">
        <v>17955.014034762</v>
      </c>
      <c r="BP50" s="236">
        <v>18121.516253432001</v>
      </c>
      <c r="BQ50" s="236">
        <v>18287.568745868</v>
      </c>
      <c r="BR50" s="236">
        <v>18453.337440217001</v>
      </c>
      <c r="BS50" s="236">
        <v>18619.249118299002</v>
      </c>
      <c r="BT50" s="236">
        <v>18786.498953721999</v>
      </c>
      <c r="BU50" s="236">
        <v>18958.847527765</v>
      </c>
      <c r="BV50" s="236">
        <v>19150</v>
      </c>
      <c r="BW50" s="236"/>
      <c r="BX50" s="236"/>
      <c r="BY50" s="236"/>
      <c r="BZ50" s="236"/>
      <c r="CA50" s="236"/>
      <c r="CB50" s="236"/>
      <c r="CC50" s="236"/>
      <c r="CD50" s="236"/>
      <c r="CE50" s="236"/>
      <c r="CF50" s="236"/>
      <c r="CG50" s="236"/>
      <c r="CH50" s="236"/>
      <c r="CI50" s="236"/>
      <c r="CJ50" s="236"/>
      <c r="CK50" s="236"/>
      <c r="CL50" s="236"/>
      <c r="CM50" s="236"/>
      <c r="CN50" s="236"/>
      <c r="CO50" s="236"/>
      <c r="CP50" s="236"/>
      <c r="CQ50" s="236"/>
      <c r="CR50" s="236"/>
      <c r="CS50" s="236"/>
      <c r="CT50" s="236"/>
      <c r="CU50" s="236"/>
      <c r="CV50" s="236"/>
      <c r="CW50" s="236"/>
      <c r="CX50" s="236"/>
      <c r="CY50" s="236"/>
      <c r="CZ50" s="236"/>
      <c r="DA50" s="236"/>
      <c r="DB50" s="236"/>
      <c r="DC50" s="236"/>
      <c r="DD50" s="236"/>
      <c r="DE50" s="236"/>
      <c r="DF50" s="236"/>
      <c r="DG50" s="236"/>
      <c r="DH50" s="236"/>
      <c r="DI50" s="236"/>
      <c r="DJ50" s="236"/>
      <c r="DK50" s="236"/>
      <c r="DL50" s="236"/>
      <c r="DM50" s="236"/>
      <c r="DN50" s="236"/>
      <c r="DO50" s="236"/>
      <c r="DP50" s="236"/>
      <c r="DQ50" s="236"/>
      <c r="DR50" s="236"/>
      <c r="DS50" s="236"/>
    </row>
    <row r="51" spans="1:123" x14ac:dyDescent="0.15">
      <c r="A51" s="1" t="s">
        <v>273</v>
      </c>
      <c r="B51" s="1">
        <v>1</v>
      </c>
      <c r="C51" s="1" t="s">
        <v>273</v>
      </c>
      <c r="D51" s="1">
        <v>1</v>
      </c>
      <c r="E51" s="1">
        <v>1</v>
      </c>
      <c r="F51" s="1">
        <v>50</v>
      </c>
      <c r="G51" s="1">
        <v>0</v>
      </c>
      <c r="H51" s="1">
        <v>0</v>
      </c>
      <c r="I51" s="1">
        <v>0</v>
      </c>
      <c r="J51" s="1">
        <v>0</v>
      </c>
      <c r="K51" s="1">
        <v>0</v>
      </c>
      <c r="L51" s="1">
        <v>9276.4630966389996</v>
      </c>
      <c r="M51" s="236">
        <v>60</v>
      </c>
      <c r="N51" s="236">
        <v>9364.9117082150005</v>
      </c>
      <c r="O51" s="236">
        <v>9501.0306009830001</v>
      </c>
      <c r="P51" s="236">
        <v>9638.7927130009994</v>
      </c>
      <c r="Q51" s="236">
        <v>9778.2246955749997</v>
      </c>
      <c r="R51" s="236">
        <v>9919.3606788769994</v>
      </c>
      <c r="S51" s="236">
        <v>10062.203500002001</v>
      </c>
      <c r="T51" s="236">
        <v>10206.729668853</v>
      </c>
      <c r="U51" s="236">
        <v>10352.860583125999</v>
      </c>
      <c r="V51" s="236">
        <v>10500.515085469</v>
      </c>
      <c r="W51" s="236">
        <v>10649.561798023</v>
      </c>
      <c r="X51" s="236">
        <v>10800.077263789</v>
      </c>
      <c r="Y51" s="236">
        <v>10952.239919528</v>
      </c>
      <c r="Z51" s="236">
        <v>11105.946102694999</v>
      </c>
      <c r="AA51" s="236">
        <v>11261.077432757</v>
      </c>
      <c r="AB51" s="236">
        <v>11417.535426984001</v>
      </c>
      <c r="AC51" s="236">
        <v>11575.254339097</v>
      </c>
      <c r="AD51" s="236">
        <v>11734.237052087999</v>
      </c>
      <c r="AE51" s="236">
        <v>11894.450225082999</v>
      </c>
      <c r="AF51" s="236">
        <v>12055.783591224999</v>
      </c>
      <c r="AG51" s="236">
        <v>12218.141124985001</v>
      </c>
      <c r="AH51" s="236">
        <v>12381.476932801999</v>
      </c>
      <c r="AI51" s="236">
        <v>12545.716769246001</v>
      </c>
      <c r="AJ51" s="236">
        <v>12710.841048711</v>
      </c>
      <c r="AK51" s="236">
        <v>12876.790951056</v>
      </c>
      <c r="AL51" s="236">
        <v>13043.532176369001</v>
      </c>
      <c r="AM51" s="236">
        <v>13211.012193729999</v>
      </c>
      <c r="AN51" s="236">
        <v>13379.215942573999</v>
      </c>
      <c r="AO51" s="236">
        <v>13548.094876552999</v>
      </c>
      <c r="AP51" s="236">
        <v>13717.591479061</v>
      </c>
      <c r="AQ51" s="236">
        <v>13887.621130267</v>
      </c>
      <c r="AR51" s="236">
        <v>14058.098195545001</v>
      </c>
      <c r="AS51" s="236">
        <v>14228.938651469</v>
      </c>
      <c r="AT51" s="236">
        <v>14400.113539393</v>
      </c>
      <c r="AU51" s="236">
        <v>14571.557421596</v>
      </c>
      <c r="AV51" s="236">
        <v>14743.291744788999</v>
      </c>
      <c r="AW51" s="236">
        <v>14915.290568386999</v>
      </c>
      <c r="AX51" s="236">
        <v>15087.525981998</v>
      </c>
      <c r="AY51" s="236">
        <v>15259.991914058999</v>
      </c>
      <c r="AZ51" s="236">
        <v>15432.597620013001</v>
      </c>
      <c r="BA51" s="236">
        <v>15605.205423105001</v>
      </c>
      <c r="BB51" s="236">
        <v>15777.479676669</v>
      </c>
      <c r="BC51" s="236">
        <v>15948.96659394</v>
      </c>
      <c r="BD51" s="236">
        <v>16120.169647821</v>
      </c>
      <c r="BE51" s="236">
        <v>16291.045062054</v>
      </c>
      <c r="BF51" s="236">
        <v>16461.553536193998</v>
      </c>
      <c r="BG51" s="236">
        <v>16631.659195048</v>
      </c>
      <c r="BH51" s="236">
        <v>16801.329303752002</v>
      </c>
      <c r="BI51" s="236">
        <v>16970.536394958999</v>
      </c>
      <c r="BJ51" s="236">
        <v>17139.255908693998</v>
      </c>
      <c r="BK51" s="236">
        <v>17307.469217990001</v>
      </c>
      <c r="BL51" s="236">
        <v>17475.162223521998</v>
      </c>
      <c r="BM51" s="236">
        <v>17642.328291467998</v>
      </c>
      <c r="BN51" s="236">
        <v>17808.971815519999</v>
      </c>
      <c r="BO51" s="236">
        <v>17975.116120141</v>
      </c>
      <c r="BP51" s="236">
        <v>18140.825129941</v>
      </c>
      <c r="BQ51" s="236">
        <v>18306.256535846001</v>
      </c>
      <c r="BR51" s="236">
        <v>18471.817412053999</v>
      </c>
      <c r="BS51" s="236">
        <v>18638.649190393</v>
      </c>
      <c r="BT51" s="236">
        <v>18810.344805615001</v>
      </c>
      <c r="BU51" s="236">
        <v>19000</v>
      </c>
      <c r="BV51" s="236"/>
      <c r="BW51" s="236"/>
      <c r="BX51" s="236"/>
      <c r="BY51" s="236"/>
      <c r="BZ51" s="236"/>
      <c r="CA51" s="236"/>
      <c r="CB51" s="236"/>
      <c r="CC51" s="236"/>
      <c r="CD51" s="236"/>
      <c r="CE51" s="236"/>
      <c r="CF51" s="236"/>
      <c r="CG51" s="236"/>
      <c r="CH51" s="236"/>
      <c r="CI51" s="236"/>
      <c r="CJ51" s="236"/>
      <c r="CK51" s="236"/>
      <c r="CL51" s="236"/>
      <c r="CM51" s="236"/>
      <c r="CN51" s="236"/>
      <c r="CO51" s="236"/>
      <c r="CP51" s="236"/>
      <c r="CQ51" s="236"/>
      <c r="CR51" s="236"/>
      <c r="CS51" s="236"/>
      <c r="CT51" s="236"/>
      <c r="CU51" s="236"/>
      <c r="CV51" s="236"/>
      <c r="CW51" s="236"/>
      <c r="CX51" s="236"/>
      <c r="CY51" s="236"/>
      <c r="CZ51" s="236"/>
      <c r="DA51" s="236"/>
      <c r="DB51" s="236"/>
      <c r="DC51" s="236"/>
      <c r="DD51" s="236"/>
      <c r="DE51" s="236"/>
      <c r="DF51" s="236"/>
      <c r="DG51" s="236"/>
      <c r="DH51" s="236"/>
      <c r="DI51" s="236"/>
      <c r="DJ51" s="236"/>
      <c r="DK51" s="236"/>
      <c r="DL51" s="236"/>
      <c r="DM51" s="236"/>
      <c r="DN51" s="236"/>
      <c r="DO51" s="236"/>
      <c r="DP51" s="236"/>
      <c r="DQ51" s="236"/>
      <c r="DR51" s="236"/>
      <c r="DS51" s="236"/>
    </row>
    <row r="52" spans="1:123" x14ac:dyDescent="0.15">
      <c r="A52" s="1" t="s">
        <v>273</v>
      </c>
      <c r="B52" s="1">
        <v>1</v>
      </c>
      <c r="C52" s="1" t="s">
        <v>273</v>
      </c>
      <c r="D52" s="1">
        <v>1</v>
      </c>
      <c r="E52" s="1">
        <v>1</v>
      </c>
      <c r="F52" s="1">
        <v>51</v>
      </c>
      <c r="G52" s="1">
        <v>0</v>
      </c>
      <c r="H52" s="1">
        <v>0</v>
      </c>
      <c r="I52" s="1">
        <v>0</v>
      </c>
      <c r="J52" s="1">
        <v>0</v>
      </c>
      <c r="K52" s="1">
        <v>0</v>
      </c>
      <c r="L52" s="1">
        <v>9312.337814904</v>
      </c>
      <c r="M52" s="236">
        <v>59</v>
      </c>
      <c r="N52" s="236">
        <v>9402.2554194160002</v>
      </c>
      <c r="O52" s="236">
        <v>9538.8092378929996</v>
      </c>
      <c r="P52" s="236">
        <v>9677.0268228719997</v>
      </c>
      <c r="Q52" s="236">
        <v>9816.9408720169995</v>
      </c>
      <c r="R52" s="236">
        <v>9958.5545436970006</v>
      </c>
      <c r="S52" s="236">
        <v>10101.845943471</v>
      </c>
      <c r="T52" s="236">
        <v>10246.740567833</v>
      </c>
      <c r="U52" s="236">
        <v>10393.161089936</v>
      </c>
      <c r="V52" s="236">
        <v>10540.981892190001</v>
      </c>
      <c r="W52" s="236">
        <v>10690.275599262</v>
      </c>
      <c r="X52" s="236">
        <v>10841.212693818001</v>
      </c>
      <c r="Y52" s="236">
        <v>10993.693959456001</v>
      </c>
      <c r="Z52" s="236">
        <v>11147.605686473</v>
      </c>
      <c r="AA52" s="236">
        <v>11302.852898243</v>
      </c>
      <c r="AB52" s="236">
        <v>11459.371816442001</v>
      </c>
      <c r="AC52" s="236">
        <v>11617.164564969</v>
      </c>
      <c r="AD52" s="236">
        <v>11776.198412869</v>
      </c>
      <c r="AE52" s="236">
        <v>11936.366387745</v>
      </c>
      <c r="AF52" s="236">
        <v>12097.575018086</v>
      </c>
      <c r="AG52" s="236">
        <v>12259.779074006001</v>
      </c>
      <c r="AH52" s="236">
        <v>12422.905858415001</v>
      </c>
      <c r="AI52" s="236">
        <v>12586.935448181999</v>
      </c>
      <c r="AJ52" s="236">
        <v>12751.809941146999</v>
      </c>
      <c r="AK52" s="236">
        <v>12917.49512508</v>
      </c>
      <c r="AL52" s="236">
        <v>13083.939093265</v>
      </c>
      <c r="AM52" s="236">
        <v>13251.126246473001</v>
      </c>
      <c r="AN52" s="236">
        <v>13419.008494463</v>
      </c>
      <c r="AO52" s="236">
        <v>13587.528991363</v>
      </c>
      <c r="AP52" s="236">
        <v>13756.604490234</v>
      </c>
      <c r="AQ52" s="236">
        <v>13926.150662141999</v>
      </c>
      <c r="AR52" s="236">
        <v>14096.08465683</v>
      </c>
      <c r="AS52" s="236">
        <v>14266.377162167</v>
      </c>
      <c r="AT52" s="236">
        <v>14436.963335140001</v>
      </c>
      <c r="AU52" s="236">
        <v>14607.862975316</v>
      </c>
      <c r="AV52" s="236">
        <v>14779.049748555</v>
      </c>
      <c r="AW52" s="236">
        <v>14950.495404679999</v>
      </c>
      <c r="AX52" s="236">
        <v>15122.193010270001</v>
      </c>
      <c r="AY52" s="236">
        <v>15294.052969126</v>
      </c>
      <c r="AZ52" s="236">
        <v>15465.939746402</v>
      </c>
      <c r="BA52" s="236">
        <v>15637.524177028001</v>
      </c>
      <c r="BB52" s="236">
        <v>15808.361224105</v>
      </c>
      <c r="BC52" s="236">
        <v>15978.941745745</v>
      </c>
      <c r="BD52" s="236">
        <v>16149.221736818999</v>
      </c>
      <c r="BE52" s="236">
        <v>16319.161570376</v>
      </c>
      <c r="BF52" s="236">
        <v>16488.724974716999</v>
      </c>
      <c r="BG52" s="236">
        <v>16657.878757365001</v>
      </c>
      <c r="BH52" s="236">
        <v>16826.594890495999</v>
      </c>
      <c r="BI52" s="236">
        <v>16994.848197657</v>
      </c>
      <c r="BJ52" s="236">
        <v>17162.619311724</v>
      </c>
      <c r="BK52" s="236">
        <v>17329.893278606</v>
      </c>
      <c r="BL52" s="236">
        <v>17496.662393814</v>
      </c>
      <c r="BM52" s="236">
        <v>17662.929596277001</v>
      </c>
      <c r="BN52" s="236">
        <v>17828.715986849998</v>
      </c>
      <c r="BO52" s="236">
        <v>17994.081514014</v>
      </c>
      <c r="BP52" s="236">
        <v>18159.175631474998</v>
      </c>
      <c r="BQ52" s="236">
        <v>18324.385705809</v>
      </c>
      <c r="BR52" s="236">
        <v>18490.799427064001</v>
      </c>
      <c r="BS52" s="236">
        <v>18661.842083464999</v>
      </c>
      <c r="BT52" s="236">
        <v>18850</v>
      </c>
      <c r="BU52" s="236"/>
      <c r="BV52" s="236"/>
      <c r="BW52" s="236"/>
      <c r="BX52" s="236"/>
      <c r="BY52" s="236"/>
      <c r="BZ52" s="236"/>
      <c r="CA52" s="236"/>
      <c r="CB52" s="236"/>
      <c r="CC52" s="236"/>
      <c r="CD52" s="236"/>
      <c r="CE52" s="236"/>
      <c r="CF52" s="236"/>
      <c r="CG52" s="236"/>
      <c r="CH52" s="236"/>
      <c r="CI52" s="236"/>
      <c r="CJ52" s="236"/>
      <c r="CK52" s="236"/>
      <c r="CL52" s="236"/>
      <c r="CM52" s="236"/>
      <c r="CN52" s="236"/>
      <c r="CO52" s="236"/>
      <c r="CP52" s="236"/>
      <c r="CQ52" s="236"/>
      <c r="CR52" s="236"/>
      <c r="CS52" s="236"/>
      <c r="CT52" s="236"/>
      <c r="CU52" s="236"/>
      <c r="CV52" s="236"/>
      <c r="CW52" s="236"/>
      <c r="CX52" s="236"/>
      <c r="CY52" s="236"/>
      <c r="CZ52" s="236"/>
      <c r="DA52" s="236"/>
      <c r="DB52" s="236"/>
      <c r="DC52" s="236"/>
      <c r="DD52" s="236"/>
      <c r="DE52" s="236"/>
      <c r="DF52" s="236"/>
      <c r="DG52" s="236"/>
      <c r="DH52" s="236"/>
      <c r="DI52" s="236"/>
      <c r="DJ52" s="236"/>
      <c r="DK52" s="236"/>
      <c r="DL52" s="236"/>
      <c r="DM52" s="236"/>
      <c r="DN52" s="236"/>
      <c r="DO52" s="236"/>
      <c r="DP52" s="236"/>
      <c r="DQ52" s="236"/>
      <c r="DR52" s="236"/>
      <c r="DS52" s="236"/>
    </row>
    <row r="53" spans="1:123" x14ac:dyDescent="0.15">
      <c r="A53" s="1" t="s">
        <v>273</v>
      </c>
      <c r="B53" s="1">
        <v>1</v>
      </c>
      <c r="C53" s="1" t="s">
        <v>273</v>
      </c>
      <c r="D53" s="1">
        <v>1</v>
      </c>
      <c r="E53" s="1">
        <v>1</v>
      </c>
      <c r="F53" s="1">
        <v>52</v>
      </c>
      <c r="G53" s="1">
        <v>0</v>
      </c>
      <c r="H53" s="1">
        <v>0</v>
      </c>
      <c r="I53" s="1">
        <v>0</v>
      </c>
      <c r="J53" s="1">
        <v>0</v>
      </c>
      <c r="K53" s="1">
        <v>0</v>
      </c>
      <c r="L53" s="1">
        <v>9347.4295887110002</v>
      </c>
      <c r="M53" s="236">
        <v>58</v>
      </c>
      <c r="N53" s="236">
        <v>9438.8257627839994</v>
      </c>
      <c r="O53" s="236">
        <v>9575.8289501689997</v>
      </c>
      <c r="P53" s="236">
        <v>9714.5210651569996</v>
      </c>
      <c r="Q53" s="236">
        <v>9854.9055873910002</v>
      </c>
      <c r="R53" s="236">
        <v>9996.9622180879996</v>
      </c>
      <c r="S53" s="236">
        <v>10140.62055254</v>
      </c>
      <c r="T53" s="236">
        <v>10285.807094402</v>
      </c>
      <c r="U53" s="236">
        <v>10432.401986358</v>
      </c>
      <c r="V53" s="236">
        <v>10580.473934735999</v>
      </c>
      <c r="W53" s="236">
        <v>10730.185468109001</v>
      </c>
      <c r="X53" s="236">
        <v>10881.441816218001</v>
      </c>
      <c r="Y53" s="236">
        <v>11034.13394019</v>
      </c>
      <c r="Z53" s="236">
        <v>11188.170369502001</v>
      </c>
      <c r="AA53" s="236">
        <v>11343.489293787999</v>
      </c>
      <c r="AB53" s="236">
        <v>11500.092077851001</v>
      </c>
      <c r="AC53" s="236">
        <v>11657.946600654001</v>
      </c>
      <c r="AD53" s="236">
        <v>11816.949184265</v>
      </c>
      <c r="AE53" s="236">
        <v>11977.008911187</v>
      </c>
      <c r="AF53" s="236">
        <v>12138.081215210001</v>
      </c>
      <c r="AG53" s="236">
        <v>12300.094947584999</v>
      </c>
      <c r="AH53" s="236">
        <v>12463.029847653001</v>
      </c>
      <c r="AI53" s="236">
        <v>12626.828931238</v>
      </c>
      <c r="AJ53" s="236">
        <v>12791.458073791</v>
      </c>
      <c r="AK53" s="236">
        <v>12956.865992798999</v>
      </c>
      <c r="AL53" s="236">
        <v>13123.036550373001</v>
      </c>
      <c r="AM53" s="236">
        <v>13289.922112373</v>
      </c>
      <c r="AN53" s="236">
        <v>13457.466503665</v>
      </c>
      <c r="AO53" s="236">
        <v>13625.5878502</v>
      </c>
      <c r="AP53" s="236">
        <v>13794.203128739</v>
      </c>
      <c r="AQ53" s="236">
        <v>13963.230662190999</v>
      </c>
      <c r="AR53" s="236">
        <v>14132.64078494</v>
      </c>
      <c r="AS53" s="236">
        <v>14302.369248683999</v>
      </c>
      <c r="AT53" s="236">
        <v>14472.434205842999</v>
      </c>
      <c r="AU53" s="236">
        <v>14642.808928724</v>
      </c>
      <c r="AV53" s="236">
        <v>14813.464827362999</v>
      </c>
      <c r="AW53" s="236">
        <v>14984.394106481999</v>
      </c>
      <c r="AX53" s="236">
        <v>15155.508318239001</v>
      </c>
      <c r="AY53" s="236">
        <v>15326.6740697</v>
      </c>
      <c r="AZ53" s="236">
        <v>15497.568677387</v>
      </c>
      <c r="BA53" s="236">
        <v>15667.755854270001</v>
      </c>
      <c r="BB53" s="236">
        <v>15837.713843669</v>
      </c>
      <c r="BC53" s="236">
        <v>16007.398411583001</v>
      </c>
      <c r="BD53" s="236">
        <v>16176.769604559</v>
      </c>
      <c r="BE53" s="236">
        <v>16345.790754385</v>
      </c>
      <c r="BF53" s="236">
        <v>16514.428210978</v>
      </c>
      <c r="BG53" s="236">
        <v>16682.653386032998</v>
      </c>
      <c r="BH53" s="236">
        <v>16850.440486619998</v>
      </c>
      <c r="BI53" s="236">
        <v>17017.769405457999</v>
      </c>
      <c r="BJ53" s="236">
        <v>17184.624333689</v>
      </c>
      <c r="BK53" s="236">
        <v>17350.996496160999</v>
      </c>
      <c r="BL53" s="236">
        <v>17516.887377034</v>
      </c>
      <c r="BM53" s="236">
        <v>17682.315853559001</v>
      </c>
      <c r="BN53" s="236">
        <v>17847.337898087</v>
      </c>
      <c r="BO53" s="236">
        <v>18012.094727103999</v>
      </c>
      <c r="BP53" s="236">
        <v>18176.953999565001</v>
      </c>
      <c r="BQ53" s="236">
        <v>18342.949663734998</v>
      </c>
      <c r="BR53" s="236">
        <v>18513.339361316001</v>
      </c>
      <c r="BS53" s="236">
        <v>18700</v>
      </c>
      <c r="BT53" s="236"/>
      <c r="BU53" s="236"/>
      <c r="BV53" s="236"/>
      <c r="BW53" s="236"/>
      <c r="BX53" s="236"/>
      <c r="BY53" s="236"/>
      <c r="BZ53" s="236"/>
      <c r="CA53" s="236"/>
      <c r="CB53" s="236"/>
      <c r="CC53" s="236"/>
      <c r="CD53" s="236"/>
      <c r="CE53" s="236"/>
      <c r="CF53" s="236"/>
      <c r="CG53" s="236"/>
      <c r="CH53" s="236"/>
      <c r="CI53" s="236"/>
      <c r="CJ53" s="236"/>
      <c r="CK53" s="236"/>
      <c r="CL53" s="236"/>
      <c r="CM53" s="236"/>
      <c r="CN53" s="236"/>
      <c r="CO53" s="236"/>
      <c r="CP53" s="236"/>
      <c r="CQ53" s="236"/>
      <c r="CR53" s="236"/>
      <c r="CS53" s="236"/>
      <c r="CT53" s="236"/>
      <c r="CU53" s="236"/>
      <c r="CV53" s="236"/>
      <c r="CW53" s="236"/>
      <c r="CX53" s="236"/>
      <c r="CY53" s="236"/>
      <c r="CZ53" s="236"/>
      <c r="DA53" s="236"/>
      <c r="DB53" s="236"/>
      <c r="DC53" s="236"/>
      <c r="DD53" s="236"/>
      <c r="DE53" s="236"/>
      <c r="DF53" s="236"/>
      <c r="DG53" s="236"/>
      <c r="DH53" s="236"/>
      <c r="DI53" s="236"/>
      <c r="DJ53" s="236"/>
      <c r="DK53" s="236"/>
      <c r="DL53" s="236"/>
      <c r="DM53" s="236"/>
      <c r="DN53" s="236"/>
      <c r="DO53" s="236"/>
      <c r="DP53" s="236"/>
      <c r="DQ53" s="236"/>
      <c r="DR53" s="236"/>
      <c r="DS53" s="236"/>
    </row>
    <row r="54" spans="1:123" x14ac:dyDescent="0.15">
      <c r="A54" s="1" t="s">
        <v>273</v>
      </c>
      <c r="B54" s="1">
        <v>1</v>
      </c>
      <c r="C54" s="1" t="s">
        <v>273</v>
      </c>
      <c r="D54" s="1">
        <v>1</v>
      </c>
      <c r="E54" s="1">
        <v>1</v>
      </c>
      <c r="F54" s="1">
        <v>53</v>
      </c>
      <c r="G54" s="1">
        <v>0</v>
      </c>
      <c r="H54" s="1">
        <v>0</v>
      </c>
      <c r="I54" s="1">
        <v>0</v>
      </c>
      <c r="J54" s="1">
        <v>0</v>
      </c>
      <c r="K54" s="1">
        <v>0</v>
      </c>
      <c r="L54" s="1">
        <v>9381.7259365760001</v>
      </c>
      <c r="M54" s="236">
        <v>57</v>
      </c>
      <c r="N54" s="236">
        <v>9474.6310774659996</v>
      </c>
      <c r="O54" s="236">
        <v>9612.1012582969997</v>
      </c>
      <c r="P54" s="236">
        <v>9751.2566310860002</v>
      </c>
      <c r="Q54" s="236">
        <v>9892.0784927050008</v>
      </c>
      <c r="R54" s="236">
        <v>10034.500537246</v>
      </c>
      <c r="S54" s="236">
        <v>10178.453098869</v>
      </c>
      <c r="T54" s="236">
        <v>10323.822080525</v>
      </c>
      <c r="U54" s="236">
        <v>10470.672270208999</v>
      </c>
      <c r="V54" s="236">
        <v>10619.158242400001</v>
      </c>
      <c r="W54" s="236">
        <v>10769.189672979001</v>
      </c>
      <c r="X54" s="236">
        <v>10920.662193906001</v>
      </c>
      <c r="Y54" s="236">
        <v>11073.487840762</v>
      </c>
      <c r="Z54" s="236">
        <v>11227.606771134</v>
      </c>
      <c r="AA54" s="236">
        <v>11383.019590731999</v>
      </c>
      <c r="AB54" s="236">
        <v>11539.694788438999</v>
      </c>
      <c r="AC54" s="236">
        <v>11697.531980784999</v>
      </c>
      <c r="AD54" s="236">
        <v>11856.442804288001</v>
      </c>
      <c r="AE54" s="236">
        <v>12016.383356414</v>
      </c>
      <c r="AF54" s="236">
        <v>12177.284036753999</v>
      </c>
      <c r="AG54" s="236">
        <v>12339.124247124</v>
      </c>
      <c r="AH54" s="236">
        <v>12501.84792133</v>
      </c>
      <c r="AI54" s="236">
        <v>12665.421022500999</v>
      </c>
      <c r="AJ54" s="236">
        <v>12829.792892334</v>
      </c>
      <c r="AK54" s="236">
        <v>12994.946854272999</v>
      </c>
      <c r="AL54" s="236">
        <v>13160.835730284</v>
      </c>
      <c r="AM54" s="236">
        <v>13327.404015967</v>
      </c>
      <c r="AN54" s="236">
        <v>13494.571210165999</v>
      </c>
      <c r="AO54" s="236">
        <v>13662.255595336001</v>
      </c>
      <c r="AP54" s="236">
        <v>13830.376667552</v>
      </c>
      <c r="AQ54" s="236">
        <v>13998.904407714001</v>
      </c>
      <c r="AR54" s="236">
        <v>14167.775162227999</v>
      </c>
      <c r="AS54" s="236">
        <v>14337.005436371001</v>
      </c>
      <c r="AT54" s="236">
        <v>14506.568108891999</v>
      </c>
      <c r="AU54" s="236">
        <v>14676.434250046001</v>
      </c>
      <c r="AV54" s="236">
        <v>14846.595202693001</v>
      </c>
      <c r="AW54" s="236">
        <v>15016.963667350999</v>
      </c>
      <c r="AX54" s="236">
        <v>15187.408392998001</v>
      </c>
      <c r="AY54" s="236">
        <v>15357.613177746</v>
      </c>
      <c r="AZ54" s="236">
        <v>15527.150484435</v>
      </c>
      <c r="BA54" s="236">
        <v>15696.485941593</v>
      </c>
      <c r="BB54" s="236">
        <v>15865.575086348001</v>
      </c>
      <c r="BC54" s="236">
        <v>16034.377638742</v>
      </c>
      <c r="BD54" s="236">
        <v>16202.856534053</v>
      </c>
      <c r="BE54" s="236">
        <v>16370.977664591001</v>
      </c>
      <c r="BF54" s="236">
        <v>16538.711881569001</v>
      </c>
      <c r="BG54" s="236">
        <v>16706.032775583</v>
      </c>
      <c r="BH54" s="236">
        <v>16872.919499192001</v>
      </c>
      <c r="BI54" s="236">
        <v>17039.355388773001</v>
      </c>
      <c r="BJ54" s="236">
        <v>17205.330598507</v>
      </c>
      <c r="BK54" s="236">
        <v>17370.845157791999</v>
      </c>
      <c r="BL54" s="236">
        <v>17535.915720268</v>
      </c>
      <c r="BM54" s="236">
        <v>17700.59428216</v>
      </c>
      <c r="BN54" s="236">
        <v>17865.013822732999</v>
      </c>
      <c r="BO54" s="236">
        <v>18029.522293319998</v>
      </c>
      <c r="BP54" s="236">
        <v>18195.099900406</v>
      </c>
      <c r="BQ54" s="236">
        <v>18364.836639165998</v>
      </c>
      <c r="BR54" s="236">
        <v>18550</v>
      </c>
      <c r="BS54" s="236"/>
      <c r="BT54" s="236"/>
      <c r="BU54" s="236"/>
      <c r="BV54" s="236"/>
      <c r="BW54" s="236"/>
      <c r="BX54" s="236"/>
      <c r="BY54" s="236"/>
      <c r="BZ54" s="236"/>
      <c r="CA54" s="236"/>
      <c r="CB54" s="236"/>
      <c r="CC54" s="236"/>
      <c r="CD54" s="236"/>
      <c r="CE54" s="236"/>
      <c r="CF54" s="236"/>
      <c r="CG54" s="236"/>
      <c r="CH54" s="236"/>
      <c r="CI54" s="236"/>
      <c r="CJ54" s="236"/>
      <c r="CK54" s="236"/>
      <c r="CL54" s="236"/>
      <c r="CM54" s="236"/>
      <c r="CN54" s="236"/>
      <c r="CO54" s="236"/>
      <c r="CP54" s="236"/>
      <c r="CQ54" s="236"/>
      <c r="CR54" s="236"/>
      <c r="CS54" s="236"/>
      <c r="CT54" s="236"/>
      <c r="CU54" s="236"/>
      <c r="CV54" s="236"/>
      <c r="CW54" s="236"/>
      <c r="CX54" s="236"/>
      <c r="CY54" s="236"/>
      <c r="CZ54" s="236"/>
      <c r="DA54" s="236"/>
      <c r="DB54" s="236"/>
      <c r="DC54" s="236"/>
      <c r="DD54" s="236"/>
      <c r="DE54" s="236"/>
      <c r="DF54" s="236"/>
      <c r="DG54" s="236"/>
      <c r="DH54" s="236"/>
      <c r="DI54" s="236"/>
      <c r="DJ54" s="236"/>
      <c r="DK54" s="236"/>
      <c r="DL54" s="236"/>
      <c r="DM54" s="236"/>
      <c r="DN54" s="236"/>
      <c r="DO54" s="236"/>
      <c r="DP54" s="236"/>
      <c r="DQ54" s="236"/>
      <c r="DR54" s="236"/>
      <c r="DS54" s="236"/>
    </row>
    <row r="55" spans="1:123" x14ac:dyDescent="0.15">
      <c r="A55" s="1" t="s">
        <v>273</v>
      </c>
      <c r="B55" s="1">
        <v>1</v>
      </c>
      <c r="C55" s="1" t="s">
        <v>273</v>
      </c>
      <c r="D55" s="1">
        <v>1</v>
      </c>
      <c r="E55" s="1">
        <v>1</v>
      </c>
      <c r="F55" s="1">
        <v>54</v>
      </c>
      <c r="G55" s="1">
        <v>0</v>
      </c>
      <c r="H55" s="1">
        <v>0</v>
      </c>
      <c r="I55" s="1">
        <v>0</v>
      </c>
      <c r="J55" s="1">
        <v>0</v>
      </c>
      <c r="K55" s="1">
        <v>0</v>
      </c>
      <c r="L55" s="1">
        <v>9415.2361380269995</v>
      </c>
      <c r="M55" s="236">
        <v>56</v>
      </c>
      <c r="N55" s="236">
        <v>9509.6814514369999</v>
      </c>
      <c r="O55" s="236">
        <v>9647.6076747799998</v>
      </c>
      <c r="P55" s="236">
        <v>9787.1947673220002</v>
      </c>
      <c r="Q55" s="236">
        <v>9928.3805219530004</v>
      </c>
      <c r="R55" s="236">
        <v>10071.099103336001</v>
      </c>
      <c r="S55" s="236">
        <v>10215.242174692001</v>
      </c>
      <c r="T55" s="236">
        <v>10360.870605683</v>
      </c>
      <c r="U55" s="236">
        <v>10508.131016691001</v>
      </c>
      <c r="V55" s="236">
        <v>10656.93752974</v>
      </c>
      <c r="W55" s="236">
        <v>10807.190447622001</v>
      </c>
      <c r="X55" s="236">
        <v>10958.805312021001</v>
      </c>
      <c r="Y55" s="236">
        <v>11111.724248479</v>
      </c>
      <c r="Z55" s="236">
        <v>11265.947103613</v>
      </c>
      <c r="AA55" s="236">
        <v>11421.442976222999</v>
      </c>
      <c r="AB55" s="236">
        <v>11578.114777305</v>
      </c>
      <c r="AC55" s="236">
        <v>11735.876697389</v>
      </c>
      <c r="AD55" s="236">
        <v>11894.685497619001</v>
      </c>
      <c r="AE55" s="236">
        <v>12054.473125922999</v>
      </c>
      <c r="AF55" s="236">
        <v>12215.218646595</v>
      </c>
      <c r="AG55" s="236">
        <v>12376.866911421001</v>
      </c>
      <c r="AH55" s="236">
        <v>12539.383971212001</v>
      </c>
      <c r="AI55" s="236">
        <v>12702.719791869</v>
      </c>
      <c r="AJ55" s="236">
        <v>12866.857158172999</v>
      </c>
      <c r="AK55" s="236">
        <v>13031.749348194</v>
      </c>
      <c r="AL55" s="236">
        <v>13197.341528269</v>
      </c>
      <c r="AM55" s="236">
        <v>13363.554570132999</v>
      </c>
      <c r="AN55" s="236">
        <v>13530.308061934</v>
      </c>
      <c r="AO55" s="236">
        <v>13697.522672913001</v>
      </c>
      <c r="AP55" s="236">
        <v>13865.168030487999</v>
      </c>
      <c r="AQ55" s="236">
        <v>14033.181075772</v>
      </c>
      <c r="AR55" s="236">
        <v>14201.576666898</v>
      </c>
      <c r="AS55" s="236">
        <v>14370.32728906</v>
      </c>
      <c r="AT55" s="236">
        <v>14539.403672728</v>
      </c>
      <c r="AU55" s="236">
        <v>14708.796298904999</v>
      </c>
      <c r="AV55" s="236">
        <v>14878.419016464</v>
      </c>
      <c r="AW55" s="236">
        <v>15048.142716295</v>
      </c>
      <c r="AX55" s="236">
        <v>15217.657678105999</v>
      </c>
      <c r="AY55" s="236">
        <v>15386.5451146</v>
      </c>
      <c r="AZ55" s="236">
        <v>15555.258039517001</v>
      </c>
      <c r="BA55" s="236">
        <v>15723.751761113001</v>
      </c>
      <c r="BB55" s="236">
        <v>15891.985672925</v>
      </c>
      <c r="BC55" s="236">
        <v>16059.922313720999</v>
      </c>
      <c r="BD55" s="236">
        <v>16227.527118204</v>
      </c>
      <c r="BE55" s="236">
        <v>16394.770377106001</v>
      </c>
      <c r="BF55" s="236">
        <v>16561.625064545999</v>
      </c>
      <c r="BG55" s="236">
        <v>16728.069592926</v>
      </c>
      <c r="BH55" s="236">
        <v>16894.086443855998</v>
      </c>
      <c r="BI55" s="236">
        <v>17059.664700853999</v>
      </c>
      <c r="BJ55" s="236">
        <v>17224.802938549001</v>
      </c>
      <c r="BK55" s="236">
        <v>17389.515586976999</v>
      </c>
      <c r="BL55" s="236">
        <v>17553.850666233</v>
      </c>
      <c r="BM55" s="236">
        <v>17717.932918361999</v>
      </c>
      <c r="BN55" s="236">
        <v>17882.090587074999</v>
      </c>
      <c r="BO55" s="236">
        <v>18047.250137077001</v>
      </c>
      <c r="BP55" s="236">
        <v>18216.333917017</v>
      </c>
      <c r="BQ55" s="236">
        <v>18400</v>
      </c>
      <c r="BR55" s="236"/>
      <c r="BS55" s="236"/>
      <c r="BT55" s="236"/>
      <c r="BU55" s="236"/>
      <c r="BV55" s="236"/>
      <c r="BW55" s="236"/>
      <c r="BX55" s="236"/>
      <c r="BY55" s="236"/>
      <c r="BZ55" s="236"/>
      <c r="CA55" s="236"/>
      <c r="CB55" s="236"/>
      <c r="CC55" s="236"/>
      <c r="CD55" s="236"/>
      <c r="CE55" s="236"/>
      <c r="CF55" s="236"/>
      <c r="CG55" s="236"/>
      <c r="CH55" s="236"/>
      <c r="CI55" s="236"/>
      <c r="CJ55" s="236"/>
      <c r="CK55" s="236"/>
      <c r="CL55" s="236"/>
      <c r="CM55" s="236"/>
      <c r="CN55" s="236"/>
      <c r="CO55" s="236"/>
      <c r="CP55" s="236"/>
      <c r="CQ55" s="236"/>
      <c r="CR55" s="236"/>
      <c r="CS55" s="236"/>
      <c r="CT55" s="236"/>
      <c r="CU55" s="236"/>
      <c r="CV55" s="236"/>
      <c r="CW55" s="236"/>
      <c r="CX55" s="236"/>
      <c r="CY55" s="236"/>
      <c r="CZ55" s="236"/>
      <c r="DA55" s="236"/>
      <c r="DB55" s="236"/>
      <c r="DC55" s="236"/>
      <c r="DD55" s="236"/>
      <c r="DE55" s="236"/>
      <c r="DF55" s="236"/>
      <c r="DG55" s="236"/>
      <c r="DH55" s="236"/>
      <c r="DI55" s="236"/>
      <c r="DJ55" s="236"/>
      <c r="DK55" s="236"/>
      <c r="DL55" s="236"/>
      <c r="DM55" s="236"/>
      <c r="DN55" s="236"/>
      <c r="DO55" s="236"/>
      <c r="DP55" s="236"/>
      <c r="DQ55" s="236"/>
      <c r="DR55" s="236"/>
      <c r="DS55" s="236"/>
    </row>
    <row r="56" spans="1:123" x14ac:dyDescent="0.15">
      <c r="A56" s="1" t="s">
        <v>273</v>
      </c>
      <c r="B56" s="1">
        <v>1</v>
      </c>
      <c r="C56" s="1" t="s">
        <v>273</v>
      </c>
      <c r="D56" s="1">
        <v>1</v>
      </c>
      <c r="E56" s="1">
        <v>1</v>
      </c>
      <c r="F56" s="1">
        <v>55</v>
      </c>
      <c r="G56" s="1">
        <v>0</v>
      </c>
      <c r="H56" s="1">
        <v>0</v>
      </c>
      <c r="I56" s="1">
        <v>0</v>
      </c>
      <c r="J56" s="1">
        <v>0</v>
      </c>
      <c r="K56" s="1">
        <v>0</v>
      </c>
      <c r="L56" s="1">
        <v>9447.9709063560003</v>
      </c>
      <c r="M56" s="236">
        <v>55</v>
      </c>
      <c r="N56" s="236">
        <v>9543.9587184739994</v>
      </c>
      <c r="O56" s="236">
        <v>9682.3110419389996</v>
      </c>
      <c r="P56" s="236">
        <v>9822.2605066590004</v>
      </c>
      <c r="Q56" s="236">
        <v>9963.7451078030008</v>
      </c>
      <c r="R56" s="236">
        <v>10106.66226886</v>
      </c>
      <c r="S56" s="236">
        <v>10251.068941156</v>
      </c>
      <c r="T56" s="236">
        <v>10397.103790982001</v>
      </c>
      <c r="U56" s="236">
        <v>10544.685386502</v>
      </c>
      <c r="V56" s="236">
        <v>10693.718701338001</v>
      </c>
      <c r="W56" s="236">
        <v>10844.122783281</v>
      </c>
      <c r="X56" s="236">
        <v>10995.841725824999</v>
      </c>
      <c r="Y56" s="236">
        <v>11148.874616495001</v>
      </c>
      <c r="Z56" s="236">
        <v>11303.191164009</v>
      </c>
      <c r="AA56" s="236">
        <v>11458.697573825</v>
      </c>
      <c r="AB56" s="236">
        <v>11615.31059049</v>
      </c>
      <c r="AC56" s="236">
        <v>11772.987638823</v>
      </c>
      <c r="AD56" s="236">
        <v>11931.662215093</v>
      </c>
      <c r="AE56" s="236">
        <v>12091.313046066</v>
      </c>
      <c r="AF56" s="236">
        <v>12251.885901512</v>
      </c>
      <c r="AG56" s="236">
        <v>12413.346919923</v>
      </c>
      <c r="AH56" s="236">
        <v>12575.646691403001</v>
      </c>
      <c r="AI56" s="236">
        <v>12738.767462072001</v>
      </c>
      <c r="AJ56" s="236">
        <v>12902.662966104999</v>
      </c>
      <c r="AK56" s="236">
        <v>13067.279040571</v>
      </c>
      <c r="AL56" s="236">
        <v>13232.537930099001</v>
      </c>
      <c r="AM56" s="236">
        <v>13398.360528531</v>
      </c>
      <c r="AN56" s="236">
        <v>13564.668678274</v>
      </c>
      <c r="AO56" s="236">
        <v>13731.431653262</v>
      </c>
      <c r="AP56" s="236">
        <v>13898.586989316</v>
      </c>
      <c r="AQ56" s="236">
        <v>14066.147897425</v>
      </c>
      <c r="AR56" s="236">
        <v>14234.086469227999</v>
      </c>
      <c r="AS56" s="236">
        <v>14402.373095411</v>
      </c>
      <c r="AT56" s="236">
        <v>14570.997395117</v>
      </c>
      <c r="AU56" s="236">
        <v>14739.874365576999</v>
      </c>
      <c r="AV56" s="236">
        <v>14908.877039593001</v>
      </c>
      <c r="AW56" s="236">
        <v>15077.702178465001</v>
      </c>
      <c r="AX56" s="236">
        <v>15245.939744765001</v>
      </c>
      <c r="AY56" s="236">
        <v>15414.030137440999</v>
      </c>
      <c r="AZ56" s="236">
        <v>15581.928435877</v>
      </c>
      <c r="BA56" s="236">
        <v>15749.593707107</v>
      </c>
      <c r="BB56" s="236">
        <v>15916.98809339</v>
      </c>
      <c r="BC56" s="236">
        <v>16084.076571817001</v>
      </c>
      <c r="BD56" s="236">
        <v>16250.828872643</v>
      </c>
      <c r="BE56" s="236">
        <v>16417.217353509001</v>
      </c>
      <c r="BF56" s="236">
        <v>16583.219686658998</v>
      </c>
      <c r="BG56" s="236">
        <v>16748.817498939999</v>
      </c>
      <c r="BH56" s="236">
        <v>16913.9988032</v>
      </c>
      <c r="BI56" s="236">
        <v>17078.760719305999</v>
      </c>
      <c r="BJ56" s="236">
        <v>17243.115453686001</v>
      </c>
      <c r="BK56" s="236">
        <v>17407.107050306</v>
      </c>
      <c r="BL56" s="236">
        <v>17570.852013991</v>
      </c>
      <c r="BM56" s="236">
        <v>17734.658880831001</v>
      </c>
      <c r="BN56" s="236">
        <v>17899.400373748002</v>
      </c>
      <c r="BO56" s="236">
        <v>18067.831194867002</v>
      </c>
      <c r="BP56" s="236">
        <v>18250</v>
      </c>
      <c r="BQ56" s="236"/>
      <c r="BR56" s="236"/>
      <c r="BS56" s="236"/>
      <c r="BT56" s="236"/>
      <c r="BU56" s="236"/>
      <c r="BV56" s="236"/>
      <c r="BW56" s="236"/>
      <c r="BX56" s="236"/>
      <c r="BY56" s="236"/>
      <c r="BZ56" s="236"/>
      <c r="CA56" s="236"/>
      <c r="CB56" s="236"/>
      <c r="CC56" s="236"/>
      <c r="CD56" s="236"/>
      <c r="CE56" s="236"/>
      <c r="CF56" s="236"/>
      <c r="CG56" s="236"/>
      <c r="CH56" s="236"/>
      <c r="CI56" s="236"/>
      <c r="CJ56" s="236"/>
      <c r="CK56" s="236"/>
      <c r="CL56" s="236"/>
      <c r="CM56" s="236"/>
      <c r="CN56" s="236"/>
      <c r="CO56" s="236"/>
      <c r="CP56" s="236"/>
      <c r="CQ56" s="236"/>
      <c r="CR56" s="236"/>
      <c r="CS56" s="236"/>
      <c r="CT56" s="236"/>
      <c r="CU56" s="236"/>
      <c r="CV56" s="236"/>
      <c r="CW56" s="236"/>
      <c r="CX56" s="236"/>
      <c r="CY56" s="236"/>
      <c r="CZ56" s="236"/>
      <c r="DA56" s="236"/>
      <c r="DB56" s="236"/>
      <c r="DC56" s="236"/>
      <c r="DD56" s="236"/>
      <c r="DE56" s="236"/>
      <c r="DF56" s="236"/>
      <c r="DG56" s="236"/>
      <c r="DH56" s="236"/>
      <c r="DI56" s="236"/>
      <c r="DJ56" s="236"/>
      <c r="DK56" s="236"/>
      <c r="DL56" s="236"/>
      <c r="DM56" s="236"/>
      <c r="DN56" s="236"/>
      <c r="DO56" s="236"/>
      <c r="DP56" s="236"/>
      <c r="DQ56" s="236"/>
      <c r="DR56" s="236"/>
      <c r="DS56" s="236"/>
    </row>
    <row r="57" spans="1:123" x14ac:dyDescent="0.15">
      <c r="A57" s="1" t="s">
        <v>273</v>
      </c>
      <c r="B57" s="1">
        <v>1</v>
      </c>
      <c r="C57" s="1" t="s">
        <v>273</v>
      </c>
      <c r="D57" s="1">
        <v>1</v>
      </c>
      <c r="E57" s="1">
        <v>1</v>
      </c>
      <c r="F57" s="1">
        <v>56</v>
      </c>
      <c r="G57" s="1">
        <v>0</v>
      </c>
      <c r="H57" s="1">
        <v>0</v>
      </c>
      <c r="I57" s="1">
        <v>0</v>
      </c>
      <c r="J57" s="1">
        <v>0</v>
      </c>
      <c r="K57" s="1">
        <v>0</v>
      </c>
      <c r="L57" s="1">
        <v>9479.9132076009992</v>
      </c>
      <c r="M57" s="236">
        <v>54</v>
      </c>
      <c r="N57" s="236">
        <v>9577.4273165560007</v>
      </c>
      <c r="O57" s="236">
        <v>9716.1404913660008</v>
      </c>
      <c r="P57" s="236">
        <v>9856.3911122690006</v>
      </c>
      <c r="Q57" s="236">
        <v>9998.0823630270006</v>
      </c>
      <c r="R57" s="236">
        <v>10141.267276629</v>
      </c>
      <c r="S57" s="236">
        <v>10286.076565273001</v>
      </c>
      <c r="T57" s="236">
        <v>10432.433243263</v>
      </c>
      <c r="U57" s="236">
        <v>10580.246955054999</v>
      </c>
      <c r="V57" s="236">
        <v>10729.440254540001</v>
      </c>
      <c r="W57" s="236">
        <v>10879.959203171</v>
      </c>
      <c r="X57" s="236">
        <v>11031.802129375999</v>
      </c>
      <c r="Y57" s="236">
        <v>11184.939351794001</v>
      </c>
      <c r="Z57" s="236">
        <v>11339.280370345001</v>
      </c>
      <c r="AA57" s="236">
        <v>11494.744483592</v>
      </c>
      <c r="AB57" s="236">
        <v>11651.289780027</v>
      </c>
      <c r="AC57" s="236">
        <v>11808.851304262</v>
      </c>
      <c r="AD57" s="236">
        <v>11967.407445536999</v>
      </c>
      <c r="AE57" s="236">
        <v>12126.904891603999</v>
      </c>
      <c r="AF57" s="236">
        <v>12287.309868634</v>
      </c>
      <c r="AG57" s="236">
        <v>12448.573590938</v>
      </c>
      <c r="AH57" s="236">
        <v>12610.677765971999</v>
      </c>
      <c r="AI57" s="236">
        <v>12773.576584015</v>
      </c>
      <c r="AJ57" s="236">
        <v>12937.216552873</v>
      </c>
      <c r="AK57" s="236">
        <v>13101.521290066001</v>
      </c>
      <c r="AL57" s="236">
        <v>13266.412995127999</v>
      </c>
      <c r="AM57" s="236">
        <v>13431.814683635001</v>
      </c>
      <c r="AN57" s="236">
        <v>13597.695276036</v>
      </c>
      <c r="AO57" s="236">
        <v>13763.99290286</v>
      </c>
      <c r="AP57" s="236">
        <v>13930.719127951999</v>
      </c>
      <c r="AQ57" s="236">
        <v>14097.845649396</v>
      </c>
      <c r="AR57" s="236">
        <v>14265.342518093001</v>
      </c>
      <c r="AS57" s="236">
        <v>14433.198491327999</v>
      </c>
      <c r="AT57" s="236">
        <v>14601.329714689</v>
      </c>
      <c r="AU57" s="236">
        <v>14769.611362891001</v>
      </c>
      <c r="AV57" s="236">
        <v>14937.746678824</v>
      </c>
      <c r="AW57" s="236">
        <v>15105.33437493</v>
      </c>
      <c r="AX57" s="236">
        <v>15272.802235364999</v>
      </c>
      <c r="AY57" s="236">
        <v>15440.105110642</v>
      </c>
      <c r="AZ57" s="236">
        <v>15607.20174129</v>
      </c>
      <c r="BA57" s="236">
        <v>15774.053873057999</v>
      </c>
      <c r="BB57" s="236">
        <v>15940.62602543</v>
      </c>
      <c r="BC57" s="236">
        <v>16106.88736818</v>
      </c>
      <c r="BD57" s="236">
        <v>16272.809642472001</v>
      </c>
      <c r="BE57" s="236">
        <v>16438.369780393001</v>
      </c>
      <c r="BF57" s="236">
        <v>16603.548554023</v>
      </c>
      <c r="BG57" s="236">
        <v>16768.332905546002</v>
      </c>
      <c r="BH57" s="236">
        <v>16932.718500063002</v>
      </c>
      <c r="BI57" s="236">
        <v>17096.715320395</v>
      </c>
      <c r="BJ57" s="236">
        <v>17260.363434379</v>
      </c>
      <c r="BK57" s="236">
        <v>17423.77110962</v>
      </c>
      <c r="BL57" s="236">
        <v>17587.227174586002</v>
      </c>
      <c r="BM57" s="236">
        <v>17751.550610418999</v>
      </c>
      <c r="BN57" s="236">
        <v>17919.328472716999</v>
      </c>
      <c r="BO57" s="236">
        <v>18100</v>
      </c>
      <c r="BP57" s="236"/>
      <c r="BQ57" s="236"/>
      <c r="BR57" s="236"/>
      <c r="BS57" s="236"/>
      <c r="BT57" s="236"/>
      <c r="BU57" s="236"/>
      <c r="BV57" s="236"/>
      <c r="BW57" s="236"/>
      <c r="BX57" s="236"/>
      <c r="BY57" s="236"/>
      <c r="BZ57" s="236"/>
      <c r="CA57" s="236"/>
      <c r="CB57" s="236"/>
      <c r="CC57" s="236"/>
      <c r="CD57" s="236"/>
      <c r="CE57" s="236"/>
      <c r="CF57" s="236"/>
      <c r="CG57" s="236"/>
      <c r="CH57" s="236"/>
      <c r="CI57" s="236"/>
      <c r="CJ57" s="236"/>
      <c r="CK57" s="236"/>
      <c r="CL57" s="236"/>
      <c r="CM57" s="236"/>
      <c r="CN57" s="236"/>
      <c r="CO57" s="236"/>
      <c r="CP57" s="236"/>
      <c r="CQ57" s="236"/>
      <c r="CR57" s="236"/>
      <c r="CS57" s="236"/>
      <c r="CT57" s="236"/>
      <c r="CU57" s="236"/>
      <c r="CV57" s="236"/>
      <c r="CW57" s="236"/>
      <c r="CX57" s="236"/>
      <c r="CY57" s="236"/>
      <c r="CZ57" s="236"/>
      <c r="DA57" s="236"/>
      <c r="DB57" s="236"/>
      <c r="DC57" s="236"/>
      <c r="DD57" s="236"/>
      <c r="DE57" s="236"/>
      <c r="DF57" s="236"/>
      <c r="DG57" s="236"/>
      <c r="DH57" s="236"/>
      <c r="DI57" s="236"/>
      <c r="DJ57" s="236"/>
      <c r="DK57" s="236"/>
      <c r="DL57" s="236"/>
      <c r="DM57" s="236"/>
      <c r="DN57" s="236"/>
      <c r="DO57" s="236"/>
      <c r="DP57" s="236"/>
      <c r="DQ57" s="236"/>
      <c r="DR57" s="236"/>
      <c r="DS57" s="236"/>
    </row>
    <row r="58" spans="1:123" x14ac:dyDescent="0.15">
      <c r="A58" s="1" t="s">
        <v>273</v>
      </c>
      <c r="B58" s="1">
        <v>1</v>
      </c>
      <c r="C58" s="1" t="s">
        <v>273</v>
      </c>
      <c r="D58" s="1">
        <v>1</v>
      </c>
      <c r="E58" s="1">
        <v>1</v>
      </c>
      <c r="F58" s="1">
        <v>57</v>
      </c>
      <c r="G58" s="1">
        <v>0</v>
      </c>
      <c r="H58" s="1">
        <v>0</v>
      </c>
      <c r="I58" s="1">
        <v>0</v>
      </c>
      <c r="J58" s="1">
        <v>0</v>
      </c>
      <c r="K58" s="1">
        <v>0</v>
      </c>
      <c r="L58" s="1">
        <v>9511.0292622899997</v>
      </c>
      <c r="M58" s="236">
        <v>53</v>
      </c>
      <c r="N58" s="236">
        <v>9610.0204760720007</v>
      </c>
      <c r="O58" s="236">
        <v>9749.0371167360008</v>
      </c>
      <c r="P58" s="236">
        <v>9889.5024571939994</v>
      </c>
      <c r="Q58" s="236">
        <v>10031.465612103</v>
      </c>
      <c r="R58" s="236">
        <v>10175.049339564001</v>
      </c>
      <c r="S58" s="236">
        <v>10320.181100024</v>
      </c>
      <c r="T58" s="236">
        <v>10466.775208771</v>
      </c>
      <c r="U58" s="236">
        <v>10614.757725799</v>
      </c>
      <c r="V58" s="236">
        <v>10764.076680516</v>
      </c>
      <c r="W58" s="236">
        <v>10914.729642257</v>
      </c>
      <c r="X58" s="236">
        <v>11066.687539578001</v>
      </c>
      <c r="Y58" s="236">
        <v>11219.863166865</v>
      </c>
      <c r="Z58" s="236">
        <v>11374.178376693</v>
      </c>
      <c r="AA58" s="236">
        <v>11529.591921232</v>
      </c>
      <c r="AB58" s="236">
        <v>11686.040393431</v>
      </c>
      <c r="AC58" s="236">
        <v>11843.501845007</v>
      </c>
      <c r="AD58" s="236">
        <v>12001.923881695</v>
      </c>
      <c r="AE58" s="236">
        <v>12161.272817343999</v>
      </c>
      <c r="AF58" s="236">
        <v>12321.500490472999</v>
      </c>
      <c r="AG58" s="236">
        <v>12482.588069871999</v>
      </c>
      <c r="AH58" s="236">
        <v>12644.490201925</v>
      </c>
      <c r="AI58" s="236">
        <v>12807.154065175</v>
      </c>
      <c r="AJ58" s="236">
        <v>12970.504650032</v>
      </c>
      <c r="AK58" s="236">
        <v>13134.465461725</v>
      </c>
      <c r="AL58" s="236">
        <v>13298.960688996</v>
      </c>
      <c r="AM58" s="236">
        <v>13463.95889881</v>
      </c>
      <c r="AN58" s="236">
        <v>13629.398816404</v>
      </c>
      <c r="AO58" s="236">
        <v>13795.290358479</v>
      </c>
      <c r="AP58" s="236">
        <v>13961.604829565</v>
      </c>
      <c r="AQ58" s="236">
        <v>14128.311940776</v>
      </c>
      <c r="AR58" s="236">
        <v>14295.39958754</v>
      </c>
      <c r="AS58" s="236">
        <v>14462.785063802001</v>
      </c>
      <c r="AT58" s="236">
        <v>14630.345686188</v>
      </c>
      <c r="AU58" s="236">
        <v>14797.791179182999</v>
      </c>
      <c r="AV58" s="236">
        <v>14964.729005095</v>
      </c>
      <c r="AW58" s="236">
        <v>15131.574333289</v>
      </c>
      <c r="AX58" s="236">
        <v>15298.281785407</v>
      </c>
      <c r="AY58" s="236">
        <v>15464.809775473001</v>
      </c>
      <c r="AZ58" s="236">
        <v>15631.119652726</v>
      </c>
      <c r="BA58" s="236">
        <v>15797.175479043</v>
      </c>
      <c r="BB58" s="236">
        <v>15962.945863716999</v>
      </c>
      <c r="BC58" s="236">
        <v>16128.401931435001</v>
      </c>
      <c r="BD58" s="236">
        <v>16293.519874127</v>
      </c>
      <c r="BE58" s="236">
        <v>16458.279609107001</v>
      </c>
      <c r="BF58" s="236">
        <v>16622.667007893</v>
      </c>
      <c r="BG58" s="236">
        <v>16786.676280821001</v>
      </c>
      <c r="BH58" s="236">
        <v>16950.315187104999</v>
      </c>
      <c r="BI58" s="236">
        <v>17113.619818452</v>
      </c>
      <c r="BJ58" s="236">
        <v>17276.690205250001</v>
      </c>
      <c r="BK58" s="236">
        <v>17439.795468341999</v>
      </c>
      <c r="BL58" s="236">
        <v>17603.70084709</v>
      </c>
      <c r="BM58" s="236">
        <v>17770.825750568001</v>
      </c>
      <c r="BN58" s="236">
        <v>17950</v>
      </c>
      <c r="BO58" s="236"/>
      <c r="BP58" s="236"/>
      <c r="BQ58" s="236"/>
      <c r="BR58" s="236"/>
      <c r="BS58" s="236"/>
      <c r="BT58" s="236"/>
      <c r="BU58" s="236"/>
      <c r="BV58" s="236"/>
      <c r="BW58" s="236"/>
      <c r="BX58" s="236"/>
      <c r="BY58" s="236"/>
      <c r="BZ58" s="236"/>
      <c r="CA58" s="236"/>
      <c r="CB58" s="236"/>
      <c r="CC58" s="236"/>
      <c r="CD58" s="236"/>
      <c r="CE58" s="236"/>
      <c r="CF58" s="236"/>
      <c r="CG58" s="236"/>
      <c r="CH58" s="236"/>
      <c r="CI58" s="236"/>
      <c r="CJ58" s="236"/>
      <c r="CK58" s="236"/>
      <c r="CL58" s="236"/>
      <c r="CM58" s="236"/>
      <c r="CN58" s="236"/>
      <c r="CO58" s="236"/>
      <c r="CP58" s="236"/>
      <c r="CQ58" s="236"/>
      <c r="CR58" s="236"/>
      <c r="CS58" s="236"/>
      <c r="CT58" s="236"/>
      <c r="CU58" s="236"/>
      <c r="CV58" s="236"/>
      <c r="CW58" s="236"/>
      <c r="CX58" s="236"/>
      <c r="CY58" s="236"/>
      <c r="CZ58" s="236"/>
      <c r="DA58" s="236"/>
      <c r="DB58" s="236"/>
      <c r="DC58" s="236"/>
      <c r="DD58" s="236"/>
      <c r="DE58" s="236"/>
      <c r="DF58" s="236"/>
      <c r="DG58" s="236"/>
      <c r="DH58" s="236"/>
      <c r="DI58" s="236"/>
      <c r="DJ58" s="236"/>
      <c r="DK58" s="236"/>
      <c r="DL58" s="236"/>
      <c r="DM58" s="236"/>
      <c r="DN58" s="236"/>
      <c r="DO58" s="236"/>
      <c r="DP58" s="236"/>
      <c r="DQ58" s="236"/>
      <c r="DR58" s="236"/>
      <c r="DS58" s="236"/>
    </row>
    <row r="59" spans="1:123" x14ac:dyDescent="0.15">
      <c r="A59" s="1" t="s">
        <v>273</v>
      </c>
      <c r="B59" s="1">
        <v>1</v>
      </c>
      <c r="C59" s="1" t="s">
        <v>273</v>
      </c>
      <c r="D59" s="1">
        <v>1</v>
      </c>
      <c r="E59" s="1">
        <v>1</v>
      </c>
      <c r="F59" s="1">
        <v>58</v>
      </c>
      <c r="G59" s="1">
        <v>0</v>
      </c>
      <c r="H59" s="1">
        <v>0</v>
      </c>
      <c r="I59" s="1">
        <v>0</v>
      </c>
      <c r="J59" s="1">
        <v>0</v>
      </c>
      <c r="K59" s="1">
        <v>0</v>
      </c>
      <c r="L59" s="1">
        <v>9541.2556056419999</v>
      </c>
      <c r="M59" s="236">
        <v>52</v>
      </c>
      <c r="N59" s="236">
        <v>9641.6831212029992</v>
      </c>
      <c r="O59" s="236">
        <v>9780.9225513609999</v>
      </c>
      <c r="P59" s="236">
        <v>9921.6639475760003</v>
      </c>
      <c r="Q59" s="236">
        <v>10064.022113855</v>
      </c>
      <c r="R59" s="236">
        <v>10207.928956784999</v>
      </c>
      <c r="S59" s="236">
        <v>10353.303462487</v>
      </c>
      <c r="T59" s="236">
        <v>10500.075197059001</v>
      </c>
      <c r="U59" s="236">
        <v>10648.194157862001</v>
      </c>
      <c r="V59" s="236">
        <v>10797.657155139001</v>
      </c>
      <c r="W59" s="236">
        <v>10948.435727364</v>
      </c>
      <c r="X59" s="236">
        <v>11100.445963385</v>
      </c>
      <c r="Y59" s="236">
        <v>11253.612269794001</v>
      </c>
      <c r="Z59" s="236">
        <v>11407.894062436</v>
      </c>
      <c r="AA59" s="236">
        <v>11563.229482601</v>
      </c>
      <c r="AB59" s="236">
        <v>11719.596244478</v>
      </c>
      <c r="AC59" s="236">
        <v>11876.942871785999</v>
      </c>
      <c r="AD59" s="236">
        <v>12035.235766055001</v>
      </c>
      <c r="AE59" s="236">
        <v>12194.427390008001</v>
      </c>
      <c r="AF59" s="236">
        <v>12354.498373771999</v>
      </c>
      <c r="AG59" s="236">
        <v>12515.403819835999</v>
      </c>
      <c r="AH59" s="236">
        <v>12677.091577477</v>
      </c>
      <c r="AI59" s="236">
        <v>12839.488009998</v>
      </c>
      <c r="AJ59" s="236">
        <v>13002.517928322</v>
      </c>
      <c r="AK59" s="236">
        <v>13166.106694357</v>
      </c>
      <c r="AL59" s="236">
        <v>13330.222521584001</v>
      </c>
      <c r="AM59" s="236">
        <v>13494.804729948</v>
      </c>
      <c r="AN59" s="236">
        <v>13659.861589005999</v>
      </c>
      <c r="AO59" s="236">
        <v>13825.364009733001</v>
      </c>
      <c r="AP59" s="236">
        <v>13991.281363459</v>
      </c>
      <c r="AQ59" s="236">
        <v>14157.600683750999</v>
      </c>
      <c r="AR59" s="236">
        <v>14324.240412914</v>
      </c>
      <c r="AS59" s="236">
        <v>14491.080009486001</v>
      </c>
      <c r="AT59" s="236">
        <v>14657.835679543001</v>
      </c>
      <c r="AU59" s="236">
        <v>14824.123635260001</v>
      </c>
      <c r="AV59" s="236">
        <v>14990.346431213</v>
      </c>
      <c r="AW59" s="236">
        <v>15156.458460170999</v>
      </c>
      <c r="AX59" s="236">
        <v>15322.417809655</v>
      </c>
      <c r="AY59" s="236">
        <v>15488.185432394001</v>
      </c>
      <c r="AZ59" s="236">
        <v>15653.724932656</v>
      </c>
      <c r="BA59" s="236">
        <v>15819.004359253</v>
      </c>
      <c r="BB59" s="236">
        <v>15983.994220398001</v>
      </c>
      <c r="BC59" s="236">
        <v>16148.669967861</v>
      </c>
      <c r="BD59" s="236">
        <v>16313.01066419</v>
      </c>
      <c r="BE59" s="236">
        <v>16477.001110239002</v>
      </c>
      <c r="BF59" s="236">
        <v>16640.634061577999</v>
      </c>
      <c r="BG59" s="236">
        <v>16803.915053813998</v>
      </c>
      <c r="BH59" s="236">
        <v>16966.876202525</v>
      </c>
      <c r="BI59" s="236">
        <v>17129.609300879001</v>
      </c>
      <c r="BJ59" s="236">
        <v>17292.363762097</v>
      </c>
      <c r="BK59" s="236">
        <v>17455.851083761001</v>
      </c>
      <c r="BL59" s="236">
        <v>17622.323028417999</v>
      </c>
      <c r="BM59" s="236">
        <v>17800</v>
      </c>
      <c r="BN59" s="236"/>
      <c r="BO59" s="236"/>
      <c r="BP59" s="236"/>
      <c r="BQ59" s="236"/>
      <c r="BR59" s="236"/>
      <c r="BS59" s="236"/>
      <c r="BT59" s="236"/>
      <c r="BU59" s="236"/>
      <c r="BV59" s="236"/>
      <c r="BW59" s="236"/>
      <c r="BX59" s="236"/>
      <c r="BY59" s="236"/>
      <c r="BZ59" s="236"/>
      <c r="CA59" s="236"/>
      <c r="CB59" s="236"/>
      <c r="CC59" s="236"/>
      <c r="CD59" s="236"/>
      <c r="CE59" s="236"/>
      <c r="CF59" s="236"/>
      <c r="CG59" s="236"/>
      <c r="CH59" s="236"/>
      <c r="CI59" s="236"/>
      <c r="CJ59" s="236"/>
      <c r="CK59" s="236"/>
      <c r="CL59" s="236"/>
      <c r="CM59" s="236"/>
      <c r="CN59" s="236"/>
      <c r="CO59" s="236"/>
      <c r="CP59" s="236"/>
      <c r="CQ59" s="236"/>
      <c r="CR59" s="236"/>
      <c r="CS59" s="236"/>
      <c r="CT59" s="236"/>
      <c r="CU59" s="236"/>
      <c r="CV59" s="236"/>
      <c r="CW59" s="236"/>
      <c r="CX59" s="236"/>
      <c r="CY59" s="236"/>
      <c r="CZ59" s="236"/>
      <c r="DA59" s="236"/>
      <c r="DB59" s="236"/>
      <c r="DC59" s="236"/>
      <c r="DD59" s="236"/>
      <c r="DE59" s="236"/>
      <c r="DF59" s="236"/>
      <c r="DG59" s="236"/>
      <c r="DH59" s="236"/>
      <c r="DI59" s="236"/>
      <c r="DJ59" s="236"/>
      <c r="DK59" s="236"/>
      <c r="DL59" s="236"/>
      <c r="DM59" s="236"/>
      <c r="DN59" s="236"/>
      <c r="DO59" s="236"/>
      <c r="DP59" s="236"/>
      <c r="DQ59" s="236"/>
      <c r="DR59" s="236"/>
      <c r="DS59" s="236"/>
    </row>
    <row r="60" spans="1:123" x14ac:dyDescent="0.15">
      <c r="A60" s="1" t="s">
        <v>273</v>
      </c>
      <c r="B60" s="1">
        <v>1</v>
      </c>
      <c r="C60" s="1" t="s">
        <v>273</v>
      </c>
      <c r="D60" s="1">
        <v>1</v>
      </c>
      <c r="E60" s="1">
        <v>1</v>
      </c>
      <c r="F60" s="1">
        <v>59</v>
      </c>
      <c r="G60" s="1">
        <v>0</v>
      </c>
      <c r="H60" s="1">
        <v>0</v>
      </c>
      <c r="I60" s="1">
        <v>0</v>
      </c>
      <c r="J60" s="1">
        <v>0</v>
      </c>
      <c r="K60" s="1">
        <v>0</v>
      </c>
      <c r="L60" s="1">
        <v>9570.5409912720006</v>
      </c>
      <c r="M60" s="236">
        <v>51</v>
      </c>
      <c r="N60" s="236">
        <v>9672.3426455289991</v>
      </c>
      <c r="O60" s="236">
        <v>9811.8622830500008</v>
      </c>
      <c r="P60" s="236">
        <v>9952.994888145</v>
      </c>
      <c r="Q60" s="236">
        <v>10095.676813546999</v>
      </c>
      <c r="R60" s="236">
        <v>10239.831716203</v>
      </c>
      <c r="S60" s="236">
        <v>10385.392668318</v>
      </c>
      <c r="T60" s="236">
        <v>10532.311635208</v>
      </c>
      <c r="U60" s="236">
        <v>10680.584668019999</v>
      </c>
      <c r="V60" s="236">
        <v>10830.183915149</v>
      </c>
      <c r="W60" s="236">
        <v>10981.028759905001</v>
      </c>
      <c r="X60" s="236">
        <v>11133.046162895</v>
      </c>
      <c r="Y60" s="236">
        <v>11286.19620364</v>
      </c>
      <c r="Z60" s="236">
        <v>11440.41857177</v>
      </c>
      <c r="AA60" s="236">
        <v>11595.690643948999</v>
      </c>
      <c r="AB60" s="236">
        <v>11751.961861877</v>
      </c>
      <c r="AC60" s="236">
        <v>11909.198714766</v>
      </c>
      <c r="AD60" s="236">
        <v>12067.354289542</v>
      </c>
      <c r="AE60" s="236">
        <v>12226.408677670999</v>
      </c>
      <c r="AF60" s="236">
        <v>12386.317437746</v>
      </c>
      <c r="AG60" s="236">
        <v>12547.029089779</v>
      </c>
      <c r="AH60" s="236">
        <v>12708.471369965</v>
      </c>
      <c r="AI60" s="236">
        <v>12870.570394918999</v>
      </c>
      <c r="AJ60" s="236">
        <v>13033.252699717999</v>
      </c>
      <c r="AK60" s="236">
        <v>13196.486144357001</v>
      </c>
      <c r="AL60" s="236">
        <v>13360.210643492001</v>
      </c>
      <c r="AM60" s="236">
        <v>13524.432819533</v>
      </c>
      <c r="AN60" s="236">
        <v>13689.123189901</v>
      </c>
      <c r="AO60" s="236">
        <v>13854.250786142</v>
      </c>
      <c r="AP60" s="236">
        <v>14019.801779963</v>
      </c>
      <c r="AQ60" s="236">
        <v>14185.695762027</v>
      </c>
      <c r="AR60" s="236">
        <v>14351.814332784001</v>
      </c>
      <c r="AS60" s="236">
        <v>14517.880179902</v>
      </c>
      <c r="AT60" s="236">
        <v>14683.518265425</v>
      </c>
      <c r="AU60" s="236">
        <v>14849.118529137</v>
      </c>
      <c r="AV60" s="236">
        <v>15014.635134935999</v>
      </c>
      <c r="AW60" s="236">
        <v>15180.025843838001</v>
      </c>
      <c r="AX60" s="236">
        <v>15345.251212063</v>
      </c>
      <c r="AY60" s="236">
        <v>15510.274386269</v>
      </c>
      <c r="AZ60" s="236">
        <v>15675.06285479</v>
      </c>
      <c r="BA60" s="236">
        <v>15839.586509360999</v>
      </c>
      <c r="BB60" s="236">
        <v>16003.820061595001</v>
      </c>
      <c r="BC60" s="236">
        <v>16167.741719273999</v>
      </c>
      <c r="BD60" s="236">
        <v>16331.335212586</v>
      </c>
      <c r="BE60" s="236">
        <v>16494.591842335001</v>
      </c>
      <c r="BF60" s="236">
        <v>16657.514920523001</v>
      </c>
      <c r="BG60" s="236">
        <v>16820.132586599</v>
      </c>
      <c r="BH60" s="236">
        <v>16982.528396508002</v>
      </c>
      <c r="BI60" s="236">
        <v>17144.932055852001</v>
      </c>
      <c r="BJ60" s="236">
        <v>17308.001320431998</v>
      </c>
      <c r="BK60" s="236">
        <v>17473.820306269001</v>
      </c>
      <c r="BL60" s="236">
        <v>17650</v>
      </c>
      <c r="BM60" s="236"/>
      <c r="BN60" s="236"/>
      <c r="BO60" s="236"/>
      <c r="BP60" s="236"/>
      <c r="BQ60" s="236"/>
      <c r="BR60" s="236"/>
      <c r="BS60" s="236"/>
      <c r="BT60" s="236"/>
      <c r="BU60" s="236"/>
      <c r="BV60" s="236"/>
      <c r="BW60" s="236"/>
      <c r="BX60" s="236"/>
      <c r="BY60" s="236"/>
      <c r="BZ60" s="236"/>
      <c r="CA60" s="236"/>
      <c r="CB60" s="236"/>
      <c r="CC60" s="236"/>
      <c r="CD60" s="236"/>
      <c r="CE60" s="236"/>
      <c r="CF60" s="236"/>
      <c r="CG60" s="236"/>
      <c r="CH60" s="236"/>
      <c r="CI60" s="236"/>
      <c r="CJ60" s="236"/>
      <c r="CK60" s="236"/>
      <c r="CL60" s="236"/>
      <c r="CM60" s="236"/>
      <c r="CN60" s="236"/>
      <c r="CO60" s="236"/>
      <c r="CP60" s="236"/>
      <c r="CQ60" s="236"/>
      <c r="CR60" s="236"/>
      <c r="CS60" s="236"/>
      <c r="CT60" s="236"/>
      <c r="CU60" s="236"/>
      <c r="CV60" s="236"/>
      <c r="CW60" s="236"/>
      <c r="CX60" s="236"/>
      <c r="CY60" s="236"/>
      <c r="CZ60" s="236"/>
      <c r="DA60" s="236"/>
      <c r="DB60" s="236"/>
      <c r="DC60" s="236"/>
      <c r="DD60" s="236"/>
      <c r="DE60" s="236"/>
      <c r="DF60" s="236"/>
      <c r="DG60" s="236"/>
      <c r="DH60" s="236"/>
      <c r="DI60" s="236"/>
      <c r="DJ60" s="236"/>
      <c r="DK60" s="236"/>
      <c r="DL60" s="236"/>
      <c r="DM60" s="236"/>
      <c r="DN60" s="236"/>
      <c r="DO60" s="236"/>
      <c r="DP60" s="236"/>
      <c r="DQ60" s="236"/>
      <c r="DR60" s="236"/>
      <c r="DS60" s="236"/>
    </row>
    <row r="61" spans="1:123" x14ac:dyDescent="0.15">
      <c r="A61" s="1" t="s">
        <v>273</v>
      </c>
      <c r="B61" s="1">
        <v>1</v>
      </c>
      <c r="C61" s="1" t="s">
        <v>273</v>
      </c>
      <c r="D61" s="1">
        <v>1</v>
      </c>
      <c r="E61" s="1">
        <v>1</v>
      </c>
      <c r="F61" s="1">
        <v>60</v>
      </c>
      <c r="G61" s="1">
        <v>0</v>
      </c>
      <c r="H61" s="1">
        <v>0</v>
      </c>
      <c r="I61" s="1">
        <v>0</v>
      </c>
      <c r="J61" s="1">
        <v>0</v>
      </c>
      <c r="K61" s="1">
        <v>0</v>
      </c>
      <c r="L61" s="1">
        <v>9598.8183305830007</v>
      </c>
      <c r="M61" s="236">
        <v>50</v>
      </c>
      <c r="N61" s="236">
        <v>9702.0606185230008</v>
      </c>
      <c r="O61" s="236">
        <v>9841.967662436</v>
      </c>
      <c r="P61" s="236">
        <v>9983.4246703080007</v>
      </c>
      <c r="Q61" s="236">
        <v>10126.35996992</v>
      </c>
      <c r="R61" s="236">
        <v>10270.710139577001</v>
      </c>
      <c r="S61" s="236">
        <v>10416.429112553</v>
      </c>
      <c r="T61" s="236">
        <v>10563.512180902</v>
      </c>
      <c r="U61" s="236">
        <v>10711.932102934001</v>
      </c>
      <c r="V61" s="236">
        <v>10861.611556424999</v>
      </c>
      <c r="W61" s="236">
        <v>11012.480055996</v>
      </c>
      <c r="X61" s="236">
        <v>11164.498344845</v>
      </c>
      <c r="Y61" s="236">
        <v>11317.607660939</v>
      </c>
      <c r="Z61" s="236">
        <v>11471.785043420001</v>
      </c>
      <c r="AA61" s="236">
        <v>11626.980851969</v>
      </c>
      <c r="AB61" s="236">
        <v>11783.161663477</v>
      </c>
      <c r="AC61" s="236">
        <v>11940.281189077001</v>
      </c>
      <c r="AD61" s="236">
        <v>12098.318981570999</v>
      </c>
      <c r="AE61" s="236">
        <v>12257.231055656999</v>
      </c>
      <c r="AF61" s="236">
        <v>12416.966602081</v>
      </c>
      <c r="AG61" s="236">
        <v>12577.454729931</v>
      </c>
      <c r="AH61" s="236">
        <v>12738.622861517</v>
      </c>
      <c r="AI61" s="236">
        <v>12900.398705079</v>
      </c>
      <c r="AJ61" s="236">
        <v>13062.749767130999</v>
      </c>
      <c r="AK61" s="236">
        <v>13225.616557036001</v>
      </c>
      <c r="AL61" s="236">
        <v>13389.004050060999</v>
      </c>
      <c r="AM61" s="236">
        <v>13552.882370069001</v>
      </c>
      <c r="AN61" s="236">
        <v>13717.220208823999</v>
      </c>
      <c r="AO61" s="236">
        <v>13882.002876175</v>
      </c>
      <c r="AP61" s="236">
        <v>14047.15111114</v>
      </c>
      <c r="AQ61" s="236">
        <v>14212.548656081</v>
      </c>
      <c r="AR61" s="236">
        <v>14377.924680261</v>
      </c>
      <c r="AS61" s="236">
        <v>14542.91289559</v>
      </c>
      <c r="AT61" s="236">
        <v>14707.890627061</v>
      </c>
      <c r="AU61" s="236">
        <v>14872.811809700999</v>
      </c>
      <c r="AV61" s="236">
        <v>15037.633878021001</v>
      </c>
      <c r="AW61" s="236">
        <v>15202.316991731001</v>
      </c>
      <c r="AX61" s="236">
        <v>15366.823839881999</v>
      </c>
      <c r="AY61" s="236">
        <v>15531.121350326999</v>
      </c>
      <c r="AZ61" s="236">
        <v>15695.178798323999</v>
      </c>
      <c r="BA61" s="236">
        <v>15858.970155329</v>
      </c>
      <c r="BB61" s="236">
        <v>16022.472774357</v>
      </c>
      <c r="BC61" s="236">
        <v>16185.669314932</v>
      </c>
      <c r="BD61" s="236">
        <v>16348.549623093</v>
      </c>
      <c r="BE61" s="236">
        <v>16511.114787232</v>
      </c>
      <c r="BF61" s="236">
        <v>16673.388970672</v>
      </c>
      <c r="BG61" s="236">
        <v>16835.447492136998</v>
      </c>
      <c r="BH61" s="236">
        <v>16997.500349607999</v>
      </c>
      <c r="BI61" s="236">
        <v>17160.151557103</v>
      </c>
      <c r="BJ61" s="236">
        <v>17325.317584118999</v>
      </c>
      <c r="BK61" s="236">
        <v>17500</v>
      </c>
      <c r="BL61" s="236"/>
      <c r="BM61" s="236"/>
      <c r="BN61" s="236"/>
      <c r="BO61" s="236"/>
      <c r="BP61" s="236"/>
      <c r="BQ61" s="236"/>
      <c r="BR61" s="236"/>
      <c r="BS61" s="236"/>
      <c r="BT61" s="236"/>
      <c r="BU61" s="236"/>
      <c r="BV61" s="236"/>
      <c r="BW61" s="236"/>
      <c r="BX61" s="236"/>
      <c r="BY61" s="236"/>
      <c r="BZ61" s="236"/>
      <c r="CA61" s="236"/>
      <c r="CB61" s="236"/>
      <c r="CC61" s="236"/>
      <c r="CD61" s="236"/>
      <c r="CE61" s="236"/>
      <c r="CF61" s="236"/>
      <c r="CG61" s="236"/>
      <c r="CH61" s="236"/>
      <c r="CI61" s="236"/>
      <c r="CJ61" s="236"/>
      <c r="CK61" s="236"/>
      <c r="CL61" s="236"/>
      <c r="CM61" s="236"/>
      <c r="CN61" s="236"/>
      <c r="CO61" s="236"/>
      <c r="CP61" s="236"/>
      <c r="CQ61" s="236"/>
      <c r="CR61" s="236"/>
      <c r="CS61" s="236"/>
      <c r="CT61" s="236"/>
      <c r="CU61" s="236"/>
      <c r="CV61" s="236"/>
      <c r="CW61" s="236"/>
      <c r="CX61" s="236"/>
      <c r="CY61" s="236"/>
      <c r="CZ61" s="236"/>
      <c r="DA61" s="236"/>
      <c r="DB61" s="236"/>
      <c r="DC61" s="236"/>
      <c r="DD61" s="236"/>
      <c r="DE61" s="236"/>
      <c r="DF61" s="236"/>
      <c r="DG61" s="236"/>
      <c r="DH61" s="236"/>
      <c r="DI61" s="236"/>
      <c r="DJ61" s="236"/>
      <c r="DK61" s="236"/>
      <c r="DL61" s="236"/>
      <c r="DM61" s="236"/>
      <c r="DN61" s="236"/>
      <c r="DO61" s="236"/>
      <c r="DP61" s="236"/>
      <c r="DQ61" s="236"/>
      <c r="DR61" s="236"/>
      <c r="DS61" s="236"/>
    </row>
    <row r="62" spans="1:123" x14ac:dyDescent="0.15">
      <c r="A62" s="1" t="s">
        <v>273</v>
      </c>
      <c r="B62" s="1">
        <v>1</v>
      </c>
      <c r="C62" s="1" t="s">
        <v>273</v>
      </c>
      <c r="D62" s="1">
        <v>1</v>
      </c>
      <c r="E62" s="1">
        <v>1</v>
      </c>
      <c r="F62" s="1">
        <v>61</v>
      </c>
      <c r="G62" s="1">
        <v>0</v>
      </c>
      <c r="H62" s="1">
        <v>0</v>
      </c>
      <c r="I62" s="1">
        <v>0</v>
      </c>
      <c r="J62" s="1">
        <v>0</v>
      </c>
      <c r="K62" s="1">
        <v>0</v>
      </c>
      <c r="L62" s="1">
        <v>9626.3391935550007</v>
      </c>
      <c r="M62" s="236">
        <v>49</v>
      </c>
      <c r="N62" s="236">
        <v>9730.9404367269999</v>
      </c>
      <c r="O62" s="236">
        <v>9871.1725270690004</v>
      </c>
      <c r="P62" s="236">
        <v>10012.888223636</v>
      </c>
      <c r="Q62" s="236">
        <v>10156.027610837</v>
      </c>
      <c r="R62" s="236">
        <v>10300.546589899001</v>
      </c>
      <c r="S62" s="236">
        <v>10446.439693783001</v>
      </c>
      <c r="T62" s="236">
        <v>10593.680290718001</v>
      </c>
      <c r="U62" s="236">
        <v>10742.194352945</v>
      </c>
      <c r="V62" s="236">
        <v>10891.913949096999</v>
      </c>
      <c r="W62" s="236">
        <v>11042.800486049</v>
      </c>
      <c r="X62" s="236">
        <v>11194.796750109001</v>
      </c>
      <c r="Y62" s="236">
        <v>11347.879442891001</v>
      </c>
      <c r="Z62" s="236">
        <v>11501.99984206</v>
      </c>
      <c r="AA62" s="236">
        <v>11657.124612187001</v>
      </c>
      <c r="AB62" s="236">
        <v>11813.208088612</v>
      </c>
      <c r="AC62" s="236">
        <v>11970.229285470999</v>
      </c>
      <c r="AD62" s="236">
        <v>12128.144673567</v>
      </c>
      <c r="AE62" s="236">
        <v>12286.904114383</v>
      </c>
      <c r="AF62" s="236">
        <v>12446.438089896999</v>
      </c>
      <c r="AG62" s="236">
        <v>12606.675328114001</v>
      </c>
      <c r="AH62" s="236">
        <v>12767.544710439999</v>
      </c>
      <c r="AI62" s="236">
        <v>12929.013389905</v>
      </c>
      <c r="AJ62" s="236">
        <v>13091.022470579999</v>
      </c>
      <c r="AK62" s="236">
        <v>13253.575280588</v>
      </c>
      <c r="AL62" s="236">
        <v>13416.641550237</v>
      </c>
      <c r="AM62" s="236">
        <v>13580.189631507001</v>
      </c>
      <c r="AN62" s="236">
        <v>13744.203972386</v>
      </c>
      <c r="AO62" s="236">
        <v>13908.606460252</v>
      </c>
      <c r="AP62" s="236">
        <v>14073.282979379001</v>
      </c>
      <c r="AQ62" s="236">
        <v>14237.969180620001</v>
      </c>
      <c r="AR62" s="236">
        <v>14402.307525755001</v>
      </c>
      <c r="AS62" s="236">
        <v>14566.662724985001</v>
      </c>
      <c r="AT62" s="236">
        <v>14730.988484465001</v>
      </c>
      <c r="AU62" s="236">
        <v>14895.241912203001</v>
      </c>
      <c r="AV62" s="236">
        <v>15059.382771398999</v>
      </c>
      <c r="AW62" s="236">
        <v>15223.373293495</v>
      </c>
      <c r="AX62" s="236">
        <v>15387.179845864001</v>
      </c>
      <c r="AY62" s="236">
        <v>15550.771087288</v>
      </c>
      <c r="AZ62" s="236">
        <v>15714.120249063</v>
      </c>
      <c r="BA62" s="236">
        <v>15877.203829440999</v>
      </c>
      <c r="BB62" s="236">
        <v>16040.003417278</v>
      </c>
      <c r="BC62" s="236">
        <v>16202.507403850001</v>
      </c>
      <c r="BD62" s="236">
        <v>16364.714653941001</v>
      </c>
      <c r="BE62" s="236">
        <v>16526.645354745</v>
      </c>
      <c r="BF62" s="236">
        <v>16688.366587765999</v>
      </c>
      <c r="BG62" s="236">
        <v>16850.068643363</v>
      </c>
      <c r="BH62" s="236">
        <v>17012.301793774001</v>
      </c>
      <c r="BI62" s="236">
        <v>17176.814861969</v>
      </c>
      <c r="BJ62" s="236">
        <v>17350</v>
      </c>
      <c r="BK62" s="236"/>
      <c r="BL62" s="236"/>
      <c r="BM62" s="236"/>
      <c r="BN62" s="236"/>
      <c r="BO62" s="236"/>
      <c r="BP62" s="236"/>
      <c r="BQ62" s="236"/>
      <c r="BR62" s="236"/>
      <c r="BS62" s="236"/>
      <c r="BT62" s="236"/>
      <c r="BU62" s="236"/>
      <c r="BV62" s="236"/>
      <c r="BW62" s="236"/>
      <c r="BX62" s="236"/>
      <c r="BY62" s="236"/>
      <c r="BZ62" s="236"/>
      <c r="CA62" s="236"/>
      <c r="CB62" s="236"/>
      <c r="CC62" s="236"/>
      <c r="CD62" s="236"/>
      <c r="CE62" s="236"/>
      <c r="CF62" s="236"/>
      <c r="CG62" s="236"/>
      <c r="CH62" s="236"/>
      <c r="CI62" s="236"/>
      <c r="CJ62" s="236"/>
      <c r="CK62" s="236"/>
      <c r="CL62" s="236"/>
      <c r="CM62" s="236"/>
      <c r="CN62" s="236"/>
      <c r="CO62" s="236"/>
      <c r="CP62" s="236"/>
      <c r="CQ62" s="236"/>
      <c r="CR62" s="236"/>
      <c r="CS62" s="236"/>
      <c r="CT62" s="236"/>
      <c r="CU62" s="236"/>
      <c r="CV62" s="236"/>
      <c r="CW62" s="236"/>
      <c r="CX62" s="236"/>
      <c r="CY62" s="236"/>
      <c r="CZ62" s="236"/>
      <c r="DA62" s="236"/>
      <c r="DB62" s="236"/>
      <c r="DC62" s="236"/>
      <c r="DD62" s="236"/>
      <c r="DE62" s="236"/>
      <c r="DF62" s="236"/>
      <c r="DG62" s="236"/>
      <c r="DH62" s="236"/>
      <c r="DI62" s="236"/>
      <c r="DJ62" s="236"/>
      <c r="DK62" s="236"/>
      <c r="DL62" s="236"/>
      <c r="DM62" s="236"/>
      <c r="DN62" s="236"/>
      <c r="DO62" s="236"/>
      <c r="DP62" s="236"/>
      <c r="DQ62" s="236"/>
      <c r="DR62" s="236"/>
      <c r="DS62" s="236"/>
    </row>
    <row r="63" spans="1:123" x14ac:dyDescent="0.15">
      <c r="A63" s="1" t="s">
        <v>273</v>
      </c>
      <c r="B63" s="1">
        <v>1</v>
      </c>
      <c r="C63" s="1" t="s">
        <v>273</v>
      </c>
      <c r="D63" s="1">
        <v>1</v>
      </c>
      <c r="E63" s="1">
        <v>1</v>
      </c>
      <c r="F63" s="1">
        <v>62</v>
      </c>
      <c r="G63" s="1">
        <v>0</v>
      </c>
      <c r="H63" s="1">
        <v>0</v>
      </c>
      <c r="I63" s="1">
        <v>0</v>
      </c>
      <c r="J63" s="1">
        <v>0</v>
      </c>
      <c r="K63" s="1">
        <v>0</v>
      </c>
      <c r="L63" s="1">
        <v>9653.2354442790001</v>
      </c>
      <c r="M63" s="236">
        <v>48</v>
      </c>
      <c r="N63" s="236">
        <v>9758.9203838310004</v>
      </c>
      <c r="O63" s="236">
        <v>9899.4164773520006</v>
      </c>
      <c r="P63" s="236">
        <v>10041.345082096001</v>
      </c>
      <c r="Q63" s="236">
        <v>10184.664067244999</v>
      </c>
      <c r="R63" s="236">
        <v>10329.367206663999</v>
      </c>
      <c r="S63" s="236">
        <v>10475.428478504</v>
      </c>
      <c r="T63" s="236">
        <v>10622.777149465001</v>
      </c>
      <c r="U63" s="236">
        <v>10771.347842199</v>
      </c>
      <c r="V63" s="236">
        <v>10921.102627253</v>
      </c>
      <c r="W63" s="236">
        <v>11071.985839278001</v>
      </c>
      <c r="X63" s="236">
        <v>11223.973842362</v>
      </c>
      <c r="Y63" s="236">
        <v>11377.018832151</v>
      </c>
      <c r="Z63" s="236">
        <v>11531.087560898</v>
      </c>
      <c r="AA63" s="236">
        <v>11686.134988145999</v>
      </c>
      <c r="AB63" s="236">
        <v>11842.139589371</v>
      </c>
      <c r="AC63" s="236">
        <v>11999.058291477</v>
      </c>
      <c r="AD63" s="236">
        <v>12156.841626685</v>
      </c>
      <c r="AE63" s="236">
        <v>12315.421449863999</v>
      </c>
      <c r="AF63" s="236">
        <v>12474.727794711</v>
      </c>
      <c r="AG63" s="236">
        <v>12634.690715801</v>
      </c>
      <c r="AH63" s="236">
        <v>12795.277012679</v>
      </c>
      <c r="AI63" s="236">
        <v>12956.428384123999</v>
      </c>
      <c r="AJ63" s="236">
        <v>13118.146511114999</v>
      </c>
      <c r="AK63" s="236">
        <v>13280.400730404999</v>
      </c>
      <c r="AL63" s="236">
        <v>13443.15905419</v>
      </c>
      <c r="AM63" s="236">
        <v>13606.405068598</v>
      </c>
      <c r="AN63" s="236">
        <v>13770.061809364999</v>
      </c>
      <c r="AO63" s="236">
        <v>13934.017302677001</v>
      </c>
      <c r="AP63" s="236">
        <v>14098.013680979</v>
      </c>
      <c r="AQ63" s="236">
        <v>14261.70215592</v>
      </c>
      <c r="AR63" s="236">
        <v>14425.434822908999</v>
      </c>
      <c r="AS63" s="236">
        <v>14589.16515923</v>
      </c>
      <c r="AT63" s="236">
        <v>14752.849946386001</v>
      </c>
      <c r="AU63" s="236">
        <v>14916.448551067</v>
      </c>
      <c r="AV63" s="236">
        <v>15079.922747107999</v>
      </c>
      <c r="AW63" s="236">
        <v>15243.238341401</v>
      </c>
      <c r="AX63" s="236">
        <v>15406.363376251</v>
      </c>
      <c r="AY63" s="236">
        <v>15569.270342796999</v>
      </c>
      <c r="AZ63" s="236">
        <v>15731.934884524</v>
      </c>
      <c r="BA63" s="236">
        <v>15894.337519625</v>
      </c>
      <c r="BB63" s="236">
        <v>16056.465184606999</v>
      </c>
      <c r="BC63" s="236">
        <v>16218.314520649999</v>
      </c>
      <c r="BD63" s="236">
        <v>16379.901738818</v>
      </c>
      <c r="BE63" s="236">
        <v>16541.285683394999</v>
      </c>
      <c r="BF63" s="236">
        <v>16702.636937118001</v>
      </c>
      <c r="BG63" s="236">
        <v>16864.452030445998</v>
      </c>
      <c r="BH63" s="236">
        <v>17028.312139819998</v>
      </c>
      <c r="BI63" s="236">
        <v>17200</v>
      </c>
      <c r="BJ63" s="236"/>
      <c r="BK63" s="236"/>
      <c r="BL63" s="236"/>
      <c r="BM63" s="236"/>
      <c r="BN63" s="236"/>
      <c r="BO63" s="236"/>
      <c r="BP63" s="236"/>
      <c r="BQ63" s="236"/>
      <c r="BR63" s="236"/>
      <c r="BS63" s="236"/>
      <c r="BT63" s="236"/>
      <c r="BU63" s="236"/>
      <c r="BV63" s="236"/>
      <c r="BW63" s="236"/>
      <c r="BX63" s="236"/>
      <c r="BY63" s="236"/>
      <c r="BZ63" s="236"/>
      <c r="CA63" s="236"/>
      <c r="CB63" s="236"/>
      <c r="CC63" s="236"/>
      <c r="CD63" s="236"/>
      <c r="CE63" s="236"/>
      <c r="CF63" s="236"/>
      <c r="CG63" s="236"/>
      <c r="CH63" s="236"/>
      <c r="CI63" s="236"/>
      <c r="CJ63" s="236"/>
      <c r="CK63" s="236"/>
      <c r="CL63" s="236"/>
      <c r="CM63" s="236"/>
      <c r="CN63" s="236"/>
      <c r="CO63" s="236"/>
      <c r="CP63" s="236"/>
      <c r="CQ63" s="236"/>
      <c r="CR63" s="236"/>
      <c r="CS63" s="236"/>
      <c r="CT63" s="236"/>
      <c r="CU63" s="236"/>
      <c r="CV63" s="236"/>
      <c r="CW63" s="236"/>
      <c r="CX63" s="236"/>
      <c r="CY63" s="236"/>
      <c r="CZ63" s="236"/>
      <c r="DA63" s="236"/>
      <c r="DB63" s="236"/>
      <c r="DC63" s="236"/>
      <c r="DD63" s="236"/>
      <c r="DE63" s="236"/>
      <c r="DF63" s="236"/>
      <c r="DG63" s="236"/>
      <c r="DH63" s="236"/>
      <c r="DI63" s="236"/>
      <c r="DJ63" s="236"/>
      <c r="DK63" s="236"/>
      <c r="DL63" s="236"/>
      <c r="DM63" s="236"/>
      <c r="DN63" s="236"/>
      <c r="DO63" s="236"/>
      <c r="DP63" s="236"/>
      <c r="DQ63" s="236"/>
      <c r="DR63" s="236"/>
      <c r="DS63" s="236"/>
    </row>
    <row r="64" spans="1:123" x14ac:dyDescent="0.15">
      <c r="A64" s="1" t="s">
        <v>273</v>
      </c>
      <c r="B64" s="1">
        <v>1</v>
      </c>
      <c r="C64" s="1" t="s">
        <v>273</v>
      </c>
      <c r="D64" s="1">
        <v>1</v>
      </c>
      <c r="E64" s="1">
        <v>1</v>
      </c>
      <c r="F64" s="1">
        <v>63</v>
      </c>
      <c r="G64" s="1">
        <v>0</v>
      </c>
      <c r="H64" s="1">
        <v>0</v>
      </c>
      <c r="I64" s="1">
        <v>0</v>
      </c>
      <c r="J64" s="1">
        <v>0</v>
      </c>
      <c r="K64" s="1">
        <v>0</v>
      </c>
      <c r="L64" s="1">
        <v>9679.274026002</v>
      </c>
      <c r="M64" s="236">
        <v>47</v>
      </c>
      <c r="N64" s="236">
        <v>9785.9447310680007</v>
      </c>
      <c r="O64" s="236">
        <v>9926.662553356</v>
      </c>
      <c r="P64" s="236">
        <v>10068.78154459</v>
      </c>
      <c r="Q64" s="236">
        <v>10212.294719546</v>
      </c>
      <c r="R64" s="236">
        <v>10357.176666288</v>
      </c>
      <c r="S64" s="236">
        <v>10503.359945984999</v>
      </c>
      <c r="T64" s="236">
        <v>10650.781735299999</v>
      </c>
      <c r="U64" s="236">
        <v>10799.404768457</v>
      </c>
      <c r="V64" s="236">
        <v>10949.174928447001</v>
      </c>
      <c r="W64" s="236">
        <v>11100.068241833</v>
      </c>
      <c r="X64" s="236">
        <v>11252.037822243001</v>
      </c>
      <c r="Y64" s="236">
        <v>11405.050509609</v>
      </c>
      <c r="Z64" s="236">
        <v>11559.061887681</v>
      </c>
      <c r="AA64" s="236">
        <v>11714.049893269999</v>
      </c>
      <c r="AB64" s="236">
        <v>11869.971909387999</v>
      </c>
      <c r="AC64" s="236">
        <v>12026.779138987</v>
      </c>
      <c r="AD64" s="236">
        <v>12184.404809830001</v>
      </c>
      <c r="AE64" s="236">
        <v>12342.780261308</v>
      </c>
      <c r="AF64" s="236">
        <v>12501.836721162001</v>
      </c>
      <c r="AG64" s="236">
        <v>12661.540635453001</v>
      </c>
      <c r="AH64" s="236">
        <v>12821.834297668</v>
      </c>
      <c r="AI64" s="236">
        <v>12982.717741642</v>
      </c>
      <c r="AJ64" s="236">
        <v>13144.159910574001</v>
      </c>
      <c r="AK64" s="236">
        <v>13306.128476872</v>
      </c>
      <c r="AL64" s="236">
        <v>13468.60616481</v>
      </c>
      <c r="AM64" s="236">
        <v>13631.517158478</v>
      </c>
      <c r="AN64" s="236">
        <v>13794.751625974</v>
      </c>
      <c r="AO64" s="236">
        <v>13958.058181339</v>
      </c>
      <c r="AP64" s="236">
        <v>14121.096786085</v>
      </c>
      <c r="AQ64" s="236">
        <v>14284.206920832999</v>
      </c>
      <c r="AR64" s="236">
        <v>14447.341833994</v>
      </c>
      <c r="AS64" s="236">
        <v>14610.457980568999</v>
      </c>
      <c r="AT64" s="236">
        <v>14773.514330735999</v>
      </c>
      <c r="AU64" s="236">
        <v>14936.472200721</v>
      </c>
      <c r="AV64" s="236">
        <v>15099.296836936999</v>
      </c>
      <c r="AW64" s="236">
        <v>15261.955665214</v>
      </c>
      <c r="AX64" s="236">
        <v>15424.420436529999</v>
      </c>
      <c r="AY64" s="236">
        <v>15586.665939607999</v>
      </c>
      <c r="AZ64" s="236">
        <v>15748.671621971</v>
      </c>
      <c r="BA64" s="236">
        <v>15910.422965364</v>
      </c>
      <c r="BB64" s="236">
        <v>16071.914387359</v>
      </c>
      <c r="BC64" s="236">
        <v>16233.158122891</v>
      </c>
      <c r="BD64" s="236">
        <v>16394.204779023999</v>
      </c>
      <c r="BE64" s="236">
        <v>16555.205230873999</v>
      </c>
      <c r="BF64" s="236">
        <v>16716.602267116999</v>
      </c>
      <c r="BG64" s="236">
        <v>16879.80941767</v>
      </c>
      <c r="BH64" s="236">
        <v>17050</v>
      </c>
      <c r="BI64" s="236"/>
      <c r="BJ64" s="236"/>
      <c r="BK64" s="236"/>
      <c r="BL64" s="236"/>
      <c r="BM64" s="236"/>
      <c r="BN64" s="236"/>
      <c r="BO64" s="236"/>
      <c r="BP64" s="236"/>
      <c r="BQ64" s="236"/>
      <c r="BR64" s="236"/>
      <c r="BS64" s="236"/>
      <c r="BT64" s="236"/>
      <c r="BU64" s="236"/>
      <c r="BV64" s="236"/>
      <c r="BW64" s="236"/>
      <c r="BX64" s="236"/>
      <c r="BY64" s="236"/>
      <c r="BZ64" s="236"/>
      <c r="CA64" s="236"/>
      <c r="CB64" s="236"/>
      <c r="CC64" s="236"/>
      <c r="CD64" s="236"/>
      <c r="CE64" s="236"/>
      <c r="CF64" s="236"/>
      <c r="CG64" s="236"/>
      <c r="CH64" s="236"/>
      <c r="CI64" s="236"/>
      <c r="CJ64" s="236"/>
      <c r="CK64" s="236"/>
      <c r="CL64" s="236"/>
      <c r="CM64" s="236"/>
      <c r="CN64" s="236"/>
      <c r="CO64" s="236"/>
      <c r="CP64" s="236"/>
      <c r="CQ64" s="236"/>
      <c r="CR64" s="236"/>
      <c r="CS64" s="236"/>
      <c r="CT64" s="236"/>
      <c r="CU64" s="236"/>
      <c r="CV64" s="236"/>
      <c r="CW64" s="236"/>
      <c r="CX64" s="236"/>
      <c r="CY64" s="236"/>
      <c r="CZ64" s="236"/>
      <c r="DA64" s="236"/>
      <c r="DB64" s="236"/>
      <c r="DC64" s="236"/>
      <c r="DD64" s="236"/>
      <c r="DE64" s="236"/>
      <c r="DF64" s="236"/>
      <c r="DG64" s="236"/>
      <c r="DH64" s="236"/>
      <c r="DI64" s="236"/>
      <c r="DJ64" s="236"/>
      <c r="DK64" s="236"/>
      <c r="DL64" s="236"/>
      <c r="DM64" s="236"/>
      <c r="DN64" s="236"/>
      <c r="DO64" s="236"/>
      <c r="DP64" s="236"/>
      <c r="DQ64" s="236"/>
      <c r="DR64" s="236"/>
      <c r="DS64" s="236"/>
    </row>
    <row r="65" spans="1:123" x14ac:dyDescent="0.15">
      <c r="A65" s="1" t="s">
        <v>273</v>
      </c>
      <c r="B65" s="1">
        <v>1</v>
      </c>
      <c r="C65" s="1" t="s">
        <v>273</v>
      </c>
      <c r="D65" s="1">
        <v>1</v>
      </c>
      <c r="E65" s="1">
        <v>1</v>
      </c>
      <c r="F65" s="1">
        <v>64</v>
      </c>
      <c r="G65" s="1">
        <v>0</v>
      </c>
      <c r="H65" s="1">
        <v>0</v>
      </c>
      <c r="I65" s="1">
        <v>0</v>
      </c>
      <c r="J65" s="1">
        <v>0</v>
      </c>
      <c r="K65" s="1">
        <v>0</v>
      </c>
      <c r="L65" s="1">
        <v>9704.4429912790001</v>
      </c>
      <c r="M65" s="236">
        <v>46</v>
      </c>
      <c r="N65" s="236">
        <v>9811.9800246150007</v>
      </c>
      <c r="O65" s="236">
        <v>9952.8990219360003</v>
      </c>
      <c r="P65" s="236">
        <v>10095.222232427001</v>
      </c>
      <c r="Q65" s="236">
        <v>10238.924854074001</v>
      </c>
      <c r="R65" s="236">
        <v>10383.942742505</v>
      </c>
      <c r="S65" s="236">
        <v>10530.215628401</v>
      </c>
      <c r="T65" s="236">
        <v>10677.706909662</v>
      </c>
      <c r="U65" s="236">
        <v>10826.364017616999</v>
      </c>
      <c r="V65" s="236">
        <v>10976.162641303001</v>
      </c>
      <c r="W65" s="236">
        <v>11127.056812334</v>
      </c>
      <c r="X65" s="236">
        <v>11279.013458318999</v>
      </c>
      <c r="Y65" s="236">
        <v>11431.988787216</v>
      </c>
      <c r="Z65" s="236">
        <v>11585.960197169999</v>
      </c>
      <c r="AA65" s="236">
        <v>11740.885527298</v>
      </c>
      <c r="AB65" s="236">
        <v>11896.716651289</v>
      </c>
      <c r="AC65" s="236">
        <v>12053.388169796999</v>
      </c>
      <c r="AD65" s="236">
        <v>12210.832727905001</v>
      </c>
      <c r="AE65" s="236">
        <v>12368.982726523</v>
      </c>
      <c r="AF65" s="236">
        <v>12527.804258227001</v>
      </c>
      <c r="AG65" s="236">
        <v>12687.240211212</v>
      </c>
      <c r="AH65" s="236">
        <v>12847.288972169001</v>
      </c>
      <c r="AI65" s="236">
        <v>13007.919090742</v>
      </c>
      <c r="AJ65" s="236">
        <v>13169.097899554999</v>
      </c>
      <c r="AK65" s="236">
        <v>13330.807261021</v>
      </c>
      <c r="AL65" s="236">
        <v>13492.972507590001</v>
      </c>
      <c r="AM65" s="236">
        <v>13655.485949272001</v>
      </c>
      <c r="AN65" s="236">
        <v>13818.102681697999</v>
      </c>
      <c r="AO65" s="236">
        <v>13980.491416250001</v>
      </c>
      <c r="AP65" s="236">
        <v>14142.979018757</v>
      </c>
      <c r="AQ65" s="236">
        <v>14305.518508759</v>
      </c>
      <c r="AR65" s="236">
        <v>14468.066014751001</v>
      </c>
      <c r="AS65" s="236">
        <v>14630.580110404</v>
      </c>
      <c r="AT65" s="236">
        <v>14793.021654333999</v>
      </c>
      <c r="AU65" s="236">
        <v>14955.355332474001</v>
      </c>
      <c r="AV65" s="236">
        <v>15117.547954177</v>
      </c>
      <c r="AW65" s="236">
        <v>15279.570530264</v>
      </c>
      <c r="AX65" s="236">
        <v>15441.396994691</v>
      </c>
      <c r="AY65" s="236">
        <v>15603.005724318</v>
      </c>
      <c r="AZ65" s="236">
        <v>15764.380746122</v>
      </c>
      <c r="BA65" s="236">
        <v>15925.514254068001</v>
      </c>
      <c r="BB65" s="236">
        <v>16086.414506964</v>
      </c>
      <c r="BC65" s="236">
        <v>16247.123874653</v>
      </c>
      <c r="BD65" s="236">
        <v>16407.773524628999</v>
      </c>
      <c r="BE65" s="236">
        <v>16568.752503788</v>
      </c>
      <c r="BF65" s="236">
        <v>16731.306695521002</v>
      </c>
      <c r="BG65" s="236">
        <v>16900</v>
      </c>
      <c r="BH65" s="236"/>
      <c r="BI65" s="236"/>
      <c r="BJ65" s="236"/>
      <c r="BK65" s="236"/>
      <c r="BL65" s="236"/>
      <c r="BM65" s="236"/>
      <c r="BN65" s="236"/>
      <c r="BO65" s="236"/>
      <c r="BP65" s="236"/>
      <c r="BQ65" s="236"/>
      <c r="BR65" s="236"/>
      <c r="BS65" s="236"/>
      <c r="BT65" s="236"/>
      <c r="BU65" s="236"/>
      <c r="BV65" s="236"/>
      <c r="BW65" s="236"/>
      <c r="BX65" s="236"/>
      <c r="BY65" s="236"/>
      <c r="BZ65" s="236"/>
      <c r="CA65" s="236"/>
      <c r="CB65" s="236"/>
      <c r="CC65" s="236"/>
      <c r="CD65" s="236"/>
      <c r="CE65" s="236"/>
      <c r="CF65" s="236"/>
      <c r="CG65" s="236"/>
      <c r="CH65" s="236"/>
      <c r="CI65" s="236"/>
      <c r="CJ65" s="236"/>
      <c r="CK65" s="236"/>
      <c r="CL65" s="236"/>
      <c r="CM65" s="236"/>
      <c r="CN65" s="236"/>
      <c r="CO65" s="236"/>
      <c r="CP65" s="236"/>
      <c r="CQ65" s="236"/>
      <c r="CR65" s="236"/>
      <c r="CS65" s="236"/>
      <c r="CT65" s="236"/>
      <c r="CU65" s="236"/>
      <c r="CV65" s="236"/>
      <c r="CW65" s="236"/>
      <c r="CX65" s="236"/>
      <c r="CY65" s="236"/>
      <c r="CZ65" s="236"/>
      <c r="DA65" s="236"/>
      <c r="DB65" s="236"/>
      <c r="DC65" s="236"/>
      <c r="DD65" s="236"/>
      <c r="DE65" s="236"/>
      <c r="DF65" s="236"/>
      <c r="DG65" s="236"/>
      <c r="DH65" s="236"/>
      <c r="DI65" s="236"/>
      <c r="DJ65" s="236"/>
      <c r="DK65" s="236"/>
      <c r="DL65" s="236"/>
      <c r="DM65" s="236"/>
      <c r="DN65" s="236"/>
      <c r="DO65" s="236"/>
      <c r="DP65" s="236"/>
      <c r="DQ65" s="236"/>
      <c r="DR65" s="236"/>
      <c r="DS65" s="236"/>
    </row>
    <row r="66" spans="1:123" x14ac:dyDescent="0.15">
      <c r="A66" s="1" t="s">
        <v>273</v>
      </c>
      <c r="B66" s="1">
        <v>1</v>
      </c>
      <c r="C66" s="1" t="s">
        <v>273</v>
      </c>
      <c r="D66" s="1">
        <v>1</v>
      </c>
      <c r="E66" s="1">
        <v>1</v>
      </c>
      <c r="F66" s="1">
        <v>65</v>
      </c>
      <c r="G66" s="1">
        <v>0</v>
      </c>
      <c r="H66" s="1">
        <v>0</v>
      </c>
      <c r="I66" s="1">
        <v>0</v>
      </c>
      <c r="J66" s="1">
        <v>0</v>
      </c>
      <c r="K66" s="1">
        <v>0</v>
      </c>
      <c r="L66" s="1">
        <v>9728.7079232029992</v>
      </c>
      <c r="M66" s="236">
        <v>45</v>
      </c>
      <c r="N66" s="236">
        <v>9837.0164992819991</v>
      </c>
      <c r="O66" s="236">
        <v>9978.1497453079992</v>
      </c>
      <c r="P66" s="236">
        <v>10120.673041857999</v>
      </c>
      <c r="Q66" s="236">
        <v>10264.525539025</v>
      </c>
      <c r="R66" s="236">
        <v>10409.649521502</v>
      </c>
      <c r="S66" s="236">
        <v>10556.009050866</v>
      </c>
      <c r="T66" s="236">
        <v>10703.553106785999</v>
      </c>
      <c r="U66" s="236">
        <v>10852.257040774</v>
      </c>
      <c r="V66" s="236">
        <v>11002.075802425001</v>
      </c>
      <c r="W66" s="236">
        <v>11152.976407030001</v>
      </c>
      <c r="X66" s="236">
        <v>11304.915686750999</v>
      </c>
      <c r="Y66" s="236">
        <v>11457.87050107</v>
      </c>
      <c r="Z66" s="236">
        <v>11611.799145208999</v>
      </c>
      <c r="AA66" s="236">
        <v>11766.654163591</v>
      </c>
      <c r="AB66" s="236">
        <v>11922.371529763001</v>
      </c>
      <c r="AC66" s="236">
        <v>12078.885194503</v>
      </c>
      <c r="AD66" s="236">
        <v>12236.128731884</v>
      </c>
      <c r="AE66" s="236">
        <v>12394.067881000001</v>
      </c>
      <c r="AF66" s="236">
        <v>12552.646124756</v>
      </c>
      <c r="AG66" s="236">
        <v>12711.860202696</v>
      </c>
      <c r="AH66" s="236">
        <v>12871.678270910001</v>
      </c>
      <c r="AI66" s="236">
        <v>13032.067322237999</v>
      </c>
      <c r="AJ66" s="236">
        <v>13193.008357233</v>
      </c>
      <c r="AK66" s="236">
        <v>13354.427856703</v>
      </c>
      <c r="AL66" s="236">
        <v>13516.220272570001</v>
      </c>
      <c r="AM66" s="236">
        <v>13678.147182057</v>
      </c>
      <c r="AN66" s="236">
        <v>13839.886046415</v>
      </c>
      <c r="AO66" s="236">
        <v>14001.751116681</v>
      </c>
      <c r="AP66" s="236">
        <v>14163.695183524</v>
      </c>
      <c r="AQ66" s="236">
        <v>14325.674048934001</v>
      </c>
      <c r="AR66" s="236">
        <v>14487.645890072001</v>
      </c>
      <c r="AS66" s="236">
        <v>14649.571107947</v>
      </c>
      <c r="AT66" s="236">
        <v>14811.413828011</v>
      </c>
      <c r="AU66" s="236">
        <v>14973.14024314</v>
      </c>
      <c r="AV66" s="236">
        <v>15134.720623998001</v>
      </c>
      <c r="AW66" s="236">
        <v>15296.128049774999</v>
      </c>
      <c r="AX66" s="236">
        <v>15457.339826664</v>
      </c>
      <c r="AY66" s="236">
        <v>15618.338526879001</v>
      </c>
      <c r="AZ66" s="236">
        <v>15779.114120777</v>
      </c>
      <c r="BA66" s="236">
        <v>15939.670891037</v>
      </c>
      <c r="BB66" s="236">
        <v>16100.042970282</v>
      </c>
      <c r="BC66" s="236">
        <v>16260.341818385001</v>
      </c>
      <c r="BD66" s="236">
        <v>16420.902740459002</v>
      </c>
      <c r="BE66" s="236">
        <v>16582.803973370999</v>
      </c>
      <c r="BF66" s="236">
        <v>16750</v>
      </c>
      <c r="BG66" s="236"/>
      <c r="BH66" s="236"/>
      <c r="BI66" s="236"/>
      <c r="BJ66" s="236"/>
      <c r="BK66" s="236"/>
      <c r="BL66" s="236"/>
      <c r="BM66" s="236"/>
      <c r="BN66" s="236"/>
      <c r="BO66" s="236"/>
      <c r="BP66" s="236"/>
      <c r="BQ66" s="236"/>
      <c r="BR66" s="236"/>
      <c r="BS66" s="236"/>
      <c r="BT66" s="236"/>
      <c r="BU66" s="236"/>
      <c r="BV66" s="236"/>
      <c r="BW66" s="236"/>
      <c r="BX66" s="236"/>
      <c r="BY66" s="236"/>
      <c r="BZ66" s="236"/>
      <c r="CA66" s="236"/>
      <c r="CB66" s="236"/>
      <c r="CC66" s="236"/>
      <c r="CD66" s="236"/>
      <c r="CE66" s="236"/>
      <c r="CF66" s="236"/>
      <c r="CG66" s="236"/>
      <c r="CH66" s="236"/>
      <c r="CI66" s="236"/>
      <c r="CJ66" s="236"/>
      <c r="CK66" s="236"/>
      <c r="CL66" s="236"/>
      <c r="CM66" s="236"/>
      <c r="CN66" s="236"/>
      <c r="CO66" s="236"/>
      <c r="CP66" s="236"/>
      <c r="CQ66" s="236"/>
      <c r="CR66" s="236"/>
      <c r="CS66" s="236"/>
      <c r="CT66" s="236"/>
      <c r="CU66" s="236"/>
      <c r="CV66" s="236"/>
      <c r="CW66" s="236"/>
      <c r="CX66" s="236"/>
      <c r="CY66" s="236"/>
      <c r="CZ66" s="236"/>
      <c r="DA66" s="236"/>
      <c r="DB66" s="236"/>
      <c r="DC66" s="236"/>
      <c r="DD66" s="236"/>
      <c r="DE66" s="236"/>
      <c r="DF66" s="236"/>
      <c r="DG66" s="236"/>
      <c r="DH66" s="236"/>
      <c r="DI66" s="236"/>
      <c r="DJ66" s="236"/>
      <c r="DK66" s="236"/>
      <c r="DL66" s="236"/>
      <c r="DM66" s="236"/>
      <c r="DN66" s="236"/>
      <c r="DO66" s="236"/>
      <c r="DP66" s="236"/>
      <c r="DQ66" s="236"/>
      <c r="DR66" s="236"/>
      <c r="DS66" s="236"/>
    </row>
    <row r="67" spans="1:123" x14ac:dyDescent="0.15">
      <c r="A67" s="1" t="s">
        <v>273</v>
      </c>
      <c r="B67" s="1">
        <v>1</v>
      </c>
      <c r="C67" s="1" t="s">
        <v>273</v>
      </c>
      <c r="D67" s="1">
        <v>1</v>
      </c>
      <c r="E67" s="1">
        <v>1</v>
      </c>
      <c r="F67" s="1">
        <v>66</v>
      </c>
      <c r="G67" s="1">
        <v>0</v>
      </c>
      <c r="H67" s="1">
        <v>0</v>
      </c>
      <c r="I67" s="1">
        <v>0</v>
      </c>
      <c r="J67" s="1">
        <v>0</v>
      </c>
      <c r="K67" s="1">
        <v>0</v>
      </c>
      <c r="L67" s="1">
        <v>9752.3060457949996</v>
      </c>
      <c r="M67" s="236">
        <v>44</v>
      </c>
      <c r="N67" s="236">
        <v>9861.3075130119996</v>
      </c>
      <c r="O67" s="236">
        <v>10002.421229643</v>
      </c>
      <c r="P67" s="236">
        <v>10145.108335544999</v>
      </c>
      <c r="Q67" s="236">
        <v>10289.083414602999</v>
      </c>
      <c r="R67" s="236">
        <v>10434.311192069999</v>
      </c>
      <c r="S67" s="236">
        <v>10580.742195954999</v>
      </c>
      <c r="T67" s="236">
        <v>10728.351440245</v>
      </c>
      <c r="U67" s="236">
        <v>10877.094792516</v>
      </c>
      <c r="V67" s="236">
        <v>11026.939355741</v>
      </c>
      <c r="W67" s="236">
        <v>11177.842586285</v>
      </c>
      <c r="X67" s="236">
        <v>11329.78080497</v>
      </c>
      <c r="Y67" s="236">
        <v>11482.712763119</v>
      </c>
      <c r="Z67" s="236">
        <v>11636.591675893</v>
      </c>
      <c r="AA67" s="236">
        <v>11791.354889729</v>
      </c>
      <c r="AB67" s="236">
        <v>11946.937661100001</v>
      </c>
      <c r="AC67" s="236">
        <v>12103.274737244999</v>
      </c>
      <c r="AD67" s="236">
        <v>12260.331503773999</v>
      </c>
      <c r="AE67" s="236">
        <v>12418.0520383</v>
      </c>
      <c r="AF67" s="236">
        <v>12576.431433223001</v>
      </c>
      <c r="AG67" s="236">
        <v>12735.437451078</v>
      </c>
      <c r="AH67" s="236">
        <v>12895.03674492</v>
      </c>
      <c r="AI67" s="236">
        <v>13055.209453444</v>
      </c>
      <c r="AJ67" s="236">
        <v>13215.883205815</v>
      </c>
      <c r="AK67" s="236">
        <v>13376.954595867001</v>
      </c>
      <c r="AL67" s="236">
        <v>13538.191682416</v>
      </c>
      <c r="AM67" s="236">
        <v>13699.28067658</v>
      </c>
      <c r="AN67" s="236">
        <v>13860.523214605</v>
      </c>
      <c r="AO67" s="236">
        <v>14021.871858287999</v>
      </c>
      <c r="AP67" s="236">
        <v>14183.282083116999</v>
      </c>
      <c r="AQ67" s="236">
        <v>14344.71166974</v>
      </c>
      <c r="AR67" s="236">
        <v>14506.120561559999</v>
      </c>
      <c r="AS67" s="236">
        <v>14667.472323548</v>
      </c>
      <c r="AT67" s="236">
        <v>14828.732532103</v>
      </c>
      <c r="AU67" s="236">
        <v>14989.870717731999</v>
      </c>
      <c r="AV67" s="236">
        <v>15150.859104858</v>
      </c>
      <c r="AW67" s="236">
        <v>15311.673929009999</v>
      </c>
      <c r="AX67" s="236">
        <v>15472.296307635999</v>
      </c>
      <c r="AY67" s="236">
        <v>15632.713987487001</v>
      </c>
      <c r="AZ67" s="236">
        <v>15792.92727511</v>
      </c>
      <c r="BA67" s="236">
        <v>15952.962065911001</v>
      </c>
      <c r="BB67" s="236">
        <v>16112.91011214</v>
      </c>
      <c r="BC67" s="236">
        <v>16273.052977130001</v>
      </c>
      <c r="BD67" s="236">
        <v>16434.301251221001</v>
      </c>
      <c r="BE67" s="236">
        <v>16600</v>
      </c>
      <c r="BF67" s="236"/>
      <c r="BG67" s="236"/>
      <c r="BH67" s="236"/>
      <c r="BI67" s="236"/>
      <c r="BJ67" s="236"/>
      <c r="BK67" s="236"/>
      <c r="BL67" s="236"/>
      <c r="BM67" s="236"/>
      <c r="BN67" s="236"/>
      <c r="BO67" s="236"/>
      <c r="BP67" s="236"/>
      <c r="BQ67" s="236"/>
      <c r="BR67" s="236"/>
      <c r="BS67" s="236"/>
      <c r="BT67" s="236"/>
      <c r="BU67" s="236"/>
      <c r="BV67" s="236"/>
      <c r="BW67" s="236"/>
      <c r="BX67" s="236"/>
      <c r="BY67" s="236"/>
      <c r="BZ67" s="236"/>
      <c r="CA67" s="236"/>
      <c r="CB67" s="236"/>
      <c r="CC67" s="236"/>
      <c r="CD67" s="236"/>
      <c r="CE67" s="236"/>
      <c r="CF67" s="236"/>
      <c r="CG67" s="236"/>
      <c r="CH67" s="236"/>
      <c r="CI67" s="236"/>
      <c r="CJ67" s="236"/>
      <c r="CK67" s="236"/>
      <c r="CL67" s="236"/>
      <c r="CM67" s="236"/>
      <c r="CN67" s="236"/>
      <c r="CO67" s="236"/>
      <c r="CP67" s="236"/>
      <c r="CQ67" s="236"/>
      <c r="CR67" s="236"/>
      <c r="CS67" s="236"/>
      <c r="CT67" s="236"/>
      <c r="CU67" s="236"/>
      <c r="CV67" s="236"/>
      <c r="CW67" s="236"/>
      <c r="CX67" s="236"/>
      <c r="CY67" s="236"/>
      <c r="CZ67" s="236"/>
      <c r="DA67" s="236"/>
      <c r="DB67" s="236"/>
      <c r="DC67" s="236"/>
      <c r="DD67" s="236"/>
      <c r="DE67" s="236"/>
      <c r="DF67" s="236"/>
      <c r="DG67" s="236"/>
      <c r="DH67" s="236"/>
      <c r="DI67" s="236"/>
      <c r="DJ67" s="236"/>
      <c r="DK67" s="236"/>
      <c r="DL67" s="236"/>
      <c r="DM67" s="236"/>
      <c r="DN67" s="236"/>
      <c r="DO67" s="236"/>
      <c r="DP67" s="236"/>
      <c r="DQ67" s="236"/>
      <c r="DR67" s="236"/>
      <c r="DS67" s="236"/>
    </row>
    <row r="68" spans="1:123" x14ac:dyDescent="0.15">
      <c r="A68" s="1" t="s">
        <v>273</v>
      </c>
      <c r="B68" s="1">
        <v>1</v>
      </c>
      <c r="C68" s="1" t="s">
        <v>273</v>
      </c>
      <c r="D68" s="1">
        <v>1</v>
      </c>
      <c r="E68" s="1">
        <v>1</v>
      </c>
      <c r="F68" s="1">
        <v>67</v>
      </c>
      <c r="G68" s="1">
        <v>0</v>
      </c>
      <c r="H68" s="1">
        <v>0</v>
      </c>
      <c r="I68" s="1">
        <v>0</v>
      </c>
      <c r="J68" s="1">
        <v>0</v>
      </c>
      <c r="K68" s="1">
        <v>0</v>
      </c>
      <c r="L68" s="1">
        <v>9775.3430052830008</v>
      </c>
      <c r="M68" s="236">
        <v>43</v>
      </c>
      <c r="N68" s="236">
        <v>9884.9263641109992</v>
      </c>
      <c r="O68" s="236">
        <v>10025.691132065</v>
      </c>
      <c r="P68" s="236">
        <v>10168.517307705</v>
      </c>
      <c r="Q68" s="236">
        <v>10312.613333275</v>
      </c>
      <c r="R68" s="236">
        <v>10457.931285123999</v>
      </c>
      <c r="S68" s="236">
        <v>10604.445839716</v>
      </c>
      <c r="T68" s="236">
        <v>10752.113782607999</v>
      </c>
      <c r="U68" s="236">
        <v>10900.902304452</v>
      </c>
      <c r="V68" s="236">
        <v>11050.769485819999</v>
      </c>
      <c r="W68" s="236">
        <v>11201.691108868999</v>
      </c>
      <c r="X68" s="236">
        <v>11353.626381029</v>
      </c>
      <c r="Y68" s="236">
        <v>11506.529188195</v>
      </c>
      <c r="Z68" s="236">
        <v>11660.338249696</v>
      </c>
      <c r="AA68" s="236">
        <v>11814.990127696999</v>
      </c>
      <c r="AB68" s="236">
        <v>11970.420742606</v>
      </c>
      <c r="AC68" s="236">
        <v>12126.595126548</v>
      </c>
      <c r="AD68" s="236">
        <v>12283.457951843</v>
      </c>
      <c r="AE68" s="236">
        <v>12441.002663751</v>
      </c>
      <c r="AF68" s="236">
        <v>12599.196631246001</v>
      </c>
      <c r="AG68" s="236">
        <v>12758.006167603</v>
      </c>
      <c r="AH68" s="236">
        <v>12917.410549656001</v>
      </c>
      <c r="AI68" s="236">
        <v>13077.338554927999</v>
      </c>
      <c r="AJ68" s="236">
        <v>13237.688919165001</v>
      </c>
      <c r="AK68" s="236">
        <v>13398.236182774999</v>
      </c>
      <c r="AL68" s="236">
        <v>13558.675306745001</v>
      </c>
      <c r="AM68" s="236">
        <v>13719.295312529001</v>
      </c>
      <c r="AN68" s="236">
        <v>13880.048533052999</v>
      </c>
      <c r="AO68" s="236">
        <v>14040.890117299001</v>
      </c>
      <c r="AP68" s="236">
        <v>14201.777449409001</v>
      </c>
      <c r="AQ68" s="236">
        <v>14362.670015173</v>
      </c>
      <c r="AR68" s="236">
        <v>14523.530819084001</v>
      </c>
      <c r="AS68" s="236">
        <v>14684.324821066</v>
      </c>
      <c r="AT68" s="236">
        <v>14845.020811466</v>
      </c>
      <c r="AU68" s="236">
        <v>15005.590159941999</v>
      </c>
      <c r="AV68" s="236">
        <v>15166.008031357</v>
      </c>
      <c r="AW68" s="236">
        <v>15326.254088393</v>
      </c>
      <c r="AX68" s="236">
        <v>15486.313854196</v>
      </c>
      <c r="AY68" s="236">
        <v>15646.183659183</v>
      </c>
      <c r="AZ68" s="236">
        <v>15805.881161540001</v>
      </c>
      <c r="BA68" s="236">
        <v>15965.478405895001</v>
      </c>
      <c r="BB68" s="236">
        <v>16125.203213801</v>
      </c>
      <c r="BC68" s="236">
        <v>16285.798529072001</v>
      </c>
      <c r="BD68" s="236">
        <v>16450</v>
      </c>
      <c r="BE68" s="236"/>
      <c r="BF68" s="236"/>
      <c r="BG68" s="236"/>
      <c r="BH68" s="236"/>
      <c r="BI68" s="236"/>
      <c r="BJ68" s="236"/>
      <c r="BK68" s="236"/>
      <c r="BL68" s="236"/>
      <c r="BM68" s="236"/>
      <c r="BN68" s="236"/>
      <c r="BO68" s="236"/>
      <c r="BP68" s="236"/>
      <c r="BQ68" s="236"/>
      <c r="BR68" s="236"/>
      <c r="BS68" s="236"/>
      <c r="BT68" s="236"/>
      <c r="BU68" s="236"/>
      <c r="BV68" s="236"/>
      <c r="BW68" s="236"/>
      <c r="BX68" s="236"/>
      <c r="BY68" s="236"/>
      <c r="BZ68" s="236"/>
      <c r="CA68" s="236"/>
      <c r="CB68" s="236"/>
      <c r="CC68" s="236"/>
      <c r="CD68" s="236"/>
      <c r="CE68" s="236"/>
      <c r="CF68" s="236"/>
      <c r="CG68" s="236"/>
      <c r="CH68" s="236"/>
      <c r="CI68" s="236"/>
      <c r="CJ68" s="236"/>
      <c r="CK68" s="236"/>
      <c r="CL68" s="236"/>
      <c r="CM68" s="236"/>
      <c r="CN68" s="236"/>
      <c r="CO68" s="236"/>
      <c r="CP68" s="236"/>
      <c r="CQ68" s="236"/>
      <c r="CR68" s="236"/>
      <c r="CS68" s="236"/>
      <c r="CT68" s="236"/>
      <c r="CU68" s="236"/>
      <c r="CV68" s="236"/>
      <c r="CW68" s="236"/>
      <c r="CX68" s="236"/>
      <c r="CY68" s="236"/>
      <c r="CZ68" s="236"/>
      <c r="DA68" s="236"/>
      <c r="DB68" s="236"/>
      <c r="DC68" s="236"/>
      <c r="DD68" s="236"/>
      <c r="DE68" s="236"/>
      <c r="DF68" s="236"/>
      <c r="DG68" s="236"/>
      <c r="DH68" s="236"/>
      <c r="DI68" s="236"/>
      <c r="DJ68" s="236"/>
      <c r="DK68" s="236"/>
      <c r="DL68" s="236"/>
      <c r="DM68" s="236"/>
      <c r="DN68" s="236"/>
      <c r="DO68" s="236"/>
      <c r="DP68" s="236"/>
      <c r="DQ68" s="236"/>
      <c r="DR68" s="236"/>
      <c r="DS68" s="236"/>
    </row>
    <row r="69" spans="1:123" x14ac:dyDescent="0.15">
      <c r="A69" s="1" t="s">
        <v>273</v>
      </c>
      <c r="B69" s="1">
        <v>1</v>
      </c>
      <c r="C69" s="1" t="s">
        <v>273</v>
      </c>
      <c r="D69" s="1">
        <v>1</v>
      </c>
      <c r="E69" s="1">
        <v>1</v>
      </c>
      <c r="F69" s="1">
        <v>68</v>
      </c>
      <c r="G69" s="1">
        <v>0</v>
      </c>
      <c r="H69" s="1">
        <v>0</v>
      </c>
      <c r="I69" s="1">
        <v>0</v>
      </c>
      <c r="J69" s="1">
        <v>0</v>
      </c>
      <c r="K69" s="1">
        <v>0</v>
      </c>
      <c r="L69" s="1">
        <v>9797.6634327299998</v>
      </c>
      <c r="M69" s="236">
        <v>42</v>
      </c>
      <c r="N69" s="236">
        <v>9907.6565878450001</v>
      </c>
      <c r="O69" s="236">
        <v>10047.951200805999</v>
      </c>
      <c r="P69" s="236">
        <v>10190.915474478999</v>
      </c>
      <c r="Q69" s="236">
        <v>10335.120374294</v>
      </c>
      <c r="R69" s="236">
        <v>10480.540239186999</v>
      </c>
      <c r="S69" s="236">
        <v>10627.132772699</v>
      </c>
      <c r="T69" s="236">
        <v>10774.865253161999</v>
      </c>
      <c r="U69" s="236">
        <v>10923.696385355001</v>
      </c>
      <c r="V69" s="236">
        <v>11073.601412769</v>
      </c>
      <c r="W69" s="236">
        <v>11224.539998939999</v>
      </c>
      <c r="X69" s="236">
        <v>11376.466700497</v>
      </c>
      <c r="Y69" s="236">
        <v>11529.321609662</v>
      </c>
      <c r="Z69" s="236">
        <v>11683.042594294</v>
      </c>
      <c r="AA69" s="236">
        <v>11837.566747966999</v>
      </c>
      <c r="AB69" s="236">
        <v>11992.858749322</v>
      </c>
      <c r="AC69" s="236">
        <v>12148.863865387</v>
      </c>
      <c r="AD69" s="236">
        <v>12305.573894278001</v>
      </c>
      <c r="AE69" s="236">
        <v>12462.955811415</v>
      </c>
      <c r="AF69" s="236">
        <v>12620.975590284999</v>
      </c>
      <c r="AG69" s="236">
        <v>12779.611645868001</v>
      </c>
      <c r="AH69" s="236">
        <v>12938.793904041</v>
      </c>
      <c r="AI69" s="236">
        <v>13098.423242463001</v>
      </c>
      <c r="AJ69" s="236">
        <v>13258.280683135001</v>
      </c>
      <c r="AK69" s="236">
        <v>13418.06993691</v>
      </c>
      <c r="AL69" s="236">
        <v>13578.067410453001</v>
      </c>
      <c r="AM69" s="236">
        <v>13738.225207818001</v>
      </c>
      <c r="AN69" s="236">
        <v>13898.498151481999</v>
      </c>
      <c r="AO69" s="236">
        <v>14058.843229077</v>
      </c>
      <c r="AP69" s="236">
        <v>14219.219468785999</v>
      </c>
      <c r="AQ69" s="236">
        <v>14379.589314621</v>
      </c>
      <c r="AR69" s="236">
        <v>14539.917110029</v>
      </c>
      <c r="AS69" s="236">
        <v>14700.170905200001</v>
      </c>
      <c r="AT69" s="236">
        <v>14860.321215025</v>
      </c>
      <c r="AU69" s="236">
        <v>15020.342133702999</v>
      </c>
      <c r="AV69" s="236">
        <v>15180.211869151</v>
      </c>
      <c r="AW69" s="236">
        <v>15339.913720905</v>
      </c>
      <c r="AX69" s="236">
        <v>15499.440043256</v>
      </c>
      <c r="AY69" s="236">
        <v>15658.800257168999</v>
      </c>
      <c r="AZ69" s="236">
        <v>15818.046699651</v>
      </c>
      <c r="BA69" s="236">
        <v>15977.353450471999</v>
      </c>
      <c r="BB69" s="236">
        <v>16137.295806922</v>
      </c>
      <c r="BC69" s="236">
        <v>16300</v>
      </c>
      <c r="BD69" s="236"/>
      <c r="BE69" s="236"/>
      <c r="BF69" s="236"/>
      <c r="BG69" s="236"/>
      <c r="BH69" s="236"/>
      <c r="BI69" s="236"/>
      <c r="BJ69" s="236"/>
      <c r="BK69" s="236"/>
      <c r="BL69" s="236"/>
      <c r="BM69" s="236"/>
      <c r="BN69" s="236"/>
      <c r="BO69" s="236"/>
      <c r="BP69" s="236"/>
      <c r="BQ69" s="236"/>
      <c r="BR69" s="236"/>
      <c r="BS69" s="236"/>
      <c r="BT69" s="236"/>
      <c r="BU69" s="236"/>
      <c r="BV69" s="236"/>
      <c r="BW69" s="236"/>
      <c r="BX69" s="236"/>
      <c r="BY69" s="236"/>
      <c r="BZ69" s="236"/>
      <c r="CA69" s="236"/>
      <c r="CB69" s="236"/>
      <c r="CC69" s="236"/>
      <c r="CD69" s="236"/>
      <c r="CE69" s="236"/>
      <c r="CF69" s="236"/>
      <c r="CG69" s="236"/>
      <c r="CH69" s="236"/>
      <c r="CI69" s="236"/>
      <c r="CJ69" s="236"/>
      <c r="CK69" s="236"/>
      <c r="CL69" s="236"/>
      <c r="CM69" s="236"/>
      <c r="CN69" s="236"/>
      <c r="CO69" s="236"/>
      <c r="CP69" s="236"/>
      <c r="CQ69" s="236"/>
      <c r="CR69" s="236"/>
      <c r="CS69" s="236"/>
      <c r="CT69" s="236"/>
      <c r="CU69" s="236"/>
      <c r="CV69" s="236"/>
      <c r="CW69" s="236"/>
      <c r="CX69" s="236"/>
      <c r="CY69" s="236"/>
      <c r="CZ69" s="236"/>
      <c r="DA69" s="236"/>
      <c r="DB69" s="236"/>
      <c r="DC69" s="236"/>
      <c r="DD69" s="236"/>
      <c r="DE69" s="236"/>
      <c r="DF69" s="236"/>
      <c r="DG69" s="236"/>
      <c r="DH69" s="236"/>
      <c r="DI69" s="236"/>
      <c r="DJ69" s="236"/>
      <c r="DK69" s="236"/>
      <c r="DL69" s="236"/>
      <c r="DM69" s="236"/>
      <c r="DN69" s="236"/>
      <c r="DO69" s="236"/>
      <c r="DP69" s="236"/>
      <c r="DQ69" s="236"/>
      <c r="DR69" s="236"/>
      <c r="DS69" s="236"/>
    </row>
    <row r="70" spans="1:123" x14ac:dyDescent="0.15">
      <c r="A70" s="1" t="s">
        <v>273</v>
      </c>
      <c r="B70" s="1">
        <v>1</v>
      </c>
      <c r="C70" s="1" t="s">
        <v>273</v>
      </c>
      <c r="D70" s="1">
        <v>1</v>
      </c>
      <c r="E70" s="1">
        <v>1</v>
      </c>
      <c r="F70" s="1">
        <v>69</v>
      </c>
      <c r="G70" s="1">
        <v>0</v>
      </c>
      <c r="H70" s="1">
        <v>0</v>
      </c>
      <c r="I70" s="1">
        <v>0</v>
      </c>
      <c r="J70" s="1">
        <v>0</v>
      </c>
      <c r="K70" s="1">
        <v>0</v>
      </c>
      <c r="L70" s="1">
        <v>9819.1822945759995</v>
      </c>
      <c r="M70" s="236">
        <v>41</v>
      </c>
      <c r="N70" s="236">
        <v>9929.4566712029991</v>
      </c>
      <c r="O70" s="236">
        <v>10069.217615682999</v>
      </c>
      <c r="P70" s="236">
        <v>10212.309463463</v>
      </c>
      <c r="Q70" s="236">
        <v>10356.634638658001</v>
      </c>
      <c r="R70" s="236">
        <v>10502.151762789999</v>
      </c>
      <c r="S70" s="236">
        <v>10648.828201873001</v>
      </c>
      <c r="T70" s="236">
        <v>10796.62328489</v>
      </c>
      <c r="U70" s="236">
        <v>10945.511716669</v>
      </c>
      <c r="V70" s="236">
        <v>11095.45361685</v>
      </c>
      <c r="W70" s="236">
        <v>11246.404212799</v>
      </c>
      <c r="X70" s="236">
        <v>11398.304969628</v>
      </c>
      <c r="Y70" s="236">
        <v>11551.095060891001</v>
      </c>
      <c r="Z70" s="236">
        <v>11704.712753328</v>
      </c>
      <c r="AA70" s="236">
        <v>11859.122372096001</v>
      </c>
      <c r="AB70" s="236">
        <v>12014.269778931</v>
      </c>
      <c r="AC70" s="236">
        <v>12170.145124805</v>
      </c>
      <c r="AD70" s="236">
        <v>12326.714991583</v>
      </c>
      <c r="AE70" s="236">
        <v>12483.945012968001</v>
      </c>
      <c r="AF70" s="236">
        <v>12641.812742079001</v>
      </c>
      <c r="AG70" s="236">
        <v>12800.249253153001</v>
      </c>
      <c r="AH70" s="236">
        <v>12959.157565760001</v>
      </c>
      <c r="AI70" s="236">
        <v>13118.325183494</v>
      </c>
      <c r="AJ70" s="236">
        <v>13277.464567075</v>
      </c>
      <c r="AK70" s="236">
        <v>13436.839508376999</v>
      </c>
      <c r="AL70" s="236">
        <v>13596.401882582</v>
      </c>
      <c r="AM70" s="236">
        <v>13756.106185664999</v>
      </c>
      <c r="AN70" s="236">
        <v>13915.909008745</v>
      </c>
      <c r="AO70" s="236">
        <v>14075.768922400001</v>
      </c>
      <c r="AP70" s="236">
        <v>14235.647810158</v>
      </c>
      <c r="AQ70" s="236">
        <v>14395.509398992001</v>
      </c>
      <c r="AR70" s="236">
        <v>14555.320998933999</v>
      </c>
      <c r="AS70" s="236">
        <v>14715.052270108999</v>
      </c>
      <c r="AT70" s="236">
        <v>14874.676236048999</v>
      </c>
      <c r="AU70" s="236">
        <v>15034.169649908001</v>
      </c>
      <c r="AV70" s="236">
        <v>15193.513587613999</v>
      </c>
      <c r="AW70" s="236">
        <v>15352.696427329</v>
      </c>
      <c r="AX70" s="236">
        <v>15511.719352799</v>
      </c>
      <c r="AY70" s="236">
        <v>15670.614993405999</v>
      </c>
      <c r="AZ70" s="236">
        <v>15829.503687143</v>
      </c>
      <c r="BA70" s="236">
        <v>15988.793084773</v>
      </c>
      <c r="BB70" s="236">
        <v>16150</v>
      </c>
      <c r="BC70" s="236"/>
      <c r="BD70" s="236"/>
      <c r="BE70" s="236"/>
      <c r="BF70" s="236"/>
      <c r="BG70" s="236"/>
      <c r="BH70" s="236"/>
      <c r="BI70" s="236"/>
      <c r="BJ70" s="236"/>
      <c r="BK70" s="236"/>
      <c r="BL70" s="236"/>
      <c r="BM70" s="236"/>
      <c r="BN70" s="236"/>
      <c r="BO70" s="236"/>
      <c r="BP70" s="236"/>
      <c r="BQ70" s="236"/>
      <c r="BR70" s="236"/>
      <c r="BS70" s="236"/>
      <c r="BT70" s="236"/>
      <c r="BU70" s="236"/>
      <c r="BV70" s="236"/>
      <c r="BW70" s="236"/>
      <c r="BX70" s="236"/>
      <c r="BY70" s="236"/>
      <c r="BZ70" s="236"/>
      <c r="CA70" s="236"/>
      <c r="CB70" s="236"/>
      <c r="CC70" s="236"/>
      <c r="CD70" s="236"/>
      <c r="CE70" s="236"/>
      <c r="CF70" s="236"/>
      <c r="CG70" s="236"/>
      <c r="CH70" s="236"/>
      <c r="CI70" s="236"/>
      <c r="CJ70" s="236"/>
      <c r="CK70" s="236"/>
      <c r="CL70" s="236"/>
      <c r="CM70" s="236"/>
      <c r="CN70" s="236"/>
      <c r="CO70" s="236"/>
      <c r="CP70" s="236"/>
      <c r="CQ70" s="236"/>
      <c r="CR70" s="236"/>
      <c r="CS70" s="236"/>
      <c r="CT70" s="236"/>
      <c r="CU70" s="236"/>
      <c r="CV70" s="236"/>
      <c r="CW70" s="236"/>
      <c r="CX70" s="236"/>
      <c r="CY70" s="236"/>
      <c r="CZ70" s="236"/>
      <c r="DA70" s="236"/>
      <c r="DB70" s="236"/>
      <c r="DC70" s="236"/>
      <c r="DD70" s="236"/>
      <c r="DE70" s="236"/>
      <c r="DF70" s="236"/>
      <c r="DG70" s="236"/>
      <c r="DH70" s="236"/>
      <c r="DI70" s="236"/>
      <c r="DJ70" s="236"/>
      <c r="DK70" s="236"/>
      <c r="DL70" s="236"/>
      <c r="DM70" s="236"/>
      <c r="DN70" s="236"/>
      <c r="DO70" s="236"/>
      <c r="DP70" s="236"/>
      <c r="DQ70" s="236"/>
      <c r="DR70" s="236"/>
      <c r="DS70" s="236"/>
    </row>
    <row r="71" spans="1:123" x14ac:dyDescent="0.15">
      <c r="A71" s="1" t="s">
        <v>273</v>
      </c>
      <c r="B71" s="1">
        <v>1</v>
      </c>
      <c r="C71" s="1" t="s">
        <v>273</v>
      </c>
      <c r="D71" s="1">
        <v>1</v>
      </c>
      <c r="E71" s="1">
        <v>1</v>
      </c>
      <c r="F71" s="1">
        <v>70</v>
      </c>
      <c r="G71" s="1">
        <v>0</v>
      </c>
      <c r="H71" s="1">
        <v>0</v>
      </c>
      <c r="I71" s="1">
        <v>0</v>
      </c>
      <c r="J71" s="1">
        <v>0</v>
      </c>
      <c r="K71" s="1">
        <v>0</v>
      </c>
      <c r="L71" s="1">
        <v>9839.9971204020003</v>
      </c>
      <c r="M71" s="236">
        <v>40</v>
      </c>
      <c r="N71" s="236">
        <v>9950.3977520440003</v>
      </c>
      <c r="O71" s="236">
        <v>10089.498552633</v>
      </c>
      <c r="P71" s="236">
        <v>10232.729038129</v>
      </c>
      <c r="Q71" s="236">
        <v>10377.170752882001</v>
      </c>
      <c r="R71" s="236">
        <v>10522.791150584</v>
      </c>
      <c r="S71" s="236">
        <v>10669.550184424001</v>
      </c>
      <c r="T71" s="236">
        <v>10817.422020569</v>
      </c>
      <c r="U71" s="236">
        <v>10966.367234761001</v>
      </c>
      <c r="V71" s="236">
        <v>11116.341725101</v>
      </c>
      <c r="W71" s="236">
        <v>11267.288329595</v>
      </c>
      <c r="X71" s="236">
        <v>11419.147527487999</v>
      </c>
      <c r="Y71" s="236">
        <v>11571.858758689001</v>
      </c>
      <c r="Z71" s="236">
        <v>11725.385994869999</v>
      </c>
      <c r="AA71" s="236">
        <v>11879.675692475001</v>
      </c>
      <c r="AB71" s="236">
        <v>12034.716355332001</v>
      </c>
      <c r="AC71" s="236">
        <v>12190.474171751001</v>
      </c>
      <c r="AD71" s="236">
        <v>12346.914435651001</v>
      </c>
      <c r="AE71" s="236">
        <v>12504.013838291001</v>
      </c>
      <c r="AF71" s="236">
        <v>12661.704602266</v>
      </c>
      <c r="AG71" s="236">
        <v>12819.891889058001</v>
      </c>
      <c r="AH71" s="236">
        <v>12978.369683853</v>
      </c>
      <c r="AI71" s="236">
        <v>13136.859197240001</v>
      </c>
      <c r="AJ71" s="236">
        <v>13295.611606300999</v>
      </c>
      <c r="AK71" s="236">
        <v>13454.578557347</v>
      </c>
      <c r="AL71" s="236">
        <v>13613.714219846999</v>
      </c>
      <c r="AM71" s="236">
        <v>13772.974788412999</v>
      </c>
      <c r="AN71" s="236">
        <v>13932.318376011999</v>
      </c>
      <c r="AO71" s="236">
        <v>14091.706305694999</v>
      </c>
      <c r="AP71" s="236">
        <v>14251.101687955001</v>
      </c>
      <c r="AQ71" s="236">
        <v>14410.471092668</v>
      </c>
      <c r="AR71" s="236">
        <v>14569.783325192</v>
      </c>
      <c r="AS71" s="236">
        <v>14729.010338395999</v>
      </c>
      <c r="AT71" s="236">
        <v>14888.127430664999</v>
      </c>
      <c r="AU71" s="236">
        <v>15047.113454323</v>
      </c>
      <c r="AV71" s="236">
        <v>15205.952811401999</v>
      </c>
      <c r="AW71" s="236">
        <v>15364.638448428001</v>
      </c>
      <c r="AX71" s="236">
        <v>15523.183287161</v>
      </c>
      <c r="AY71" s="236">
        <v>15681.653923813999</v>
      </c>
      <c r="AZ71" s="236">
        <v>15840.290362623</v>
      </c>
      <c r="BA71" s="236">
        <v>16000</v>
      </c>
      <c r="BB71" s="236"/>
      <c r="BC71" s="236"/>
      <c r="BD71" s="236"/>
      <c r="BE71" s="236"/>
      <c r="BF71" s="236"/>
      <c r="BG71" s="236"/>
      <c r="BH71" s="236"/>
      <c r="BI71" s="236"/>
      <c r="BJ71" s="236"/>
      <c r="BK71" s="236"/>
      <c r="BL71" s="236"/>
      <c r="BM71" s="236"/>
      <c r="BN71" s="236"/>
      <c r="BO71" s="236"/>
      <c r="BP71" s="236"/>
      <c r="BQ71" s="236"/>
      <c r="BR71" s="236"/>
      <c r="BS71" s="236"/>
      <c r="BT71" s="236"/>
      <c r="BU71" s="236"/>
      <c r="BV71" s="236"/>
      <c r="BW71" s="236"/>
      <c r="BX71" s="236"/>
      <c r="BY71" s="236"/>
      <c r="BZ71" s="236"/>
      <c r="CA71" s="236"/>
      <c r="CB71" s="236"/>
      <c r="CC71" s="236"/>
      <c r="CD71" s="236"/>
      <c r="CE71" s="236"/>
      <c r="CF71" s="236"/>
      <c r="CG71" s="236"/>
      <c r="CH71" s="236"/>
      <c r="CI71" s="236"/>
      <c r="CJ71" s="236"/>
      <c r="CK71" s="236"/>
      <c r="CL71" s="236"/>
      <c r="CM71" s="236"/>
      <c r="CN71" s="236"/>
      <c r="CO71" s="236"/>
      <c r="CP71" s="236"/>
      <c r="CQ71" s="236"/>
      <c r="CR71" s="236"/>
      <c r="CS71" s="236"/>
      <c r="CT71" s="236"/>
      <c r="CU71" s="236"/>
      <c r="CV71" s="236"/>
      <c r="CW71" s="236"/>
      <c r="CX71" s="236"/>
      <c r="CY71" s="236"/>
      <c r="CZ71" s="236"/>
      <c r="DA71" s="236"/>
      <c r="DB71" s="236"/>
      <c r="DC71" s="236"/>
      <c r="DD71" s="236"/>
      <c r="DE71" s="236"/>
      <c r="DF71" s="236"/>
      <c r="DG71" s="236"/>
      <c r="DH71" s="236"/>
      <c r="DI71" s="236"/>
      <c r="DJ71" s="236"/>
      <c r="DK71" s="236"/>
      <c r="DL71" s="236"/>
      <c r="DM71" s="236"/>
      <c r="DN71" s="236"/>
      <c r="DO71" s="236"/>
      <c r="DP71" s="236"/>
      <c r="DQ71" s="236"/>
      <c r="DR71" s="236"/>
      <c r="DS71" s="236"/>
    </row>
    <row r="72" spans="1:123" x14ac:dyDescent="0.15">
      <c r="A72" s="1" t="s">
        <v>273</v>
      </c>
      <c r="B72" s="1">
        <v>1</v>
      </c>
      <c r="C72" s="1" t="s">
        <v>273</v>
      </c>
      <c r="D72" s="1">
        <v>1</v>
      </c>
      <c r="E72" s="1">
        <v>1</v>
      </c>
      <c r="F72" s="1">
        <v>71</v>
      </c>
      <c r="G72" s="1">
        <v>0</v>
      </c>
      <c r="H72" s="1">
        <v>0</v>
      </c>
      <c r="I72" s="1">
        <v>0</v>
      </c>
      <c r="J72" s="1">
        <v>0</v>
      </c>
      <c r="K72" s="1">
        <v>0</v>
      </c>
      <c r="L72" s="1">
        <v>9860.1589850079999</v>
      </c>
      <c r="M72" s="236">
        <v>39</v>
      </c>
      <c r="N72" s="236">
        <v>9970.4960871879994</v>
      </c>
      <c r="O72" s="236">
        <v>10108.8234376</v>
      </c>
      <c r="P72" s="236">
        <v>10252.189742973</v>
      </c>
      <c r="Q72" s="236">
        <v>10396.754099293999</v>
      </c>
      <c r="R72" s="236">
        <v>10542.477083959</v>
      </c>
      <c r="S72" s="236">
        <v>10689.332324468</v>
      </c>
      <c r="T72" s="236">
        <v>10837.280852671</v>
      </c>
      <c r="U72" s="236">
        <v>10986.279237403</v>
      </c>
      <c r="V72" s="236">
        <v>11136.271689560999</v>
      </c>
      <c r="W72" s="236">
        <v>11287.199994086001</v>
      </c>
      <c r="X72" s="236">
        <v>11439.00476405</v>
      </c>
      <c r="Y72" s="236">
        <v>11591.649617642999</v>
      </c>
      <c r="Z72" s="236">
        <v>11745.081606019001</v>
      </c>
      <c r="AA72" s="236">
        <v>11899.287585859</v>
      </c>
      <c r="AB72" s="236">
        <v>12054.233351919</v>
      </c>
      <c r="AC72" s="236">
        <v>12209.883858334</v>
      </c>
      <c r="AD72" s="236">
        <v>12366.214934502001</v>
      </c>
      <c r="AE72" s="236">
        <v>12523.159951378</v>
      </c>
      <c r="AF72" s="236">
        <v>12680.626212356001</v>
      </c>
      <c r="AG72" s="236">
        <v>12838.414184212001</v>
      </c>
      <c r="AH72" s="236">
        <v>12996.253827405</v>
      </c>
      <c r="AI72" s="236">
        <v>13154.383704225</v>
      </c>
      <c r="AJ72" s="236">
        <v>13312.755232112</v>
      </c>
      <c r="AK72" s="236">
        <v>13471.322254029999</v>
      </c>
      <c r="AL72" s="236">
        <v>13630.040568082</v>
      </c>
      <c r="AM72" s="236">
        <v>13788.867829626</v>
      </c>
      <c r="AN72" s="236">
        <v>13947.764801232001</v>
      </c>
      <c r="AO72" s="236">
        <v>14106.693976918001</v>
      </c>
      <c r="AP72" s="236">
        <v>14265.621186401</v>
      </c>
      <c r="AQ72" s="236">
        <v>14424.514380275999</v>
      </c>
      <c r="AR72" s="236">
        <v>14583.344440741999</v>
      </c>
      <c r="AS72" s="236">
        <v>14742.085211423</v>
      </c>
      <c r="AT72" s="236">
        <v>14900.713321032001</v>
      </c>
      <c r="AU72" s="236">
        <v>15059.209195474999</v>
      </c>
      <c r="AV72" s="236">
        <v>15217.557544056999</v>
      </c>
      <c r="AW72" s="236">
        <v>15375.751580917</v>
      </c>
      <c r="AX72" s="236">
        <v>15533.804160485</v>
      </c>
      <c r="AY72" s="236">
        <v>15691.787640474</v>
      </c>
      <c r="AZ72" s="236">
        <v>15850</v>
      </c>
      <c r="BA72" s="236"/>
      <c r="BB72" s="236"/>
      <c r="BC72" s="236"/>
      <c r="BD72" s="236"/>
      <c r="BE72" s="236"/>
      <c r="BF72" s="236"/>
      <c r="BG72" s="236"/>
      <c r="BH72" s="236"/>
      <c r="BI72" s="236"/>
      <c r="BJ72" s="236"/>
      <c r="BK72" s="236"/>
      <c r="BL72" s="236"/>
      <c r="BM72" s="236"/>
      <c r="BN72" s="236"/>
      <c r="BO72" s="236"/>
      <c r="BP72" s="236"/>
      <c r="BQ72" s="236"/>
      <c r="BR72" s="236"/>
      <c r="BS72" s="236"/>
      <c r="BT72" s="236"/>
      <c r="BU72" s="236"/>
      <c r="BV72" s="236"/>
      <c r="BW72" s="236"/>
      <c r="BX72" s="236"/>
      <c r="BY72" s="236"/>
      <c r="BZ72" s="236"/>
      <c r="CA72" s="236"/>
      <c r="CB72" s="236"/>
      <c r="CC72" s="236"/>
      <c r="CD72" s="236"/>
      <c r="CE72" s="236"/>
      <c r="CF72" s="236"/>
      <c r="CG72" s="236"/>
      <c r="CH72" s="236"/>
      <c r="CI72" s="236"/>
      <c r="CJ72" s="236"/>
      <c r="CK72" s="236"/>
      <c r="CL72" s="236"/>
      <c r="CM72" s="236"/>
      <c r="CN72" s="236"/>
      <c r="CO72" s="236"/>
      <c r="CP72" s="236"/>
      <c r="CQ72" s="236"/>
      <c r="CR72" s="236"/>
      <c r="CS72" s="236"/>
      <c r="CT72" s="236"/>
      <c r="CU72" s="236"/>
      <c r="CV72" s="236"/>
      <c r="CW72" s="236"/>
      <c r="CX72" s="236"/>
      <c r="CY72" s="236"/>
      <c r="CZ72" s="236"/>
      <c r="DA72" s="236"/>
      <c r="DB72" s="236"/>
      <c r="DC72" s="236"/>
      <c r="DD72" s="236"/>
      <c r="DE72" s="236"/>
      <c r="DF72" s="236"/>
      <c r="DG72" s="236"/>
      <c r="DH72" s="236"/>
      <c r="DI72" s="236"/>
      <c r="DJ72" s="236"/>
      <c r="DK72" s="236"/>
      <c r="DL72" s="236"/>
      <c r="DM72" s="236"/>
      <c r="DN72" s="236"/>
      <c r="DO72" s="236"/>
      <c r="DP72" s="236"/>
      <c r="DQ72" s="236"/>
      <c r="DR72" s="236"/>
      <c r="DS72" s="236"/>
    </row>
    <row r="73" spans="1:123" x14ac:dyDescent="0.15">
      <c r="A73" s="1" t="s">
        <v>273</v>
      </c>
      <c r="B73" s="1">
        <v>1</v>
      </c>
      <c r="C73" s="1" t="s">
        <v>273</v>
      </c>
      <c r="D73" s="1">
        <v>1</v>
      </c>
      <c r="E73" s="1">
        <v>1</v>
      </c>
      <c r="F73" s="1">
        <v>72</v>
      </c>
      <c r="G73" s="1">
        <v>0</v>
      </c>
      <c r="H73" s="1">
        <v>0</v>
      </c>
      <c r="I73" s="1">
        <v>0</v>
      </c>
      <c r="J73" s="1">
        <v>0</v>
      </c>
      <c r="K73" s="1">
        <v>0</v>
      </c>
      <c r="L73" s="1">
        <v>9879.9698121839992</v>
      </c>
      <c r="M73" s="236">
        <v>38</v>
      </c>
      <c r="N73" s="236">
        <v>9990.1155451630002</v>
      </c>
      <c r="O73" s="236">
        <v>10127.602014893</v>
      </c>
      <c r="P73" s="236">
        <v>10270.717048005001</v>
      </c>
      <c r="Q73" s="236">
        <v>10415.403983493999</v>
      </c>
      <c r="R73" s="236">
        <v>10561.242628368</v>
      </c>
      <c r="S73" s="236">
        <v>10708.194470581</v>
      </c>
      <c r="T73" s="236">
        <v>10856.216749705</v>
      </c>
      <c r="U73" s="236">
        <v>11005.255049527999</v>
      </c>
      <c r="V73" s="236">
        <v>11155.252460682999</v>
      </c>
      <c r="W73" s="236">
        <v>11306.150769411001</v>
      </c>
      <c r="X73" s="236">
        <v>11457.913240417</v>
      </c>
      <c r="Y73" s="236">
        <v>11610.487519562999</v>
      </c>
      <c r="Z73" s="236">
        <v>11763.858816386</v>
      </c>
      <c r="AA73" s="236">
        <v>11917.992532087001</v>
      </c>
      <c r="AB73" s="236">
        <v>12072.853281016</v>
      </c>
      <c r="AC73" s="236">
        <v>12228.416030713999</v>
      </c>
      <c r="AD73" s="236">
        <v>12384.615300490999</v>
      </c>
      <c r="AE73" s="236">
        <v>12541.360535653001</v>
      </c>
      <c r="AF73" s="236">
        <v>12698.458684572</v>
      </c>
      <c r="AG73" s="236">
        <v>12855.64845757</v>
      </c>
      <c r="AH73" s="236">
        <v>13013.15580215</v>
      </c>
      <c r="AI73" s="236">
        <v>13170.931906876</v>
      </c>
      <c r="AJ73" s="236">
        <v>13328.930288213</v>
      </c>
      <c r="AK73" s="236">
        <v>13487.106347749999</v>
      </c>
      <c r="AL73" s="236">
        <v>13645.417283239</v>
      </c>
      <c r="AM73" s="236">
        <v>13803.823296768</v>
      </c>
      <c r="AN73" s="236">
        <v>13962.286265881001</v>
      </c>
      <c r="AO73" s="236">
        <v>14120.771280135001</v>
      </c>
      <c r="AP73" s="236">
        <v>14279.245435359</v>
      </c>
      <c r="AQ73" s="236">
        <v>14437.678543089</v>
      </c>
      <c r="AR73" s="236">
        <v>14596.042992180001</v>
      </c>
      <c r="AS73" s="236">
        <v>14754.313187741</v>
      </c>
      <c r="AT73" s="236">
        <v>14912.465579547999</v>
      </c>
      <c r="AU73" s="236">
        <v>15070.476639686</v>
      </c>
      <c r="AV73" s="236">
        <v>15228.319874672001</v>
      </c>
      <c r="AW73" s="236">
        <v>15385.954397156</v>
      </c>
      <c r="AX73" s="236">
        <v>15543.284918324</v>
      </c>
      <c r="AY73" s="236">
        <v>15700</v>
      </c>
      <c r="AZ73" s="236"/>
      <c r="BA73" s="236"/>
      <c r="BB73" s="236"/>
      <c r="BC73" s="236"/>
      <c r="BD73" s="236"/>
      <c r="BE73" s="236"/>
      <c r="BF73" s="236"/>
      <c r="BG73" s="236"/>
      <c r="BH73" s="236"/>
      <c r="BI73" s="236"/>
      <c r="BJ73" s="236"/>
      <c r="BK73" s="236"/>
      <c r="BL73" s="236"/>
      <c r="BM73" s="236"/>
      <c r="BN73" s="236"/>
      <c r="BO73" s="236"/>
      <c r="BP73" s="236"/>
      <c r="BQ73" s="236"/>
      <c r="BR73" s="236"/>
      <c r="BS73" s="236"/>
      <c r="BT73" s="236"/>
      <c r="BU73" s="236"/>
      <c r="BV73" s="236"/>
      <c r="BW73" s="236"/>
      <c r="BX73" s="236"/>
      <c r="BY73" s="236"/>
      <c r="BZ73" s="236"/>
      <c r="CA73" s="236"/>
      <c r="CB73" s="236"/>
      <c r="CC73" s="236"/>
      <c r="CD73" s="236"/>
      <c r="CE73" s="236"/>
      <c r="CF73" s="236"/>
      <c r="CG73" s="236"/>
      <c r="CH73" s="236"/>
      <c r="CI73" s="236"/>
      <c r="CJ73" s="236"/>
      <c r="CK73" s="236"/>
      <c r="CL73" s="236"/>
      <c r="CM73" s="236"/>
      <c r="CN73" s="236"/>
      <c r="CO73" s="236"/>
      <c r="CP73" s="236"/>
      <c r="CQ73" s="236"/>
      <c r="CR73" s="236"/>
      <c r="CS73" s="236"/>
      <c r="CT73" s="236"/>
      <c r="CU73" s="236"/>
      <c r="CV73" s="236"/>
      <c r="CW73" s="236"/>
      <c r="CX73" s="236"/>
      <c r="CY73" s="236"/>
      <c r="CZ73" s="236"/>
      <c r="DA73" s="236"/>
      <c r="DB73" s="236"/>
      <c r="DC73" s="236"/>
      <c r="DD73" s="236"/>
      <c r="DE73" s="236"/>
      <c r="DF73" s="236"/>
      <c r="DG73" s="236"/>
      <c r="DH73" s="236"/>
      <c r="DI73" s="236"/>
      <c r="DJ73" s="236"/>
      <c r="DK73" s="236"/>
      <c r="DL73" s="236"/>
      <c r="DM73" s="236"/>
      <c r="DN73" s="236"/>
      <c r="DO73" s="236"/>
      <c r="DP73" s="236"/>
      <c r="DQ73" s="236"/>
      <c r="DR73" s="236"/>
      <c r="DS73" s="236"/>
    </row>
    <row r="74" spans="1:123" x14ac:dyDescent="0.15">
      <c r="A74" s="1" t="s">
        <v>273</v>
      </c>
      <c r="B74" s="1">
        <v>1</v>
      </c>
      <c r="C74" s="1" t="s">
        <v>273</v>
      </c>
      <c r="D74" s="1">
        <v>1</v>
      </c>
      <c r="E74" s="1">
        <v>1</v>
      </c>
      <c r="F74" s="1">
        <v>73</v>
      </c>
      <c r="G74" s="1">
        <v>0</v>
      </c>
      <c r="H74" s="1">
        <v>0</v>
      </c>
      <c r="I74" s="1">
        <v>0</v>
      </c>
      <c r="J74" s="1">
        <v>0</v>
      </c>
      <c r="K74" s="1">
        <v>0</v>
      </c>
      <c r="L74" s="1">
        <v>9899.74574794</v>
      </c>
      <c r="M74" s="236">
        <v>37</v>
      </c>
      <c r="N74" s="236">
        <v>10009.437025331001</v>
      </c>
      <c r="O74" s="236">
        <v>10145.935617888999</v>
      </c>
      <c r="P74" s="236">
        <v>10288.330883029001</v>
      </c>
      <c r="Q74" s="236">
        <v>10433.152932268</v>
      </c>
      <c r="R74" s="236">
        <v>10579.108088491999</v>
      </c>
      <c r="S74" s="236">
        <v>10726.154262006999</v>
      </c>
      <c r="T74" s="236">
        <v>10874.238409494001</v>
      </c>
      <c r="U74" s="236">
        <v>11023.30492728</v>
      </c>
      <c r="V74" s="236">
        <v>11173.296774771999</v>
      </c>
      <c r="W74" s="236">
        <v>11324.176863191</v>
      </c>
      <c r="X74" s="236">
        <v>11475.893433107</v>
      </c>
      <c r="Y74" s="236">
        <v>11628.430046914</v>
      </c>
      <c r="Z74" s="236">
        <v>11781.751712256</v>
      </c>
      <c r="AA74" s="236">
        <v>11935.822703698999</v>
      </c>
      <c r="AB74" s="236">
        <v>12090.617126925999</v>
      </c>
      <c r="AC74" s="236">
        <v>12246.070649604</v>
      </c>
      <c r="AD74" s="236">
        <v>12402.094858951001</v>
      </c>
      <c r="AE74" s="236">
        <v>12558.503184931</v>
      </c>
      <c r="AF74" s="236">
        <v>12715.043087735001</v>
      </c>
      <c r="AG74" s="236">
        <v>12871.927900074001</v>
      </c>
      <c r="AH74" s="236">
        <v>13029.108581641</v>
      </c>
      <c r="AI74" s="236">
        <v>13186.538322396</v>
      </c>
      <c r="AJ74" s="236">
        <v>13344.172127418</v>
      </c>
      <c r="AK74" s="236">
        <v>13501.966736852</v>
      </c>
      <c r="AL74" s="236">
        <v>13659.881792304999</v>
      </c>
      <c r="AM74" s="236">
        <v>13817.878554843999</v>
      </c>
      <c r="AN74" s="236">
        <v>13975.921373869</v>
      </c>
      <c r="AO74" s="236">
        <v>14133.976490442999</v>
      </c>
      <c r="AP74" s="236">
        <v>14292.012645434999</v>
      </c>
      <c r="AQ74" s="236">
        <v>14450.000772937001</v>
      </c>
      <c r="AR74" s="236">
        <v>14607.91305445</v>
      </c>
      <c r="AS74" s="236">
        <v>14765.721963622</v>
      </c>
      <c r="AT74" s="236">
        <v>14923.395735315</v>
      </c>
      <c r="AU74" s="236">
        <v>15080.888168428</v>
      </c>
      <c r="AV74" s="236">
        <v>15238.104633827001</v>
      </c>
      <c r="AW74" s="236">
        <v>15394.782196173999</v>
      </c>
      <c r="AX74" s="236">
        <v>15550</v>
      </c>
      <c r="AY74" s="236"/>
      <c r="AZ74" s="236"/>
      <c r="BA74" s="236"/>
      <c r="BB74" s="236"/>
      <c r="BC74" s="236"/>
      <c r="BD74" s="236"/>
      <c r="BE74" s="236"/>
      <c r="BF74" s="236"/>
      <c r="BG74" s="236"/>
      <c r="BH74" s="236"/>
      <c r="BI74" s="236"/>
      <c r="BJ74" s="236"/>
      <c r="BK74" s="236"/>
      <c r="BL74" s="236"/>
      <c r="BM74" s="236"/>
      <c r="BN74" s="236"/>
      <c r="BO74" s="236"/>
      <c r="BP74" s="236"/>
      <c r="BQ74" s="236"/>
      <c r="BR74" s="236"/>
      <c r="BS74" s="236"/>
      <c r="BT74" s="236"/>
      <c r="BU74" s="236"/>
      <c r="BV74" s="236"/>
      <c r="BW74" s="236"/>
      <c r="BX74" s="236"/>
      <c r="BY74" s="236"/>
      <c r="BZ74" s="236"/>
      <c r="CA74" s="236"/>
      <c r="CB74" s="236"/>
      <c r="CC74" s="236"/>
      <c r="CD74" s="236"/>
      <c r="CE74" s="236"/>
      <c r="CF74" s="236"/>
      <c r="CG74" s="236"/>
      <c r="CH74" s="236"/>
      <c r="CI74" s="236"/>
      <c r="CJ74" s="236"/>
      <c r="CK74" s="236"/>
      <c r="CL74" s="236"/>
      <c r="CM74" s="236"/>
      <c r="CN74" s="236"/>
      <c r="CO74" s="236"/>
      <c r="CP74" s="236"/>
      <c r="CQ74" s="236"/>
      <c r="CR74" s="236"/>
      <c r="CS74" s="236"/>
      <c r="CT74" s="236"/>
      <c r="CU74" s="236"/>
      <c r="CV74" s="236"/>
      <c r="CW74" s="236"/>
      <c r="CX74" s="236"/>
      <c r="CY74" s="236"/>
      <c r="CZ74" s="236"/>
      <c r="DA74" s="236"/>
      <c r="DB74" s="236"/>
      <c r="DC74" s="236"/>
      <c r="DD74" s="236"/>
      <c r="DE74" s="236"/>
      <c r="DF74" s="236"/>
      <c r="DG74" s="236"/>
      <c r="DH74" s="236"/>
      <c r="DI74" s="236"/>
      <c r="DJ74" s="236"/>
      <c r="DK74" s="236"/>
      <c r="DL74" s="236"/>
      <c r="DM74" s="236"/>
      <c r="DN74" s="236"/>
      <c r="DO74" s="236"/>
      <c r="DP74" s="236"/>
      <c r="DQ74" s="236"/>
      <c r="DR74" s="236"/>
      <c r="DS74" s="236"/>
    </row>
    <row r="75" spans="1:123" x14ac:dyDescent="0.15">
      <c r="A75" s="1" t="s">
        <v>273</v>
      </c>
      <c r="B75" s="1">
        <v>1</v>
      </c>
      <c r="C75" s="1" t="s">
        <v>273</v>
      </c>
      <c r="D75" s="1">
        <v>1</v>
      </c>
      <c r="E75" s="1">
        <v>1</v>
      </c>
      <c r="F75" s="1">
        <v>74</v>
      </c>
      <c r="G75" s="1">
        <v>0</v>
      </c>
      <c r="H75" s="1">
        <v>0</v>
      </c>
      <c r="I75" s="1">
        <v>0</v>
      </c>
      <c r="J75" s="1">
        <v>0</v>
      </c>
      <c r="K75" s="1">
        <v>0</v>
      </c>
      <c r="L75" s="1">
        <v>9919.0329771010001</v>
      </c>
      <c r="M75" s="236">
        <v>36</v>
      </c>
      <c r="N75" s="236">
        <v>10028.094773096</v>
      </c>
      <c r="O75" s="236">
        <v>10163.482760807001</v>
      </c>
      <c r="P75" s="236">
        <v>10305.063236168</v>
      </c>
      <c r="Q75" s="236">
        <v>10450.021706402</v>
      </c>
      <c r="R75" s="236">
        <v>10596.091774308999</v>
      </c>
      <c r="S75" s="236">
        <v>10743.22176946</v>
      </c>
      <c r="T75" s="236">
        <v>10891.357393877001</v>
      </c>
      <c r="U75" s="236">
        <v>11040.442780133</v>
      </c>
      <c r="V75" s="236">
        <v>11190.440485965</v>
      </c>
      <c r="W75" s="236">
        <v>11341.299346651</v>
      </c>
      <c r="X75" s="236">
        <v>11493.001277441001</v>
      </c>
      <c r="Y75" s="236">
        <v>11645.510892423999</v>
      </c>
      <c r="Z75" s="236">
        <v>11798.792126382001</v>
      </c>
      <c r="AA75" s="236">
        <v>11952.818223136999</v>
      </c>
      <c r="AB75" s="236">
        <v>12107.525998716001</v>
      </c>
      <c r="AC75" s="236">
        <v>12262.829182248999</v>
      </c>
      <c r="AD75" s="236">
        <v>12418.547685289999</v>
      </c>
      <c r="AE75" s="236">
        <v>12574.4377179</v>
      </c>
      <c r="AF75" s="236">
        <v>12730.699997997999</v>
      </c>
      <c r="AG75" s="236">
        <v>12887.285256405001</v>
      </c>
      <c r="AH75" s="236">
        <v>13044.146356578</v>
      </c>
      <c r="AI75" s="236">
        <v>13201.237907086001</v>
      </c>
      <c r="AJ75" s="236">
        <v>13358.516190464999</v>
      </c>
      <c r="AK75" s="236">
        <v>13515.940287842001</v>
      </c>
      <c r="AL75" s="236">
        <v>13673.470843806999</v>
      </c>
      <c r="AM75" s="236">
        <v>13831.071467603</v>
      </c>
      <c r="AN75" s="236">
        <v>13988.707545526</v>
      </c>
      <c r="AO75" s="236">
        <v>14146.346747781001</v>
      </c>
      <c r="AP75" s="236">
        <v>14303.958553693999</v>
      </c>
      <c r="AQ75" s="236">
        <v>14461.512921158999</v>
      </c>
      <c r="AR75" s="236">
        <v>14618.978347695</v>
      </c>
      <c r="AS75" s="236">
        <v>14776.314830944</v>
      </c>
      <c r="AT75" s="236">
        <v>14933.456462183</v>
      </c>
      <c r="AU75" s="236">
        <v>15090.254870498</v>
      </c>
      <c r="AV75" s="236">
        <v>15246.279474024999</v>
      </c>
      <c r="AW75" s="236">
        <v>15400</v>
      </c>
      <c r="AX75" s="236"/>
      <c r="AY75" s="236"/>
      <c r="AZ75" s="236"/>
      <c r="BA75" s="236"/>
      <c r="BB75" s="236"/>
      <c r="BC75" s="236"/>
      <c r="BD75" s="236"/>
      <c r="BE75" s="236"/>
      <c r="BF75" s="236"/>
      <c r="BG75" s="236"/>
      <c r="BH75" s="236"/>
      <c r="BI75" s="236"/>
      <c r="BJ75" s="236"/>
      <c r="BK75" s="236"/>
      <c r="BL75" s="236"/>
      <c r="BM75" s="236"/>
      <c r="BN75" s="236"/>
      <c r="BO75" s="236"/>
      <c r="BP75" s="236"/>
      <c r="BQ75" s="236"/>
      <c r="BR75" s="236"/>
      <c r="BS75" s="236"/>
      <c r="BT75" s="236"/>
      <c r="BU75" s="236"/>
      <c r="BV75" s="236"/>
      <c r="BW75" s="236"/>
      <c r="BX75" s="236"/>
      <c r="BY75" s="236"/>
      <c r="BZ75" s="236"/>
      <c r="CA75" s="236"/>
      <c r="CB75" s="236"/>
      <c r="CC75" s="236"/>
      <c r="CD75" s="236"/>
      <c r="CE75" s="236"/>
      <c r="CF75" s="236"/>
      <c r="CG75" s="236"/>
      <c r="CH75" s="236"/>
      <c r="CI75" s="236"/>
      <c r="CJ75" s="236"/>
      <c r="CK75" s="236"/>
      <c r="CL75" s="236"/>
      <c r="CM75" s="236"/>
      <c r="CN75" s="236"/>
      <c r="CO75" s="236"/>
      <c r="CP75" s="236"/>
      <c r="CQ75" s="236"/>
      <c r="CR75" s="236"/>
      <c r="CS75" s="236"/>
      <c r="CT75" s="236"/>
      <c r="CU75" s="236"/>
      <c r="CV75" s="236"/>
      <c r="CW75" s="236"/>
      <c r="CX75" s="236"/>
      <c r="CY75" s="236"/>
      <c r="CZ75" s="236"/>
      <c r="DA75" s="236"/>
      <c r="DB75" s="236"/>
      <c r="DC75" s="236"/>
      <c r="DD75" s="236"/>
      <c r="DE75" s="236"/>
      <c r="DF75" s="236"/>
      <c r="DG75" s="236"/>
      <c r="DH75" s="236"/>
      <c r="DI75" s="236"/>
      <c r="DJ75" s="236"/>
      <c r="DK75" s="236"/>
      <c r="DL75" s="236"/>
      <c r="DM75" s="236"/>
      <c r="DN75" s="236"/>
      <c r="DO75" s="236"/>
      <c r="DP75" s="236"/>
      <c r="DQ75" s="236"/>
      <c r="DR75" s="236"/>
      <c r="DS75" s="236"/>
    </row>
    <row r="76" spans="1:123" x14ac:dyDescent="0.15">
      <c r="A76" s="1" t="s">
        <v>273</v>
      </c>
      <c r="B76" s="1">
        <v>1</v>
      </c>
      <c r="C76" s="1" t="s">
        <v>273</v>
      </c>
      <c r="D76" s="1">
        <v>1</v>
      </c>
      <c r="E76" s="1">
        <v>1</v>
      </c>
      <c r="F76" s="1">
        <v>75</v>
      </c>
      <c r="G76" s="1">
        <v>0</v>
      </c>
      <c r="H76" s="1">
        <v>0</v>
      </c>
      <c r="I76" s="1">
        <v>0</v>
      </c>
      <c r="J76" s="1">
        <v>0</v>
      </c>
      <c r="K76" s="1">
        <v>0</v>
      </c>
      <c r="L76" s="1">
        <v>9938.0051273890003</v>
      </c>
      <c r="M76" s="236">
        <v>35</v>
      </c>
      <c r="N76" s="236">
        <v>10046.195334206999</v>
      </c>
      <c r="O76" s="236">
        <v>10180.325778723</v>
      </c>
      <c r="P76" s="236">
        <v>10320.935324312</v>
      </c>
      <c r="Q76" s="236">
        <v>10466.029286610999</v>
      </c>
      <c r="R76" s="236">
        <v>10612.205129427</v>
      </c>
      <c r="S76" s="236">
        <v>10759.409860473999</v>
      </c>
      <c r="T76" s="236">
        <v>10907.588785493999</v>
      </c>
      <c r="U76" s="236">
        <v>11056.704108739001</v>
      </c>
      <c r="V76" s="236">
        <v>11206.705260195</v>
      </c>
      <c r="W76" s="236">
        <v>11357.572507968</v>
      </c>
      <c r="X76" s="236">
        <v>11509.270072592</v>
      </c>
      <c r="Y76" s="236">
        <v>11661.761549064</v>
      </c>
      <c r="Z76" s="236">
        <v>11815.019319348999</v>
      </c>
      <c r="AA76" s="236">
        <v>11968.981347829</v>
      </c>
      <c r="AB76" s="236">
        <v>12123.563505546001</v>
      </c>
      <c r="AC76" s="236">
        <v>12278.592185649</v>
      </c>
      <c r="AD76" s="236">
        <v>12433.832348065</v>
      </c>
      <c r="AE76" s="236">
        <v>12589.472095921001</v>
      </c>
      <c r="AF76" s="236">
        <v>12745.461931170001</v>
      </c>
      <c r="AG76" s="236">
        <v>12901.754390761</v>
      </c>
      <c r="AH76" s="236">
        <v>13058.303686755</v>
      </c>
      <c r="AI76" s="236">
        <v>13215.065644078</v>
      </c>
      <c r="AJ76" s="236">
        <v>13371.998783379</v>
      </c>
      <c r="AK76" s="236">
        <v>13529.063132771</v>
      </c>
      <c r="AL76" s="236">
        <v>13686.221561337001</v>
      </c>
      <c r="AM76" s="236">
        <v>13843.438600609999</v>
      </c>
      <c r="AN76" s="236">
        <v>14000.680850127999</v>
      </c>
      <c r="AO76" s="236">
        <v>14157.916334452</v>
      </c>
      <c r="AP76" s="236">
        <v>14315.112787868</v>
      </c>
      <c r="AQ76" s="236">
        <v>14472.234731768</v>
      </c>
      <c r="AR76" s="236">
        <v>14629.233926573001</v>
      </c>
      <c r="AS76" s="236">
        <v>14786.024755938</v>
      </c>
      <c r="AT76" s="236">
        <v>14942.405107168999</v>
      </c>
      <c r="AU76" s="236">
        <v>15097.776751875001</v>
      </c>
      <c r="AV76" s="236">
        <v>15250</v>
      </c>
      <c r="AW76" s="236"/>
      <c r="AX76" s="236"/>
      <c r="AY76" s="236"/>
      <c r="AZ76" s="236"/>
      <c r="BA76" s="236"/>
      <c r="BB76" s="236"/>
      <c r="BC76" s="236"/>
      <c r="BD76" s="236"/>
      <c r="BE76" s="236"/>
      <c r="BF76" s="236"/>
      <c r="BG76" s="236"/>
      <c r="BH76" s="236"/>
      <c r="BI76" s="236"/>
      <c r="BJ76" s="236"/>
      <c r="BK76" s="236"/>
      <c r="BL76" s="236"/>
      <c r="BM76" s="236"/>
      <c r="BN76" s="236"/>
      <c r="BO76" s="236"/>
      <c r="BP76" s="236"/>
      <c r="BQ76" s="236"/>
      <c r="BR76" s="236"/>
      <c r="BS76" s="236"/>
      <c r="BT76" s="236"/>
      <c r="BU76" s="236"/>
      <c r="BV76" s="236"/>
      <c r="BW76" s="236"/>
      <c r="BX76" s="236"/>
      <c r="BY76" s="236"/>
      <c r="BZ76" s="236"/>
      <c r="CA76" s="236"/>
      <c r="CB76" s="236"/>
      <c r="CC76" s="236"/>
      <c r="CD76" s="236"/>
      <c r="CE76" s="236"/>
      <c r="CF76" s="236"/>
      <c r="CG76" s="236"/>
      <c r="CH76" s="236"/>
      <c r="CI76" s="236"/>
      <c r="CJ76" s="236"/>
      <c r="CK76" s="236"/>
      <c r="CL76" s="236"/>
      <c r="CM76" s="236"/>
      <c r="CN76" s="236"/>
      <c r="CO76" s="236"/>
      <c r="CP76" s="236"/>
      <c r="CQ76" s="236"/>
      <c r="CR76" s="236"/>
      <c r="CS76" s="236"/>
      <c r="CT76" s="236"/>
      <c r="CU76" s="236"/>
      <c r="CV76" s="236"/>
      <c r="CW76" s="236"/>
      <c r="CX76" s="236"/>
      <c r="CY76" s="236"/>
      <c r="CZ76" s="236"/>
      <c r="DA76" s="236"/>
      <c r="DB76" s="236"/>
      <c r="DC76" s="236"/>
      <c r="DD76" s="236"/>
      <c r="DE76" s="236"/>
      <c r="DF76" s="236"/>
      <c r="DG76" s="236"/>
      <c r="DH76" s="236"/>
      <c r="DI76" s="236"/>
      <c r="DJ76" s="236"/>
      <c r="DK76" s="236"/>
      <c r="DL76" s="236"/>
      <c r="DM76" s="236"/>
      <c r="DN76" s="236"/>
      <c r="DO76" s="236"/>
      <c r="DP76" s="236"/>
      <c r="DQ76" s="236"/>
      <c r="DR76" s="236"/>
      <c r="DS76" s="236"/>
    </row>
    <row r="77" spans="1:123" x14ac:dyDescent="0.15">
      <c r="A77" s="1" t="s">
        <v>273</v>
      </c>
      <c r="B77" s="1">
        <v>1</v>
      </c>
      <c r="C77" s="1" t="s">
        <v>273</v>
      </c>
      <c r="D77" s="1">
        <v>1</v>
      </c>
      <c r="E77" s="1">
        <v>1</v>
      </c>
      <c r="F77" s="1">
        <v>76</v>
      </c>
      <c r="G77" s="1">
        <v>0</v>
      </c>
      <c r="H77" s="1">
        <v>0</v>
      </c>
      <c r="I77" s="1">
        <v>0</v>
      </c>
      <c r="J77" s="1">
        <v>0</v>
      </c>
      <c r="K77" s="1">
        <v>0</v>
      </c>
      <c r="L77" s="1">
        <v>9956.5992263469998</v>
      </c>
      <c r="M77" s="236">
        <v>34</v>
      </c>
      <c r="N77" s="236">
        <v>10063.729266613</v>
      </c>
      <c r="O77" s="236">
        <v>10196.46078587</v>
      </c>
      <c r="P77" s="236">
        <v>10335.966798912999</v>
      </c>
      <c r="Q77" s="236">
        <v>10481.188489393</v>
      </c>
      <c r="R77" s="236">
        <v>10627.462327072</v>
      </c>
      <c r="S77" s="236">
        <v>10774.734790855</v>
      </c>
      <c r="T77" s="236">
        <v>10922.967731512999</v>
      </c>
      <c r="U77" s="236">
        <v>11072.111173739</v>
      </c>
      <c r="V77" s="236">
        <v>11222.143738495</v>
      </c>
      <c r="W77" s="236">
        <v>11373.02925276</v>
      </c>
      <c r="X77" s="236">
        <v>11524.730971747</v>
      </c>
      <c r="Y77" s="236">
        <v>11677.220415559999</v>
      </c>
      <c r="Z77" s="236">
        <v>11830.436696941</v>
      </c>
      <c r="AA77" s="236">
        <v>11984.297828844001</v>
      </c>
      <c r="AB77" s="236">
        <v>12138.636686008</v>
      </c>
      <c r="AC77" s="236">
        <v>12293.226978230001</v>
      </c>
      <c r="AD77" s="236">
        <v>12448.244193844999</v>
      </c>
      <c r="AE77" s="236">
        <v>12603.638605935001</v>
      </c>
      <c r="AF77" s="236">
        <v>12759.362424944</v>
      </c>
      <c r="AG77" s="236">
        <v>12915.369466423001</v>
      </c>
      <c r="AH77" s="236">
        <v>13071.615097690999</v>
      </c>
      <c r="AI77" s="236">
        <v>13228.057278916</v>
      </c>
      <c r="AJ77" s="236">
        <v>13384.655421734</v>
      </c>
      <c r="AK77" s="236">
        <v>13541.371655071</v>
      </c>
      <c r="AL77" s="236">
        <v>13698.169655693</v>
      </c>
      <c r="AM77" s="236">
        <v>13855.014952474001</v>
      </c>
      <c r="AN77" s="236">
        <v>14011.874115209001</v>
      </c>
      <c r="AO77" s="236">
        <v>14168.712654577999</v>
      </c>
      <c r="AP77" s="236">
        <v>14325.491115841</v>
      </c>
      <c r="AQ77" s="236">
        <v>14482.153022201999</v>
      </c>
      <c r="AR77" s="236">
        <v>14638.593049694</v>
      </c>
      <c r="AS77" s="236">
        <v>14794.55534384</v>
      </c>
      <c r="AT77" s="236">
        <v>14949.274029726001</v>
      </c>
      <c r="AU77" s="236">
        <v>15100</v>
      </c>
      <c r="AV77" s="236"/>
      <c r="AW77" s="236"/>
      <c r="AX77" s="236"/>
      <c r="AY77" s="236"/>
      <c r="AZ77" s="236"/>
      <c r="BA77" s="236"/>
      <c r="BB77" s="236"/>
      <c r="BC77" s="236"/>
      <c r="BD77" s="236"/>
      <c r="BE77" s="236"/>
      <c r="BF77" s="236"/>
      <c r="BG77" s="236"/>
      <c r="BH77" s="236"/>
      <c r="BI77" s="236"/>
      <c r="BJ77" s="236"/>
      <c r="BK77" s="236"/>
      <c r="BL77" s="236"/>
      <c r="BM77" s="236"/>
      <c r="BN77" s="236"/>
      <c r="BO77" s="236"/>
      <c r="BP77" s="236"/>
      <c r="BQ77" s="236"/>
      <c r="BR77" s="236"/>
      <c r="BS77" s="236"/>
      <c r="BT77" s="236"/>
      <c r="BU77" s="236"/>
      <c r="BV77" s="236"/>
      <c r="BW77" s="236"/>
      <c r="BX77" s="236"/>
      <c r="BY77" s="236"/>
      <c r="BZ77" s="236"/>
      <c r="CA77" s="236"/>
      <c r="CB77" s="236"/>
      <c r="CC77" s="236"/>
      <c r="CD77" s="236"/>
      <c r="CE77" s="236"/>
      <c r="CF77" s="236"/>
      <c r="CG77" s="236"/>
      <c r="CH77" s="236"/>
      <c r="CI77" s="236"/>
      <c r="CJ77" s="236"/>
      <c r="CK77" s="236"/>
      <c r="CL77" s="236"/>
      <c r="CM77" s="236"/>
      <c r="CN77" s="236"/>
      <c r="CO77" s="236"/>
      <c r="CP77" s="236"/>
      <c r="CQ77" s="236"/>
      <c r="CR77" s="236"/>
      <c r="CS77" s="236"/>
      <c r="CT77" s="236"/>
      <c r="CU77" s="236"/>
      <c r="CV77" s="236"/>
      <c r="CW77" s="236"/>
      <c r="CX77" s="236"/>
      <c r="CY77" s="236"/>
      <c r="CZ77" s="236"/>
      <c r="DA77" s="236"/>
      <c r="DB77" s="236"/>
      <c r="DC77" s="236"/>
      <c r="DD77" s="236"/>
      <c r="DE77" s="236"/>
      <c r="DF77" s="236"/>
      <c r="DG77" s="236"/>
      <c r="DH77" s="236"/>
      <c r="DI77" s="236"/>
      <c r="DJ77" s="236"/>
      <c r="DK77" s="236"/>
      <c r="DL77" s="236"/>
      <c r="DM77" s="236"/>
      <c r="DN77" s="236"/>
      <c r="DO77" s="236"/>
      <c r="DP77" s="236"/>
      <c r="DQ77" s="236"/>
      <c r="DR77" s="236"/>
      <c r="DS77" s="236"/>
    </row>
    <row r="78" spans="1:123" x14ac:dyDescent="0.15">
      <c r="A78" s="1" t="s">
        <v>273</v>
      </c>
      <c r="B78" s="1">
        <v>1</v>
      </c>
      <c r="C78" s="1" t="s">
        <v>273</v>
      </c>
      <c r="D78" s="1">
        <v>1</v>
      </c>
      <c r="E78" s="1">
        <v>1</v>
      </c>
      <c r="F78" s="1">
        <v>77</v>
      </c>
      <c r="G78" s="1">
        <v>0</v>
      </c>
      <c r="H78" s="1">
        <v>0</v>
      </c>
      <c r="I78" s="1">
        <v>0</v>
      </c>
      <c r="J78" s="1">
        <v>0</v>
      </c>
      <c r="K78" s="1">
        <v>0</v>
      </c>
      <c r="L78" s="1">
        <v>9975.0460800220008</v>
      </c>
      <c r="M78" s="236">
        <v>33</v>
      </c>
      <c r="N78" s="236">
        <v>10080.839275695</v>
      </c>
      <c r="O78" s="236">
        <v>10211.973292199</v>
      </c>
      <c r="P78" s="236">
        <v>10350.171849359</v>
      </c>
      <c r="Q78" s="236">
        <v>10495.514793668999</v>
      </c>
      <c r="R78" s="236">
        <v>10641.880796216001</v>
      </c>
      <c r="S78" s="236">
        <v>10789.231354285999</v>
      </c>
      <c r="T78" s="236">
        <v>10937.517087283</v>
      </c>
      <c r="U78" s="236">
        <v>11086.714969021999</v>
      </c>
      <c r="V78" s="236">
        <v>11236.788432928</v>
      </c>
      <c r="W78" s="236">
        <v>11387.70039443</v>
      </c>
      <c r="X78" s="236">
        <v>11539.421511772</v>
      </c>
      <c r="Y78" s="236">
        <v>11691.892046053999</v>
      </c>
      <c r="Z78" s="236">
        <v>11845.032152141999</v>
      </c>
      <c r="AA78" s="236">
        <v>11998.681186368</v>
      </c>
      <c r="AB78" s="236">
        <v>12152.621608395</v>
      </c>
      <c r="AC78" s="236">
        <v>12307.01629177</v>
      </c>
      <c r="AD78" s="236">
        <v>12461.815280699</v>
      </c>
      <c r="AE78" s="236">
        <v>12616.970459126</v>
      </c>
      <c r="AF78" s="236">
        <v>12772.435246090999</v>
      </c>
      <c r="AG78" s="236">
        <v>12928.164551304</v>
      </c>
      <c r="AH78" s="236">
        <v>13084.115774452001</v>
      </c>
      <c r="AI78" s="236">
        <v>13240.247710697</v>
      </c>
      <c r="AJ78" s="236">
        <v>13396.521748805</v>
      </c>
      <c r="AK78" s="236">
        <v>13552.900710776999</v>
      </c>
      <c r="AL78" s="236">
        <v>13709.349054820999</v>
      </c>
      <c r="AM78" s="236">
        <v>13865.831895965999</v>
      </c>
      <c r="AN78" s="236">
        <v>14022.312521287</v>
      </c>
      <c r="AO78" s="236">
        <v>14178.747499913999</v>
      </c>
      <c r="AP78" s="236">
        <v>14335.072117831</v>
      </c>
      <c r="AQ78" s="236">
        <v>14491.161343448999</v>
      </c>
      <c r="AR78" s="236">
        <v>14646.705580510999</v>
      </c>
      <c r="AS78" s="236">
        <v>14800.771307576</v>
      </c>
      <c r="AT78" s="236">
        <v>14950</v>
      </c>
      <c r="AU78" s="236"/>
      <c r="AV78" s="236"/>
      <c r="AW78" s="236"/>
      <c r="AX78" s="236"/>
      <c r="AY78" s="236"/>
      <c r="AZ78" s="236"/>
      <c r="BA78" s="236"/>
      <c r="BB78" s="236"/>
      <c r="BC78" s="236"/>
      <c r="BD78" s="236"/>
      <c r="BE78" s="236"/>
      <c r="BF78" s="236"/>
      <c r="BG78" s="236"/>
      <c r="BH78" s="236"/>
      <c r="BI78" s="236"/>
      <c r="BJ78" s="236"/>
      <c r="BK78" s="236"/>
      <c r="BL78" s="236"/>
      <c r="BM78" s="236"/>
      <c r="BN78" s="236"/>
      <c r="BO78" s="236"/>
      <c r="BP78" s="236"/>
      <c r="BQ78" s="236"/>
      <c r="BR78" s="236"/>
      <c r="BS78" s="236"/>
      <c r="BT78" s="236"/>
      <c r="BU78" s="236"/>
      <c r="BV78" s="236"/>
      <c r="BW78" s="236"/>
      <c r="BX78" s="236"/>
      <c r="BY78" s="236"/>
      <c r="BZ78" s="236"/>
      <c r="CA78" s="236"/>
      <c r="CB78" s="236"/>
      <c r="CC78" s="236"/>
      <c r="CD78" s="236"/>
      <c r="CE78" s="236"/>
      <c r="CF78" s="236"/>
      <c r="CG78" s="236"/>
      <c r="CH78" s="236"/>
      <c r="CI78" s="236"/>
      <c r="CJ78" s="236"/>
      <c r="CK78" s="236"/>
      <c r="CL78" s="236"/>
      <c r="CM78" s="236"/>
      <c r="CN78" s="236"/>
      <c r="CO78" s="236"/>
      <c r="CP78" s="236"/>
      <c r="CQ78" s="236"/>
      <c r="CR78" s="236"/>
      <c r="CS78" s="236"/>
      <c r="CT78" s="236"/>
      <c r="CU78" s="236"/>
      <c r="CV78" s="236"/>
      <c r="CW78" s="236"/>
      <c r="CX78" s="236"/>
      <c r="CY78" s="236"/>
      <c r="CZ78" s="236"/>
      <c r="DA78" s="236"/>
      <c r="DB78" s="236"/>
      <c r="DC78" s="236"/>
      <c r="DD78" s="236"/>
      <c r="DE78" s="236"/>
      <c r="DF78" s="236"/>
      <c r="DG78" s="236"/>
      <c r="DH78" s="236"/>
      <c r="DI78" s="236"/>
      <c r="DJ78" s="236"/>
      <c r="DK78" s="236"/>
      <c r="DL78" s="236"/>
      <c r="DM78" s="236"/>
      <c r="DN78" s="236"/>
      <c r="DO78" s="236"/>
      <c r="DP78" s="236"/>
      <c r="DQ78" s="236"/>
      <c r="DR78" s="236"/>
      <c r="DS78" s="236"/>
    </row>
    <row r="79" spans="1:123" x14ac:dyDescent="0.15">
      <c r="A79" s="1" t="s">
        <v>273</v>
      </c>
      <c r="B79" s="1">
        <v>1</v>
      </c>
      <c r="C79" s="1" t="s">
        <v>273</v>
      </c>
      <c r="D79" s="1">
        <v>1</v>
      </c>
      <c r="E79" s="1">
        <v>1</v>
      </c>
      <c r="F79" s="1">
        <v>78</v>
      </c>
      <c r="G79" s="1">
        <v>0</v>
      </c>
      <c r="H79" s="1">
        <v>0</v>
      </c>
      <c r="I79" s="1">
        <v>0</v>
      </c>
      <c r="J79" s="1">
        <v>0</v>
      </c>
      <c r="K79" s="1">
        <v>0</v>
      </c>
      <c r="L79" s="1">
        <v>9993.4561722359995</v>
      </c>
      <c r="M79" s="236">
        <v>32</v>
      </c>
      <c r="N79" s="236">
        <v>10097.604298744</v>
      </c>
      <c r="O79" s="236">
        <v>10226.905701569</v>
      </c>
      <c r="P79" s="236">
        <v>10363.567260266</v>
      </c>
      <c r="Q79" s="236">
        <v>10509.026801577</v>
      </c>
      <c r="R79" s="236">
        <v>10655.49497706</v>
      </c>
      <c r="S79" s="236">
        <v>10802.923000827001</v>
      </c>
      <c r="T79" s="236">
        <v>10951.286199549</v>
      </c>
      <c r="U79" s="236">
        <v>11100.547613097</v>
      </c>
      <c r="V79" s="236">
        <v>11250.669817112001</v>
      </c>
      <c r="W79" s="236">
        <v>11401.622607984</v>
      </c>
      <c r="X79" s="236">
        <v>11553.347395167</v>
      </c>
      <c r="Y79" s="236">
        <v>11705.766475439001</v>
      </c>
      <c r="Z79" s="236">
        <v>11858.725686727001</v>
      </c>
      <c r="AA79" s="236">
        <v>12012.01623856</v>
      </c>
      <c r="AB79" s="236">
        <v>12165.788389694</v>
      </c>
      <c r="AC79" s="236">
        <v>12319.991955464</v>
      </c>
      <c r="AD79" s="236">
        <v>12474.578493309</v>
      </c>
      <c r="AE79" s="236">
        <v>12629.501025759</v>
      </c>
      <c r="AF79" s="236">
        <v>12784.714004916999</v>
      </c>
      <c r="AG79" s="236">
        <v>12940.174269989</v>
      </c>
      <c r="AH79" s="236">
        <v>13095.83999966</v>
      </c>
      <c r="AI79" s="236">
        <v>13251.671842539001</v>
      </c>
      <c r="AJ79" s="236">
        <v>13407.63176586</v>
      </c>
      <c r="AK79" s="236">
        <v>13563.683157167001</v>
      </c>
      <c r="AL79" s="236">
        <v>13719.789676724</v>
      </c>
      <c r="AM79" s="236">
        <v>13875.912387996001</v>
      </c>
      <c r="AN79" s="236">
        <v>14032.003883986999</v>
      </c>
      <c r="AO79" s="236">
        <v>14187.99121346</v>
      </c>
      <c r="AP79" s="236">
        <v>14343.729637204</v>
      </c>
      <c r="AQ79" s="236">
        <v>14498.855817182</v>
      </c>
      <c r="AR79" s="236">
        <v>14652.268585426</v>
      </c>
      <c r="AS79" s="236">
        <v>14800</v>
      </c>
      <c r="AT79" s="236"/>
      <c r="AU79" s="236"/>
      <c r="AV79" s="236"/>
      <c r="AW79" s="236"/>
      <c r="AX79" s="236"/>
      <c r="AY79" s="236"/>
      <c r="AZ79" s="236"/>
      <c r="BA79" s="236"/>
      <c r="BB79" s="236"/>
      <c r="BC79" s="236"/>
      <c r="BD79" s="236"/>
      <c r="BE79" s="236"/>
      <c r="BF79" s="236"/>
      <c r="BG79" s="236"/>
      <c r="BH79" s="236"/>
      <c r="BI79" s="236"/>
      <c r="BJ79" s="236"/>
      <c r="BK79" s="236"/>
      <c r="BL79" s="236"/>
      <c r="BM79" s="236"/>
      <c r="BN79" s="236"/>
      <c r="BO79" s="236"/>
      <c r="BP79" s="236"/>
      <c r="BQ79" s="236"/>
      <c r="BR79" s="236"/>
      <c r="BS79" s="236"/>
      <c r="BT79" s="236"/>
      <c r="BU79" s="236"/>
      <c r="BV79" s="236"/>
      <c r="BW79" s="236"/>
      <c r="BX79" s="236"/>
      <c r="BY79" s="236"/>
      <c r="BZ79" s="236"/>
      <c r="CA79" s="236"/>
      <c r="CB79" s="236"/>
      <c r="CC79" s="236"/>
      <c r="CD79" s="236"/>
      <c r="CE79" s="236"/>
      <c r="CF79" s="236"/>
      <c r="CG79" s="236"/>
      <c r="CH79" s="236"/>
      <c r="CI79" s="236"/>
      <c r="CJ79" s="236"/>
      <c r="CK79" s="236"/>
      <c r="CL79" s="236"/>
      <c r="CM79" s="236"/>
      <c r="CN79" s="236"/>
      <c r="CO79" s="236"/>
      <c r="CP79" s="236"/>
      <c r="CQ79" s="236"/>
      <c r="CR79" s="236"/>
      <c r="CS79" s="236"/>
      <c r="CT79" s="236"/>
      <c r="CU79" s="236"/>
      <c r="CV79" s="236"/>
      <c r="CW79" s="236"/>
      <c r="CX79" s="236"/>
      <c r="CY79" s="236"/>
      <c r="CZ79" s="236"/>
      <c r="DA79" s="236"/>
      <c r="DB79" s="236"/>
      <c r="DC79" s="236"/>
      <c r="DD79" s="236"/>
      <c r="DE79" s="236"/>
      <c r="DF79" s="236"/>
      <c r="DG79" s="236"/>
      <c r="DH79" s="236"/>
      <c r="DI79" s="236"/>
      <c r="DJ79" s="236"/>
      <c r="DK79" s="236"/>
      <c r="DL79" s="236"/>
      <c r="DM79" s="236"/>
      <c r="DN79" s="236"/>
      <c r="DO79" s="236"/>
      <c r="DP79" s="236"/>
      <c r="DQ79" s="236"/>
      <c r="DR79" s="236"/>
      <c r="DS79" s="236"/>
    </row>
    <row r="80" spans="1:123" x14ac:dyDescent="0.15">
      <c r="A80" s="1" t="s">
        <v>273</v>
      </c>
      <c r="B80" s="1">
        <v>1</v>
      </c>
      <c r="C80" s="1" t="s">
        <v>273</v>
      </c>
      <c r="D80" s="1">
        <v>1</v>
      </c>
      <c r="E80" s="1">
        <v>1</v>
      </c>
      <c r="F80" s="1">
        <v>79</v>
      </c>
      <c r="G80" s="1">
        <v>0</v>
      </c>
      <c r="H80" s="1">
        <v>0</v>
      </c>
      <c r="I80" s="1">
        <v>0</v>
      </c>
      <c r="J80" s="1">
        <v>0</v>
      </c>
      <c r="K80" s="1">
        <v>0</v>
      </c>
      <c r="L80" s="1">
        <v>10013.079456088</v>
      </c>
      <c r="M80" s="236">
        <v>31</v>
      </c>
      <c r="N80" s="236">
        <v>10115.147474898</v>
      </c>
      <c r="O80" s="236">
        <v>10242.374968421</v>
      </c>
      <c r="P80" s="236">
        <v>10377.262037181999</v>
      </c>
      <c r="Q80" s="236">
        <v>10521.758599834</v>
      </c>
      <c r="R80" s="236">
        <v>10668.328914371001</v>
      </c>
      <c r="S80" s="236">
        <v>10815.857430075999</v>
      </c>
      <c r="T80" s="236">
        <v>10964.306793264999</v>
      </c>
      <c r="U80" s="236">
        <v>11113.639239795</v>
      </c>
      <c r="V80" s="236">
        <v>11263.823704195</v>
      </c>
      <c r="W80" s="236">
        <v>11414.802744279001</v>
      </c>
      <c r="X80" s="236">
        <v>11566.500798737001</v>
      </c>
      <c r="Y80" s="236">
        <v>11718.770187086</v>
      </c>
      <c r="Z80" s="236">
        <v>11871.410868724999</v>
      </c>
      <c r="AA80" s="236">
        <v>12024.560487618</v>
      </c>
      <c r="AB80" s="236">
        <v>12178.168630229</v>
      </c>
      <c r="AC80" s="236">
        <v>12332.186527492</v>
      </c>
      <c r="AD80" s="236">
        <v>12486.566805427999</v>
      </c>
      <c r="AE80" s="236">
        <v>12641.26345853</v>
      </c>
      <c r="AF80" s="236">
        <v>12796.232765526</v>
      </c>
      <c r="AG80" s="236">
        <v>12951.432288623</v>
      </c>
      <c r="AH80" s="236">
        <v>13106.821936271999</v>
      </c>
      <c r="AI80" s="236">
        <v>13262.362820943999</v>
      </c>
      <c r="AJ80" s="236">
        <v>13418.017259513999</v>
      </c>
      <c r="AK80" s="236">
        <v>13573.747457481</v>
      </c>
      <c r="AL80" s="236">
        <v>13729.512254705</v>
      </c>
      <c r="AM80" s="236">
        <v>13885.260268059999</v>
      </c>
      <c r="AN80" s="236">
        <v>14040.910309089</v>
      </c>
      <c r="AO80" s="236">
        <v>14196.29793096</v>
      </c>
      <c r="AP80" s="236">
        <v>14351.006053853</v>
      </c>
      <c r="AQ80" s="236">
        <v>14503.765863277</v>
      </c>
      <c r="AR80" s="236">
        <v>14650</v>
      </c>
      <c r="AS80" s="236"/>
      <c r="AT80" s="236"/>
      <c r="AU80" s="236"/>
      <c r="AV80" s="236"/>
      <c r="AW80" s="236"/>
      <c r="AX80" s="236"/>
      <c r="AY80" s="236"/>
      <c r="AZ80" s="236"/>
      <c r="BA80" s="236"/>
      <c r="BB80" s="236"/>
      <c r="BC80" s="236"/>
      <c r="BD80" s="236"/>
      <c r="BE80" s="236"/>
      <c r="BF80" s="236"/>
      <c r="BG80" s="236"/>
      <c r="BH80" s="236"/>
      <c r="BI80" s="236"/>
      <c r="BJ80" s="236"/>
      <c r="BK80" s="236"/>
      <c r="BL80" s="236"/>
      <c r="BM80" s="236"/>
      <c r="BN80" s="236"/>
      <c r="BO80" s="236"/>
      <c r="BP80" s="236"/>
      <c r="BQ80" s="236"/>
      <c r="BR80" s="236"/>
      <c r="BS80" s="236"/>
      <c r="BT80" s="236"/>
      <c r="BU80" s="236"/>
      <c r="BV80" s="236"/>
      <c r="BW80" s="236"/>
      <c r="BX80" s="236"/>
      <c r="BY80" s="236"/>
      <c r="BZ80" s="236"/>
      <c r="CA80" s="236"/>
      <c r="CB80" s="236"/>
      <c r="CC80" s="236"/>
      <c r="CD80" s="236"/>
      <c r="CE80" s="236"/>
      <c r="CF80" s="236"/>
      <c r="CG80" s="236"/>
      <c r="CH80" s="236"/>
      <c r="CI80" s="236"/>
      <c r="CJ80" s="236"/>
      <c r="CK80" s="236"/>
      <c r="CL80" s="236"/>
      <c r="CM80" s="236"/>
      <c r="CN80" s="236"/>
      <c r="CO80" s="236"/>
      <c r="CP80" s="236"/>
      <c r="CQ80" s="236"/>
      <c r="CR80" s="236"/>
      <c r="CS80" s="236"/>
      <c r="CT80" s="236"/>
      <c r="CU80" s="236"/>
      <c r="CV80" s="236"/>
      <c r="CW80" s="236"/>
      <c r="CX80" s="236"/>
      <c r="CY80" s="236"/>
      <c r="CZ80" s="236"/>
      <c r="DA80" s="236"/>
      <c r="DB80" s="236"/>
      <c r="DC80" s="236"/>
      <c r="DD80" s="236"/>
      <c r="DE80" s="236"/>
      <c r="DF80" s="236"/>
      <c r="DG80" s="236"/>
      <c r="DH80" s="236"/>
      <c r="DI80" s="236"/>
      <c r="DJ80" s="236"/>
      <c r="DK80" s="236"/>
      <c r="DL80" s="236"/>
      <c r="DM80" s="236"/>
      <c r="DN80" s="236"/>
      <c r="DO80" s="236"/>
      <c r="DP80" s="236"/>
      <c r="DQ80" s="236"/>
      <c r="DR80" s="236"/>
      <c r="DS80" s="236"/>
    </row>
    <row r="81" spans="1:123" x14ac:dyDescent="0.15">
      <c r="A81" s="1" t="s">
        <v>273</v>
      </c>
      <c r="B81" s="1">
        <v>1</v>
      </c>
      <c r="C81" s="1" t="s">
        <v>273</v>
      </c>
      <c r="D81" s="1">
        <v>1</v>
      </c>
      <c r="E81" s="1">
        <v>1</v>
      </c>
      <c r="F81" s="1">
        <v>80</v>
      </c>
      <c r="G81" s="1">
        <v>0</v>
      </c>
      <c r="H81" s="1">
        <v>0</v>
      </c>
      <c r="I81" s="1">
        <v>0</v>
      </c>
      <c r="J81" s="1">
        <v>0</v>
      </c>
      <c r="K81" s="1">
        <v>0</v>
      </c>
      <c r="L81" s="1">
        <v>10033.59937482</v>
      </c>
      <c r="M81" s="236">
        <v>30</v>
      </c>
      <c r="N81" s="236">
        <v>10133.134640446</v>
      </c>
      <c r="O81" s="236">
        <v>10257.990652271999</v>
      </c>
      <c r="P81" s="236">
        <v>10390.82509283</v>
      </c>
      <c r="Q81" s="236">
        <v>10533.734827914999</v>
      </c>
      <c r="R81" s="236">
        <v>10680.428660604</v>
      </c>
      <c r="S81" s="236">
        <v>10828.065973433</v>
      </c>
      <c r="T81" s="236">
        <v>10976.608662478</v>
      </c>
      <c r="U81" s="236">
        <v>11126.024800407</v>
      </c>
      <c r="V81" s="236">
        <v>11276.258093392</v>
      </c>
      <c r="W81" s="236">
        <v>11427.235122034999</v>
      </c>
      <c r="X81" s="236">
        <v>11578.814687444999</v>
      </c>
      <c r="Y81" s="236">
        <v>11730.80549889</v>
      </c>
      <c r="Z81" s="236">
        <v>11883.332585542001</v>
      </c>
      <c r="AA81" s="236">
        <v>12036.345304992999</v>
      </c>
      <c r="AB81" s="236">
        <v>12189.794561674</v>
      </c>
      <c r="AC81" s="236">
        <v>12343.632585096</v>
      </c>
      <c r="AD81" s="236">
        <v>12497.812912142999</v>
      </c>
      <c r="AE81" s="236">
        <v>12652.291261062999</v>
      </c>
      <c r="AF81" s="236">
        <v>12807.024577586</v>
      </c>
      <c r="AG81" s="236">
        <v>12961.972030006</v>
      </c>
      <c r="AH81" s="236">
        <v>13117.093876027</v>
      </c>
      <c r="AI81" s="236">
        <v>13272.351361860001</v>
      </c>
      <c r="AJ81" s="236">
        <v>13427.705238238001</v>
      </c>
      <c r="AK81" s="236">
        <v>13583.112121414</v>
      </c>
      <c r="AL81" s="236">
        <v>13738.516652132999</v>
      </c>
      <c r="AM81" s="236">
        <v>13893.829404718001</v>
      </c>
      <c r="AN81" s="236">
        <v>14048.866224715</v>
      </c>
      <c r="AO81" s="236">
        <v>14203.156290524001</v>
      </c>
      <c r="AP81" s="236">
        <v>14355.263141126999</v>
      </c>
      <c r="AQ81" s="236">
        <v>14500</v>
      </c>
      <c r="AR81" s="236"/>
      <c r="AS81" s="236"/>
      <c r="AT81" s="236"/>
      <c r="AU81" s="236"/>
      <c r="AV81" s="236"/>
      <c r="AW81" s="236"/>
      <c r="AX81" s="236"/>
      <c r="AY81" s="236"/>
      <c r="AZ81" s="236"/>
      <c r="BA81" s="236"/>
      <c r="BB81" s="236"/>
      <c r="BC81" s="236"/>
      <c r="BD81" s="236"/>
      <c r="BE81" s="236"/>
      <c r="BF81" s="236"/>
      <c r="BG81" s="236"/>
      <c r="BH81" s="236"/>
      <c r="BI81" s="236"/>
      <c r="BJ81" s="236"/>
      <c r="BK81" s="236"/>
      <c r="BL81" s="236"/>
      <c r="BM81" s="236"/>
      <c r="BN81" s="236"/>
      <c r="BO81" s="236"/>
      <c r="BP81" s="236"/>
      <c r="BQ81" s="236"/>
      <c r="BR81" s="236"/>
      <c r="BS81" s="236"/>
      <c r="BT81" s="236"/>
      <c r="BU81" s="236"/>
      <c r="BV81" s="236"/>
      <c r="BW81" s="236"/>
      <c r="BX81" s="236"/>
      <c r="BY81" s="236"/>
      <c r="BZ81" s="236"/>
      <c r="CA81" s="236"/>
      <c r="CB81" s="236"/>
      <c r="CC81" s="236"/>
      <c r="CD81" s="236"/>
      <c r="CE81" s="236"/>
      <c r="CF81" s="236"/>
      <c r="CG81" s="236"/>
      <c r="CH81" s="236"/>
      <c r="CI81" s="236"/>
      <c r="CJ81" s="236"/>
      <c r="CK81" s="236"/>
      <c r="CL81" s="236"/>
      <c r="CM81" s="236"/>
      <c r="CN81" s="236"/>
      <c r="CO81" s="236"/>
      <c r="CP81" s="236"/>
      <c r="CQ81" s="236"/>
      <c r="CR81" s="236"/>
      <c r="CS81" s="236"/>
      <c r="CT81" s="236"/>
      <c r="CU81" s="236"/>
      <c r="CV81" s="236"/>
      <c r="CW81" s="236"/>
      <c r="CX81" s="236"/>
      <c r="CY81" s="236"/>
      <c r="CZ81" s="236"/>
      <c r="DA81" s="236"/>
      <c r="DB81" s="236"/>
      <c r="DC81" s="236"/>
      <c r="DD81" s="236"/>
      <c r="DE81" s="236"/>
      <c r="DF81" s="236"/>
      <c r="DG81" s="236"/>
      <c r="DH81" s="236"/>
      <c r="DI81" s="236"/>
      <c r="DJ81" s="236"/>
      <c r="DK81" s="236"/>
      <c r="DL81" s="236"/>
      <c r="DM81" s="236"/>
      <c r="DN81" s="236"/>
      <c r="DO81" s="236"/>
      <c r="DP81" s="236"/>
      <c r="DQ81" s="236"/>
      <c r="DR81" s="236"/>
      <c r="DS81" s="236"/>
    </row>
    <row r="82" spans="1:123" x14ac:dyDescent="0.15">
      <c r="A82" s="1" t="s">
        <v>273</v>
      </c>
      <c r="B82" s="1">
        <v>1</v>
      </c>
      <c r="C82" s="1" t="s">
        <v>273</v>
      </c>
      <c r="D82" s="1">
        <v>1</v>
      </c>
      <c r="E82" s="1">
        <v>2</v>
      </c>
      <c r="F82" s="1">
        <v>0</v>
      </c>
      <c r="G82" s="1">
        <v>0</v>
      </c>
      <c r="H82" s="1">
        <v>0</v>
      </c>
      <c r="I82" s="1">
        <v>0</v>
      </c>
      <c r="J82" s="1">
        <v>0</v>
      </c>
      <c r="K82" s="1">
        <v>0</v>
      </c>
      <c r="L82" s="1">
        <v>6533.2353298039998</v>
      </c>
      <c r="M82" s="236">
        <v>110</v>
      </c>
      <c r="N82" s="236">
        <v>6576.1285295199996</v>
      </c>
      <c r="O82" s="236">
        <v>6674.6032473830001</v>
      </c>
      <c r="P82" s="236">
        <v>6774.6005663730002</v>
      </c>
      <c r="Q82" s="236">
        <v>6876.1158390370001</v>
      </c>
      <c r="R82" s="236">
        <v>6979.1666559590003</v>
      </c>
      <c r="S82" s="236">
        <v>7083.773542891</v>
      </c>
      <c r="T82" s="236">
        <v>7189.9583956549995</v>
      </c>
      <c r="U82" s="236">
        <v>7297.741559002</v>
      </c>
      <c r="V82" s="236">
        <v>7407.1447475080004</v>
      </c>
      <c r="W82" s="236">
        <v>7518.1892744919996</v>
      </c>
      <c r="X82" s="236">
        <v>7630.897264618</v>
      </c>
      <c r="Y82" s="236">
        <v>7745.2904215790004</v>
      </c>
      <c r="Z82" s="236">
        <v>7861.3899794870003</v>
      </c>
      <c r="AA82" s="236">
        <v>7979.2179690180001</v>
      </c>
      <c r="AB82" s="236">
        <v>8098.7999379720004</v>
      </c>
      <c r="AC82" s="236">
        <v>8220.1590930599996</v>
      </c>
      <c r="AD82" s="236">
        <v>8342.6640535509996</v>
      </c>
      <c r="AE82" s="236">
        <v>8466.9003289690008</v>
      </c>
      <c r="AF82" s="236">
        <v>8592.9518187060003</v>
      </c>
      <c r="AG82" s="236">
        <v>8720.8653734950003</v>
      </c>
      <c r="AH82" s="236">
        <v>8850.6770249309993</v>
      </c>
      <c r="AI82" s="236">
        <v>8982.4075843339997</v>
      </c>
      <c r="AJ82" s="236">
        <v>9116.0541548700003</v>
      </c>
      <c r="AK82" s="236">
        <v>9251.6134903740003</v>
      </c>
      <c r="AL82" s="236">
        <v>9389.0901093709999</v>
      </c>
      <c r="AM82" s="236">
        <v>9528.4925526509996</v>
      </c>
      <c r="AN82" s="236">
        <v>9669.9385308250003</v>
      </c>
      <c r="AO82" s="236">
        <v>9813.4794348579999</v>
      </c>
      <c r="AP82" s="236">
        <v>9959.1432826370001</v>
      </c>
      <c r="AQ82" s="236">
        <v>10106.950442310999</v>
      </c>
      <c r="AR82" s="236">
        <v>10256.929733596</v>
      </c>
      <c r="AS82" s="236">
        <v>10409.102375151</v>
      </c>
      <c r="AT82" s="236">
        <v>10563.457603757999</v>
      </c>
      <c r="AU82" s="236">
        <v>10719.964507004999</v>
      </c>
      <c r="AV82" s="236">
        <v>10878.652745531001</v>
      </c>
      <c r="AW82" s="236">
        <v>11039.580918109999</v>
      </c>
      <c r="AX82" s="236">
        <v>11202.788496953999</v>
      </c>
      <c r="AY82" s="236">
        <v>11368.287707186</v>
      </c>
      <c r="AZ82" s="236">
        <v>11536.051535910001</v>
      </c>
      <c r="BA82" s="236">
        <v>11706.089388073</v>
      </c>
      <c r="BB82" s="236">
        <v>11878.431347664</v>
      </c>
      <c r="BC82" s="236">
        <v>12053.116369943</v>
      </c>
      <c r="BD82" s="236">
        <v>12230.196181787</v>
      </c>
      <c r="BE82" s="236">
        <v>12409.665234</v>
      </c>
      <c r="BF82" s="236">
        <v>12591.499996422999</v>
      </c>
      <c r="BG82" s="236">
        <v>12775.663240034</v>
      </c>
      <c r="BH82" s="236">
        <v>12962.150105121</v>
      </c>
      <c r="BI82" s="236">
        <v>13150.980276136001</v>
      </c>
      <c r="BJ82" s="236">
        <v>13342.152943368999</v>
      </c>
      <c r="BK82" s="236">
        <v>13535.636392443999</v>
      </c>
      <c r="BL82" s="236">
        <v>13731.409250279001</v>
      </c>
      <c r="BM82" s="236">
        <v>13929.428087996999</v>
      </c>
      <c r="BN82" s="236">
        <v>14129.774731383</v>
      </c>
      <c r="BO82" s="236">
        <v>14332.518724456</v>
      </c>
      <c r="BP82" s="236">
        <v>14537.762998286</v>
      </c>
      <c r="BQ82" s="236">
        <v>14745.516042431</v>
      </c>
      <c r="BR82" s="236">
        <v>14955.696027511</v>
      </c>
      <c r="BS82" s="236">
        <v>15168.138823518</v>
      </c>
      <c r="BT82" s="236">
        <v>15382.664949337999</v>
      </c>
      <c r="BU82" s="236">
        <v>15599.155370484001</v>
      </c>
      <c r="BV82" s="236">
        <v>15817.552829677999</v>
      </c>
      <c r="BW82" s="236">
        <v>16038.013690325</v>
      </c>
      <c r="BX82" s="236">
        <v>16260.627512245001</v>
      </c>
      <c r="BY82" s="236">
        <v>16485.291835456999</v>
      </c>
      <c r="BZ82" s="236">
        <v>16711.873399838001</v>
      </c>
      <c r="CA82" s="236">
        <v>16940.18985115</v>
      </c>
      <c r="CB82" s="236">
        <v>17170.035066585999</v>
      </c>
      <c r="CC82" s="236">
        <v>17401.175798687</v>
      </c>
      <c r="CD82" s="236">
        <v>17633.37523329</v>
      </c>
      <c r="CE82" s="236">
        <v>17866.424565671001</v>
      </c>
      <c r="CF82" s="236">
        <v>18100.151549837999</v>
      </c>
      <c r="CG82" s="236">
        <v>18334.454468569002</v>
      </c>
      <c r="CH82" s="236">
        <v>18569.427271757999</v>
      </c>
      <c r="CI82" s="236">
        <v>18804.860217006</v>
      </c>
      <c r="CJ82" s="236">
        <v>19040.568960045999</v>
      </c>
      <c r="CK82" s="236">
        <v>19276.307196284</v>
      </c>
      <c r="CL82" s="236">
        <v>19511.835380147</v>
      </c>
      <c r="CM82" s="236">
        <v>19747.020028022998</v>
      </c>
      <c r="CN82" s="236">
        <v>19981.661651102</v>
      </c>
      <c r="CO82" s="236">
        <v>20215.670032434999</v>
      </c>
      <c r="CP82" s="236">
        <v>20448.975104896999</v>
      </c>
      <c r="CQ82" s="236">
        <v>20681.466679228</v>
      </c>
      <c r="CR82" s="236">
        <v>20913.085663106001</v>
      </c>
      <c r="CS82" s="236">
        <v>21143.708106082999</v>
      </c>
      <c r="CT82" s="236">
        <v>21373.302997489001</v>
      </c>
      <c r="CU82" s="236">
        <v>21601.843864289</v>
      </c>
      <c r="CV82" s="236">
        <v>21829.068269263</v>
      </c>
      <c r="CW82" s="236">
        <v>22055.104254443999</v>
      </c>
      <c r="CX82" s="236">
        <v>22279.753764287001</v>
      </c>
      <c r="CY82" s="236">
        <v>22503.127741801</v>
      </c>
      <c r="CZ82" s="236">
        <v>22724.920478507</v>
      </c>
      <c r="DA82" s="236">
        <v>22944.088558947999</v>
      </c>
      <c r="DB82" s="236">
        <v>23158.905534537</v>
      </c>
      <c r="DC82" s="236">
        <v>23371.292937877999</v>
      </c>
      <c r="DD82" s="236">
        <v>23581.197941164999</v>
      </c>
      <c r="DE82" s="236">
        <v>23788.580478715001</v>
      </c>
      <c r="DF82" s="236">
        <v>23993.415748325999</v>
      </c>
      <c r="DG82" s="236">
        <v>24195.693913566</v>
      </c>
      <c r="DH82" s="236">
        <v>24395.418363944002</v>
      </c>
      <c r="DI82" s="236">
        <v>24592.606371343001</v>
      </c>
      <c r="DJ82" s="236">
        <v>24787.287620984</v>
      </c>
      <c r="DK82" s="236">
        <v>24979.505028256001</v>
      </c>
      <c r="DL82" s="236">
        <v>25169.313684498</v>
      </c>
      <c r="DM82" s="236">
        <v>25356.783518021999</v>
      </c>
      <c r="DN82" s="236">
        <v>25542.006033865</v>
      </c>
      <c r="DO82" s="236">
        <v>25725.123106553001</v>
      </c>
      <c r="DP82" s="236">
        <v>25906.436179087999</v>
      </c>
      <c r="DQ82" s="236">
        <v>26086.929857209001</v>
      </c>
      <c r="DR82" s="236">
        <v>26271.521836951</v>
      </c>
      <c r="DS82" s="236">
        <v>26500</v>
      </c>
    </row>
    <row r="83" spans="1:123" x14ac:dyDescent="0.15">
      <c r="A83" s="1" t="s">
        <v>273</v>
      </c>
      <c r="B83" s="1">
        <v>1</v>
      </c>
      <c r="C83" s="1" t="s">
        <v>273</v>
      </c>
      <c r="D83" s="1">
        <v>1</v>
      </c>
      <c r="E83" s="1">
        <v>2</v>
      </c>
      <c r="F83" s="1">
        <v>1</v>
      </c>
      <c r="G83" s="1">
        <v>0</v>
      </c>
      <c r="H83" s="1">
        <v>0</v>
      </c>
      <c r="I83" s="1">
        <v>0</v>
      </c>
      <c r="J83" s="1">
        <v>0</v>
      </c>
      <c r="K83" s="1">
        <v>0</v>
      </c>
      <c r="L83" s="1">
        <v>6586.1692140770001</v>
      </c>
      <c r="M83" s="236">
        <v>109</v>
      </c>
      <c r="N83" s="236">
        <v>6629.7727347489999</v>
      </c>
      <c r="O83" s="236">
        <v>6729.0995999590004</v>
      </c>
      <c r="P83" s="236">
        <v>6829.9340658199999</v>
      </c>
      <c r="Q83" s="236">
        <v>6932.2936528749997</v>
      </c>
      <c r="R83" s="236">
        <v>7036.1987718070004</v>
      </c>
      <c r="S83" s="236">
        <v>7141.671184156</v>
      </c>
      <c r="T83" s="236">
        <v>7248.7311293189996</v>
      </c>
      <c r="U83" s="236">
        <v>7357.4001974109997</v>
      </c>
      <c r="V83" s="236">
        <v>7467.699587389</v>
      </c>
      <c r="W83" s="236">
        <v>7579.6512997489999</v>
      </c>
      <c r="X83" s="236">
        <v>7693.2769245460004</v>
      </c>
      <c r="Y83" s="236">
        <v>7808.5975936349996</v>
      </c>
      <c r="Z83" s="236">
        <v>7925.6352260379999</v>
      </c>
      <c r="AA83" s="236">
        <v>8044.4152037619997</v>
      </c>
      <c r="AB83" s="236">
        <v>8164.9606100889996</v>
      </c>
      <c r="AC83" s="236">
        <v>8286.6552270970005</v>
      </c>
      <c r="AD83" s="236">
        <v>8410.0710581929998</v>
      </c>
      <c r="AE83" s="236">
        <v>8535.2905484700004</v>
      </c>
      <c r="AF83" s="236">
        <v>8662.3599393120003</v>
      </c>
      <c r="AG83" s="236">
        <v>8791.3149026890005</v>
      </c>
      <c r="AH83" s="236">
        <v>8922.1762165880009</v>
      </c>
      <c r="AI83" s="236">
        <v>9054.9414315960003</v>
      </c>
      <c r="AJ83" s="236">
        <v>9189.6077362979995</v>
      </c>
      <c r="AK83" s="236">
        <v>9326.1799118100007</v>
      </c>
      <c r="AL83" s="236">
        <v>9464.6666714219991</v>
      </c>
      <c r="AM83" s="236">
        <v>9605.1837880910007</v>
      </c>
      <c r="AN83" s="236">
        <v>9747.7820476270008</v>
      </c>
      <c r="AO83" s="236">
        <v>9892.4893222610008</v>
      </c>
      <c r="AP83" s="236">
        <v>10039.325979747</v>
      </c>
      <c r="AQ83" s="236">
        <v>10188.320682588999</v>
      </c>
      <c r="AR83" s="236">
        <v>10339.494633511</v>
      </c>
      <c r="AS83" s="236">
        <v>10492.837624323</v>
      </c>
      <c r="AT83" s="236">
        <v>10648.319633012999</v>
      </c>
      <c r="AU83" s="236">
        <v>10805.970119283</v>
      </c>
      <c r="AV83" s="236">
        <v>10965.846985808001</v>
      </c>
      <c r="AW83" s="236">
        <v>11127.989357234001</v>
      </c>
      <c r="AX83" s="236">
        <v>11292.409581565</v>
      </c>
      <c r="AY83" s="236">
        <v>11459.081419459</v>
      </c>
      <c r="AZ83" s="236">
        <v>11628.014420268</v>
      </c>
      <c r="BA83" s="236">
        <v>11799.238467626001</v>
      </c>
      <c r="BB83" s="236">
        <v>11972.792177363001</v>
      </c>
      <c r="BC83" s="236">
        <v>12148.726740927001</v>
      </c>
      <c r="BD83" s="236">
        <v>12327.036997572</v>
      </c>
      <c r="BE83" s="236">
        <v>12507.700074730001</v>
      </c>
      <c r="BF83" s="236">
        <v>12690.679592881001</v>
      </c>
      <c r="BG83" s="236">
        <v>12875.971016588001</v>
      </c>
      <c r="BH83" s="236">
        <v>13063.593969248001</v>
      </c>
      <c r="BI83" s="236">
        <v>13253.547890080999</v>
      </c>
      <c r="BJ83" s="236">
        <v>13445.801767610999</v>
      </c>
      <c r="BK83" s="236">
        <v>13640.334757115001</v>
      </c>
      <c r="BL83" s="236">
        <v>13837.104265898</v>
      </c>
      <c r="BM83" s="236">
        <v>14036.191109035</v>
      </c>
      <c r="BN83" s="236">
        <v>14237.664023264</v>
      </c>
      <c r="BO83" s="236">
        <v>14441.624675745999</v>
      </c>
      <c r="BP83" s="236">
        <v>14648.08166141</v>
      </c>
      <c r="BQ83" s="236">
        <v>14856.954518772</v>
      </c>
      <c r="BR83" s="236">
        <v>15068.081592193999</v>
      </c>
      <c r="BS83" s="236">
        <v>15281.286019859999</v>
      </c>
      <c r="BT83" s="236">
        <v>15496.450490785999</v>
      </c>
      <c r="BU83" s="236">
        <v>15713.51858831</v>
      </c>
      <c r="BV83" s="236">
        <v>15932.644624126</v>
      </c>
      <c r="BW83" s="236">
        <v>16153.917046447001</v>
      </c>
      <c r="BX83" s="236">
        <v>16377.234845207</v>
      </c>
      <c r="BY83" s="236">
        <v>16602.466574680999</v>
      </c>
      <c r="BZ83" s="236">
        <v>16829.4322847</v>
      </c>
      <c r="CA83" s="236">
        <v>17057.928500301001</v>
      </c>
      <c r="CB83" s="236">
        <v>17287.724900182999</v>
      </c>
      <c r="CC83" s="236">
        <v>17518.587566826998</v>
      </c>
      <c r="CD83" s="236">
        <v>17750.310166595002</v>
      </c>
      <c r="CE83" s="236">
        <v>17982.722405924</v>
      </c>
      <c r="CF83" s="236">
        <v>18215.723597942</v>
      </c>
      <c r="CG83" s="236">
        <v>18449.406296129</v>
      </c>
      <c r="CH83" s="236">
        <v>18683.563083872999</v>
      </c>
      <c r="CI83" s="236">
        <v>18918.011576154</v>
      </c>
      <c r="CJ83" s="236">
        <v>19152.508117313999</v>
      </c>
      <c r="CK83" s="236">
        <v>19386.815662292</v>
      </c>
      <c r="CL83" s="236">
        <v>19620.801914588999</v>
      </c>
      <c r="CM83" s="236">
        <v>19854.269309832998</v>
      </c>
      <c r="CN83" s="236">
        <v>20087.128238286001</v>
      </c>
      <c r="CO83" s="236">
        <v>20319.308988312001</v>
      </c>
      <c r="CP83" s="236">
        <v>20550.702169160999</v>
      </c>
      <c r="CQ83" s="236">
        <v>20781.248883730001</v>
      </c>
      <c r="CR83" s="236">
        <v>21010.826093214</v>
      </c>
      <c r="CS83" s="236">
        <v>21239.40263511</v>
      </c>
      <c r="CT83" s="236">
        <v>21466.951830057998</v>
      </c>
      <c r="CU83" s="236">
        <v>21693.213615963999</v>
      </c>
      <c r="CV83" s="236">
        <v>21918.314099859999</v>
      </c>
      <c r="CW83" s="236">
        <v>22142.056842081998</v>
      </c>
      <c r="CX83" s="236">
        <v>22364.551044303</v>
      </c>
      <c r="CY83" s="236">
        <v>22585.493702524</v>
      </c>
      <c r="CZ83" s="236">
        <v>22803.851787826999</v>
      </c>
      <c r="DA83" s="236">
        <v>23017.916107498</v>
      </c>
      <c r="DB83" s="236">
        <v>23229.58724719</v>
      </c>
      <c r="DC83" s="236">
        <v>23438.812212284</v>
      </c>
      <c r="DD83" s="236">
        <v>23645.550633202001</v>
      </c>
      <c r="DE83" s="236">
        <v>23849.777246111</v>
      </c>
      <c r="DF83" s="236">
        <v>24051.481603519998</v>
      </c>
      <c r="DG83" s="236">
        <v>24250.666356705999</v>
      </c>
      <c r="DH83" s="236">
        <v>24447.347909552998</v>
      </c>
      <c r="DI83" s="236">
        <v>24641.554966817999</v>
      </c>
      <c r="DJ83" s="236">
        <v>24833.3293428</v>
      </c>
      <c r="DK83" s="236">
        <v>25022.724910353001</v>
      </c>
      <c r="DL83" s="236">
        <v>25209.810209891999</v>
      </c>
      <c r="DM83" s="236">
        <v>25394.675039411999</v>
      </c>
      <c r="DN83" s="236">
        <v>25577.458681509001</v>
      </c>
      <c r="DO83" s="236">
        <v>25758.456929200998</v>
      </c>
      <c r="DP83" s="236">
        <v>25938.635350389999</v>
      </c>
      <c r="DQ83" s="236">
        <v>26122.815109571999</v>
      </c>
      <c r="DR83" s="236">
        <v>26350</v>
      </c>
      <c r="DS83" s="236"/>
    </row>
    <row r="84" spans="1:123" x14ac:dyDescent="0.15">
      <c r="A84" s="1" t="s">
        <v>273</v>
      </c>
      <c r="B84" s="1">
        <v>1</v>
      </c>
      <c r="C84" s="1" t="s">
        <v>273</v>
      </c>
      <c r="D84" s="1">
        <v>1</v>
      </c>
      <c r="E84" s="1">
        <v>2</v>
      </c>
      <c r="F84" s="1">
        <v>2</v>
      </c>
      <c r="G84" s="1">
        <v>0</v>
      </c>
      <c r="H84" s="1">
        <v>0</v>
      </c>
      <c r="I84" s="1">
        <v>0</v>
      </c>
      <c r="J84" s="1">
        <v>0</v>
      </c>
      <c r="K84" s="1">
        <v>0</v>
      </c>
      <c r="L84" s="1">
        <v>6639.2740404759998</v>
      </c>
      <c r="M84" s="236">
        <v>108</v>
      </c>
      <c r="N84" s="236">
        <v>6683.5986828450004</v>
      </c>
      <c r="O84" s="236">
        <v>6783.7523373570002</v>
      </c>
      <c r="P84" s="236">
        <v>6885.4206905829997</v>
      </c>
      <c r="Q84" s="236">
        <v>6988.6240380179997</v>
      </c>
      <c r="R84" s="236">
        <v>7093.3840068540003</v>
      </c>
      <c r="S84" s="236">
        <v>7199.7207309719997</v>
      </c>
      <c r="T84" s="236">
        <v>7307.6556759120003</v>
      </c>
      <c r="U84" s="236">
        <v>7417.2099261209996</v>
      </c>
      <c r="V84" s="236">
        <v>7528.4053577989998</v>
      </c>
      <c r="W84" s="236">
        <v>7641.2634471920001</v>
      </c>
      <c r="X84" s="236">
        <v>7755.8052236920003</v>
      </c>
      <c r="Y84" s="236">
        <v>7872.052494472</v>
      </c>
      <c r="Z84" s="236">
        <v>7990.0304757209997</v>
      </c>
      <c r="AA84" s="236">
        <v>8109.7621271179996</v>
      </c>
      <c r="AB84" s="236">
        <v>8230.6464006440001</v>
      </c>
      <c r="AC84" s="236">
        <v>8353.2417874170005</v>
      </c>
      <c r="AD84" s="236">
        <v>8477.6292782340006</v>
      </c>
      <c r="AE84" s="236">
        <v>8603.8545051279998</v>
      </c>
      <c r="AF84" s="236">
        <v>8731.9527804469999</v>
      </c>
      <c r="AG84" s="236">
        <v>8861.9448488420003</v>
      </c>
      <c r="AH84" s="236">
        <v>8993.8287083209998</v>
      </c>
      <c r="AI84" s="236">
        <v>9127.6019822220005</v>
      </c>
      <c r="AJ84" s="236">
        <v>9263.2697142479992</v>
      </c>
      <c r="AK84" s="236">
        <v>9400.8407901940009</v>
      </c>
      <c r="AL84" s="236">
        <v>9540.4290453569993</v>
      </c>
      <c r="AM84" s="236">
        <v>9682.0846603949994</v>
      </c>
      <c r="AN84" s="236">
        <v>9825.8353618839992</v>
      </c>
      <c r="AO84" s="236">
        <v>9971.7015171839994</v>
      </c>
      <c r="AP84" s="236">
        <v>10119.711631582</v>
      </c>
      <c r="AQ84" s="236">
        <v>10269.886891871</v>
      </c>
      <c r="AR84" s="236">
        <v>10422.217644888</v>
      </c>
      <c r="AS84" s="236">
        <v>10576.674759021</v>
      </c>
      <c r="AT84" s="236">
        <v>10733.287493035001</v>
      </c>
      <c r="AU84" s="236">
        <v>10892.113053506</v>
      </c>
      <c r="AV84" s="236">
        <v>11053.190217513</v>
      </c>
      <c r="AW84" s="236">
        <v>11216.531455945</v>
      </c>
      <c r="AX84" s="236">
        <v>11382.111303006999</v>
      </c>
      <c r="AY84" s="236">
        <v>11549.939452463001</v>
      </c>
      <c r="AZ84" s="236">
        <v>11720.045587589</v>
      </c>
      <c r="BA84" s="236">
        <v>11892.467984784</v>
      </c>
      <c r="BB84" s="236">
        <v>12067.257300068</v>
      </c>
      <c r="BC84" s="236">
        <v>12244.408761145</v>
      </c>
      <c r="BD84" s="236">
        <v>12423.900153037001</v>
      </c>
      <c r="BE84" s="236">
        <v>12605.695945728001</v>
      </c>
      <c r="BF84" s="236">
        <v>12789.791928055</v>
      </c>
      <c r="BG84" s="236">
        <v>12976.207662359</v>
      </c>
      <c r="BH84" s="236">
        <v>13164.942836793</v>
      </c>
      <c r="BI84" s="236">
        <v>13355.967142777999</v>
      </c>
      <c r="BJ84" s="236">
        <v>13549.260263951001</v>
      </c>
      <c r="BK84" s="236">
        <v>13744.780443799</v>
      </c>
      <c r="BL84" s="236">
        <v>13942.607486687</v>
      </c>
      <c r="BM84" s="236">
        <v>14142.809322072</v>
      </c>
      <c r="BN84" s="236">
        <v>14345.486353206001</v>
      </c>
      <c r="BO84" s="236">
        <v>14550.647280388001</v>
      </c>
      <c r="BP84" s="236">
        <v>14758.213010034</v>
      </c>
      <c r="BQ84" s="236">
        <v>14968.024360871001</v>
      </c>
      <c r="BR84" s="236">
        <v>15179.907090381001</v>
      </c>
      <c r="BS84" s="236">
        <v>15393.745611089</v>
      </c>
      <c r="BT84" s="236">
        <v>15609.484346941001</v>
      </c>
      <c r="BU84" s="236">
        <v>15827.275557925999</v>
      </c>
      <c r="BV84" s="236">
        <v>16047.206580649001</v>
      </c>
      <c r="BW84" s="236">
        <v>16269.177854956</v>
      </c>
      <c r="BX84" s="236">
        <v>16493.059749525</v>
      </c>
      <c r="BY84" s="236">
        <v>16718.67471825</v>
      </c>
      <c r="BZ84" s="236">
        <v>16945.821934015999</v>
      </c>
      <c r="CA84" s="236">
        <v>17174.274001679001</v>
      </c>
      <c r="CB84" s="236">
        <v>17403.799900365</v>
      </c>
      <c r="CC84" s="236">
        <v>17634.195767517998</v>
      </c>
      <c r="CD84" s="236">
        <v>17865.293262009</v>
      </c>
      <c r="CE84" s="236">
        <v>18096.992727314999</v>
      </c>
      <c r="CF84" s="236">
        <v>18329.385320499001</v>
      </c>
      <c r="CG84" s="236">
        <v>18562.265950740999</v>
      </c>
      <c r="CH84" s="236">
        <v>18795.454192263001</v>
      </c>
      <c r="CI84" s="236">
        <v>19028.709038344001</v>
      </c>
      <c r="CJ84" s="236">
        <v>19261.795944437999</v>
      </c>
      <c r="CK84" s="236">
        <v>19494.583801154</v>
      </c>
      <c r="CL84" s="236">
        <v>19726.876968564</v>
      </c>
      <c r="CM84" s="236">
        <v>19958.586444136999</v>
      </c>
      <c r="CN84" s="236">
        <v>20189.642871728</v>
      </c>
      <c r="CO84" s="236">
        <v>20419.937659093001</v>
      </c>
      <c r="CP84" s="236">
        <v>20649.412104355</v>
      </c>
      <c r="CQ84" s="236">
        <v>20877.944080345002</v>
      </c>
      <c r="CR84" s="236">
        <v>21105.502272731999</v>
      </c>
      <c r="CS84" s="236">
        <v>21332.059795827001</v>
      </c>
      <c r="CT84" s="236">
        <v>21557.358962664999</v>
      </c>
      <c r="CU84" s="236">
        <v>21781.523945274999</v>
      </c>
      <c r="CV84" s="236">
        <v>22004.359919876999</v>
      </c>
      <c r="CW84" s="236">
        <v>22225.974346804</v>
      </c>
      <c r="CX84" s="236">
        <v>22446.066926542</v>
      </c>
      <c r="CY84" s="236">
        <v>22663.615016707001</v>
      </c>
      <c r="CZ84" s="236">
        <v>22876.926680458</v>
      </c>
      <c r="DA84" s="236">
        <v>23087.881556503002</v>
      </c>
      <c r="DB84" s="236">
        <v>23296.426483403</v>
      </c>
      <c r="DC84" s="236">
        <v>23502.520787688001</v>
      </c>
      <c r="DD84" s="236">
        <v>23706.138743896001</v>
      </c>
      <c r="DE84" s="236">
        <v>23907.269293473</v>
      </c>
      <c r="DF84" s="236">
        <v>24105.914349467999</v>
      </c>
      <c r="DG84" s="236">
        <v>24302.089447762999</v>
      </c>
      <c r="DH84" s="236">
        <v>24495.822312651999</v>
      </c>
      <c r="DI84" s="236">
        <v>24687.153657344999</v>
      </c>
      <c r="DJ84" s="236">
        <v>24876.136136208999</v>
      </c>
      <c r="DK84" s="236">
        <v>25062.836901760998</v>
      </c>
      <c r="DL84" s="236">
        <v>25247.344044958001</v>
      </c>
      <c r="DM84" s="236">
        <v>25429.794256464</v>
      </c>
      <c r="DN84" s="236">
        <v>25610.477679313</v>
      </c>
      <c r="DO84" s="236">
        <v>25790.340843571001</v>
      </c>
      <c r="DP84" s="236">
        <v>25974.108382193001</v>
      </c>
      <c r="DQ84" s="236">
        <v>26200</v>
      </c>
      <c r="DR84" s="236"/>
      <c r="DS84" s="236"/>
    </row>
    <row r="85" spans="1:123" x14ac:dyDescent="0.15">
      <c r="A85" s="1" t="s">
        <v>273</v>
      </c>
      <c r="B85" s="1">
        <v>1</v>
      </c>
      <c r="C85" s="1" t="s">
        <v>273</v>
      </c>
      <c r="D85" s="1">
        <v>1</v>
      </c>
      <c r="E85" s="1">
        <v>2</v>
      </c>
      <c r="F85" s="1">
        <v>3</v>
      </c>
      <c r="G85" s="1">
        <v>0</v>
      </c>
      <c r="H85" s="1">
        <v>0</v>
      </c>
      <c r="I85" s="1">
        <v>0</v>
      </c>
      <c r="J85" s="1">
        <v>0</v>
      </c>
      <c r="K85" s="1">
        <v>0</v>
      </c>
      <c r="L85" s="1">
        <v>6692.5419708669997</v>
      </c>
      <c r="M85" s="236">
        <v>107</v>
      </c>
      <c r="N85" s="236">
        <v>6737.5706695190001</v>
      </c>
      <c r="O85" s="236">
        <v>6838.5477835490001</v>
      </c>
      <c r="P85" s="236">
        <v>6941.0493547509996</v>
      </c>
      <c r="Q85" s="236">
        <v>7045.0968758790004</v>
      </c>
      <c r="R85" s="236">
        <v>7150.7103750759998</v>
      </c>
      <c r="S85" s="236">
        <v>7257.9111931560001</v>
      </c>
      <c r="T85" s="236">
        <v>7366.7202998530001</v>
      </c>
      <c r="U85" s="236">
        <v>7477.1594468949997</v>
      </c>
      <c r="V85" s="236">
        <v>7589.2499964970002</v>
      </c>
      <c r="W85" s="236">
        <v>7703.0128752979999</v>
      </c>
      <c r="X85" s="236">
        <v>7818.4697783689999</v>
      </c>
      <c r="Y85" s="236">
        <v>7935.645756035</v>
      </c>
      <c r="Z85" s="236">
        <v>8054.5636441469996</v>
      </c>
      <c r="AA85" s="236">
        <v>8174.6375741909997</v>
      </c>
      <c r="AB85" s="236">
        <v>8296.4125166400008</v>
      </c>
      <c r="AC85" s="236">
        <v>8419.9680079980008</v>
      </c>
      <c r="AD85" s="236">
        <v>8545.3490709449998</v>
      </c>
      <c r="AE85" s="236">
        <v>8672.5906582040006</v>
      </c>
      <c r="AF85" s="236">
        <v>8801.7134810949992</v>
      </c>
      <c r="AG85" s="236">
        <v>8932.7159850459993</v>
      </c>
      <c r="AH85" s="236">
        <v>9065.5962281459997</v>
      </c>
      <c r="AI85" s="236">
        <v>9200.359516687</v>
      </c>
      <c r="AJ85" s="236">
        <v>9337.0149089650004</v>
      </c>
      <c r="AK85" s="236">
        <v>9475.6743026229997</v>
      </c>
      <c r="AL85" s="236">
        <v>9616.3872731640004</v>
      </c>
      <c r="AM85" s="236">
        <v>9759.1814015079999</v>
      </c>
      <c r="AN85" s="236">
        <v>9904.0770546210006</v>
      </c>
      <c r="AO85" s="236">
        <v>10051.102580575</v>
      </c>
      <c r="AP85" s="236">
        <v>10200.279150230999</v>
      </c>
      <c r="AQ85" s="236">
        <v>10351.597665454001</v>
      </c>
      <c r="AR85" s="236">
        <v>10505.029885028</v>
      </c>
      <c r="AS85" s="236">
        <v>10660.604866788</v>
      </c>
      <c r="AT85" s="236">
        <v>10818.379121204</v>
      </c>
      <c r="AU85" s="236">
        <v>10978.391077793</v>
      </c>
      <c r="AV85" s="236">
        <v>11140.653330323999</v>
      </c>
      <c r="AW85" s="236">
        <v>11305.141186556</v>
      </c>
      <c r="AX85" s="236">
        <v>11471.864484657001</v>
      </c>
      <c r="AY85" s="236">
        <v>11640.852707550999</v>
      </c>
      <c r="AZ85" s="236">
        <v>11812.143792204</v>
      </c>
      <c r="BA85" s="236">
        <v>11985.787859209</v>
      </c>
      <c r="BB85" s="236">
        <v>12161.780524718</v>
      </c>
      <c r="BC85" s="236">
        <v>12340.100231343</v>
      </c>
      <c r="BD85" s="236">
        <v>12520.712298574999</v>
      </c>
      <c r="BE85" s="236">
        <v>12703.612839522</v>
      </c>
      <c r="BF85" s="236">
        <v>12888.82135547</v>
      </c>
      <c r="BG85" s="236">
        <v>13076.337783505</v>
      </c>
      <c r="BH85" s="236">
        <v>13266.132517945</v>
      </c>
      <c r="BI85" s="236">
        <v>13458.185770787</v>
      </c>
      <c r="BJ85" s="236">
        <v>13652.456621699001</v>
      </c>
      <c r="BK85" s="236">
        <v>13849.023864340001</v>
      </c>
      <c r="BL85" s="236">
        <v>14047.954620879</v>
      </c>
      <c r="BM85" s="236">
        <v>14249.348030667001</v>
      </c>
      <c r="BN85" s="236">
        <v>14453.212899366999</v>
      </c>
      <c r="BO85" s="236">
        <v>14659.471501295</v>
      </c>
      <c r="BP85" s="236">
        <v>14867.967129547</v>
      </c>
      <c r="BQ85" s="236">
        <v>15078.528160902</v>
      </c>
      <c r="BR85" s="236">
        <v>15291.040731392</v>
      </c>
      <c r="BS85" s="236">
        <v>15505.450105571999</v>
      </c>
      <c r="BT85" s="236">
        <v>15721.906491727001</v>
      </c>
      <c r="BU85" s="236">
        <v>15940.496114850999</v>
      </c>
      <c r="BV85" s="236">
        <v>16161.120864705999</v>
      </c>
      <c r="BW85" s="236">
        <v>16383.652924369</v>
      </c>
      <c r="BX85" s="236">
        <v>16607.9171518</v>
      </c>
      <c r="BY85" s="236">
        <v>16833.715367731002</v>
      </c>
      <c r="BZ85" s="236">
        <v>17060.823103174</v>
      </c>
      <c r="CA85" s="236">
        <v>17289.012233902002</v>
      </c>
      <c r="CB85" s="236">
        <v>17518.081368441999</v>
      </c>
      <c r="CC85" s="236">
        <v>17747.864118095</v>
      </c>
      <c r="CD85" s="236">
        <v>17978.261856689001</v>
      </c>
      <c r="CE85" s="236">
        <v>18209.364344869999</v>
      </c>
      <c r="CF85" s="236">
        <v>18440.968817608002</v>
      </c>
      <c r="CG85" s="236">
        <v>18672.896808371999</v>
      </c>
      <c r="CH85" s="236">
        <v>18904.909959373999</v>
      </c>
      <c r="CI85" s="236">
        <v>19136.776226582999</v>
      </c>
      <c r="CJ85" s="236">
        <v>19368.365687720001</v>
      </c>
      <c r="CK85" s="236">
        <v>19599.484627295002</v>
      </c>
      <c r="CL85" s="236">
        <v>19830.044649988002</v>
      </c>
      <c r="CM85" s="236">
        <v>20059.976755144002</v>
      </c>
      <c r="CN85" s="236">
        <v>20289.173149025999</v>
      </c>
      <c r="CO85" s="236">
        <v>20517.575324979</v>
      </c>
      <c r="CP85" s="236">
        <v>20745.062067474999</v>
      </c>
      <c r="CQ85" s="236">
        <v>20971.601910353002</v>
      </c>
      <c r="CR85" s="236">
        <v>21197.167761596</v>
      </c>
      <c r="CS85" s="236">
        <v>21421.504309366999</v>
      </c>
      <c r="CT85" s="236">
        <v>21644.733790689999</v>
      </c>
      <c r="CU85" s="236">
        <v>21866.662997670999</v>
      </c>
      <c r="CV85" s="236">
        <v>22087.397649306</v>
      </c>
      <c r="CW85" s="236">
        <v>22306.640150560001</v>
      </c>
      <c r="CX85" s="236">
        <v>22523.378245585998</v>
      </c>
      <c r="CY85" s="236">
        <v>22735.937253419001</v>
      </c>
      <c r="CZ85" s="236">
        <v>22946.175865816</v>
      </c>
      <c r="DA85" s="236">
        <v>23154.040754521</v>
      </c>
      <c r="DB85" s="236">
        <v>23359.490942175002</v>
      </c>
      <c r="DC85" s="236">
        <v>23562.500241680998</v>
      </c>
      <c r="DD85" s="236">
        <v>23763.056983426999</v>
      </c>
      <c r="DE85" s="236">
        <v>23961.16234223</v>
      </c>
      <c r="DF85" s="236">
        <v>24156.830985973</v>
      </c>
      <c r="DG85" s="236">
        <v>24350.089658485002</v>
      </c>
      <c r="DH85" s="236">
        <v>24540.977971888999</v>
      </c>
      <c r="DI85" s="236">
        <v>24729.547362065001</v>
      </c>
      <c r="DJ85" s="236">
        <v>24915.863593630998</v>
      </c>
      <c r="DK85" s="236">
        <v>25100.013050504</v>
      </c>
      <c r="DL85" s="236">
        <v>25282.129831419999</v>
      </c>
      <c r="DM85" s="236">
        <v>25462.498429425999</v>
      </c>
      <c r="DN85" s="236">
        <v>25642.046336752999</v>
      </c>
      <c r="DO85" s="236">
        <v>25825.401654813999</v>
      </c>
      <c r="DP85" s="236">
        <v>26050</v>
      </c>
      <c r="DQ85" s="236"/>
      <c r="DR85" s="236"/>
      <c r="DS85" s="236"/>
    </row>
    <row r="86" spans="1:123" x14ac:dyDescent="0.15">
      <c r="A86" s="1" t="s">
        <v>273</v>
      </c>
      <c r="B86" s="1">
        <v>1</v>
      </c>
      <c r="C86" s="1" t="s">
        <v>273</v>
      </c>
      <c r="D86" s="1">
        <v>1</v>
      </c>
      <c r="E86" s="1">
        <v>2</v>
      </c>
      <c r="F86" s="1">
        <v>4</v>
      </c>
      <c r="G86" s="1">
        <v>0</v>
      </c>
      <c r="H86" s="1">
        <v>0</v>
      </c>
      <c r="I86" s="1">
        <v>0</v>
      </c>
      <c r="J86" s="1">
        <v>0</v>
      </c>
      <c r="K86" s="1">
        <v>0</v>
      </c>
      <c r="L86" s="1">
        <v>6745.9370324809997</v>
      </c>
      <c r="M86" s="236">
        <v>106</v>
      </c>
      <c r="N86" s="236">
        <v>6791.6749458049999</v>
      </c>
      <c r="O86" s="236">
        <v>6893.4747348350002</v>
      </c>
      <c r="P86" s="236">
        <v>6996.8098029940002</v>
      </c>
      <c r="Q86" s="236">
        <v>7101.7000724079999</v>
      </c>
      <c r="R86" s="236">
        <v>7208.1667589790004</v>
      </c>
      <c r="S86" s="236">
        <v>7316.2307174690004</v>
      </c>
      <c r="T86" s="236">
        <v>7425.913574921</v>
      </c>
      <c r="U86" s="236">
        <v>7537.2365792290002</v>
      </c>
      <c r="V86" s="236">
        <v>7650.2205539260003</v>
      </c>
      <c r="W86" s="236">
        <v>7764.8870816540002</v>
      </c>
      <c r="X86" s="236">
        <v>7881.261046826</v>
      </c>
      <c r="Y86" s="236">
        <v>7999.3651611759997</v>
      </c>
      <c r="Z86" s="236">
        <v>8118.6287477369997</v>
      </c>
      <c r="AA86" s="236">
        <v>8239.5832458639998</v>
      </c>
      <c r="AB86" s="236">
        <v>8362.3067377619991</v>
      </c>
      <c r="AC86" s="236">
        <v>8486.8436367619997</v>
      </c>
      <c r="AD86" s="236">
        <v>8613.228535962</v>
      </c>
      <c r="AE86" s="236">
        <v>8741.4821133490004</v>
      </c>
      <c r="AF86" s="236">
        <v>8871.6032617710007</v>
      </c>
      <c r="AG86" s="236">
        <v>9003.5904740700007</v>
      </c>
      <c r="AH86" s="236">
        <v>9137.4493191260008</v>
      </c>
      <c r="AI86" s="236">
        <v>9273.1890277359998</v>
      </c>
      <c r="AJ86" s="236">
        <v>9410.9195598879996</v>
      </c>
      <c r="AK86" s="236">
        <v>9550.6898859329995</v>
      </c>
      <c r="AL86" s="236">
        <v>9692.5274411310002</v>
      </c>
      <c r="AM86" s="236">
        <v>9836.4525920579999</v>
      </c>
      <c r="AN86" s="236">
        <v>9982.4935295680007</v>
      </c>
      <c r="AO86" s="236">
        <v>10130.671408591001</v>
      </c>
      <c r="AP86" s="236">
        <v>10280.977686019</v>
      </c>
      <c r="AQ86" s="236">
        <v>10433.385011036</v>
      </c>
      <c r="AR86" s="236">
        <v>10587.92224054</v>
      </c>
      <c r="AS86" s="236">
        <v>10744.645188902001</v>
      </c>
      <c r="AT86" s="236">
        <v>10903.591938072999</v>
      </c>
      <c r="AU86" s="236">
        <v>11064.775204703999</v>
      </c>
      <c r="AV86" s="236">
        <v>11228.171070105</v>
      </c>
      <c r="AW86" s="236">
        <v>11393.789516852001</v>
      </c>
      <c r="AX86" s="236">
        <v>11561.659827513</v>
      </c>
      <c r="AY86" s="236">
        <v>11731.819599623999</v>
      </c>
      <c r="AZ86" s="236">
        <v>11904.31841835</v>
      </c>
      <c r="BA86" s="236">
        <v>12079.152288290001</v>
      </c>
      <c r="BB86" s="236">
        <v>12256.30030965</v>
      </c>
      <c r="BC86" s="236">
        <v>12435.728651422</v>
      </c>
      <c r="BD86" s="236">
        <v>12617.433750988999</v>
      </c>
      <c r="BE86" s="236">
        <v>12801.435048580999</v>
      </c>
      <c r="BF86" s="236">
        <v>12987.732730217</v>
      </c>
      <c r="BG86" s="236">
        <v>13176.297893112</v>
      </c>
      <c r="BH86" s="236">
        <v>13367.111277623</v>
      </c>
      <c r="BI86" s="236">
        <v>13560.1327996</v>
      </c>
      <c r="BJ86" s="236">
        <v>13755.440241992001</v>
      </c>
      <c r="BK86" s="236">
        <v>13953.099919687</v>
      </c>
      <c r="BL86" s="236">
        <v>14153.209708127</v>
      </c>
      <c r="BM86" s="236">
        <v>14355.778518345</v>
      </c>
      <c r="BN86" s="236">
        <v>14560.729992556</v>
      </c>
      <c r="BO86" s="236">
        <v>14767.909898223001</v>
      </c>
      <c r="BP86" s="236">
        <v>14977.149231423</v>
      </c>
      <c r="BQ86" s="236">
        <v>15188.335851694001</v>
      </c>
      <c r="BR86" s="236">
        <v>15401.415864203</v>
      </c>
      <c r="BS86" s="236">
        <v>15616.537425527</v>
      </c>
      <c r="BT86" s="236">
        <v>15833.785649052001</v>
      </c>
      <c r="BU86" s="236">
        <v>16053.063874456</v>
      </c>
      <c r="BV86" s="236">
        <v>16274.246099212</v>
      </c>
      <c r="BW86" s="236">
        <v>16497.15958535</v>
      </c>
      <c r="BX86" s="236">
        <v>16721.608801446</v>
      </c>
      <c r="BY86" s="236">
        <v>16947.372204669999</v>
      </c>
      <c r="BZ86" s="236">
        <v>17174.22456744</v>
      </c>
      <c r="CA86" s="236">
        <v>17401.966969366</v>
      </c>
      <c r="CB86" s="236">
        <v>17630.43497418</v>
      </c>
      <c r="CC86" s="236">
        <v>17859.530986062</v>
      </c>
      <c r="CD86" s="236">
        <v>18089.343369241</v>
      </c>
      <c r="CE86" s="236">
        <v>18319.671684475001</v>
      </c>
      <c r="CF86" s="236">
        <v>18550.33942448</v>
      </c>
      <c r="CG86" s="236">
        <v>18781.110880404001</v>
      </c>
      <c r="CH86" s="236">
        <v>19011.756508728999</v>
      </c>
      <c r="CI86" s="236">
        <v>19242.147574285998</v>
      </c>
      <c r="CJ86" s="236">
        <v>19472.092286024999</v>
      </c>
      <c r="CK86" s="236">
        <v>19701.502855838</v>
      </c>
      <c r="CL86" s="236">
        <v>19930.31063856</v>
      </c>
      <c r="CM86" s="236">
        <v>20158.408638959001</v>
      </c>
      <c r="CN86" s="236">
        <v>20385.738545602999</v>
      </c>
      <c r="CO86" s="236">
        <v>20612.180054606</v>
      </c>
      <c r="CP86" s="236">
        <v>20837.701547975001</v>
      </c>
      <c r="CQ86" s="236">
        <v>21062.275727364002</v>
      </c>
      <c r="CR86" s="236">
        <v>21285.649656067999</v>
      </c>
      <c r="CS86" s="236">
        <v>21507.943636104999</v>
      </c>
      <c r="CT86" s="236">
        <v>21728.966075466</v>
      </c>
      <c r="CU86" s="236">
        <v>21948.820951807</v>
      </c>
      <c r="CV86" s="236">
        <v>22167.213374577001</v>
      </c>
      <c r="CW86" s="236">
        <v>22383.141474464999</v>
      </c>
      <c r="CX86" s="236">
        <v>22594.947826380001</v>
      </c>
      <c r="CY86" s="236">
        <v>22804.470175129001</v>
      </c>
      <c r="CZ86" s="236">
        <v>23011.655025640001</v>
      </c>
      <c r="DA86" s="236">
        <v>23216.461096661002</v>
      </c>
      <c r="DB86" s="236">
        <v>23418.861739466</v>
      </c>
      <c r="DC86" s="236">
        <v>23618.844673380001</v>
      </c>
      <c r="DD86" s="236">
        <v>23816.410334992001</v>
      </c>
      <c r="DE86" s="236">
        <v>24011.572524183</v>
      </c>
      <c r="DF86" s="236">
        <v>24204.357004319001</v>
      </c>
      <c r="DG86" s="236">
        <v>24394.802286433001</v>
      </c>
      <c r="DH86" s="236">
        <v>24582.958587920999</v>
      </c>
      <c r="DI86" s="236">
        <v>24768.890285500001</v>
      </c>
      <c r="DJ86" s="236">
        <v>24952.682056050999</v>
      </c>
      <c r="DK86" s="236">
        <v>25134.465406374999</v>
      </c>
      <c r="DL86" s="236">
        <v>25314.519179538998</v>
      </c>
      <c r="DM86" s="236">
        <v>25493.751829933</v>
      </c>
      <c r="DN86" s="236">
        <v>25676.694927435001</v>
      </c>
      <c r="DO86" s="236">
        <v>25900</v>
      </c>
      <c r="DP86" s="236"/>
      <c r="DQ86" s="236"/>
      <c r="DR86" s="236"/>
      <c r="DS86" s="236"/>
    </row>
    <row r="87" spans="1:123" x14ac:dyDescent="0.15">
      <c r="A87" s="1" t="s">
        <v>273</v>
      </c>
      <c r="B87" s="1">
        <v>1</v>
      </c>
      <c r="C87" s="1" t="s">
        <v>273</v>
      </c>
      <c r="D87" s="1">
        <v>1</v>
      </c>
      <c r="E87" s="1">
        <v>2</v>
      </c>
      <c r="F87" s="1">
        <v>5</v>
      </c>
      <c r="G87" s="1">
        <v>0</v>
      </c>
      <c r="H87" s="1">
        <v>0</v>
      </c>
      <c r="I87" s="1">
        <v>0</v>
      </c>
      <c r="J87" s="1">
        <v>0</v>
      </c>
      <c r="K87" s="1">
        <v>0</v>
      </c>
      <c r="L87" s="1">
        <v>6799.4450518880003</v>
      </c>
      <c r="M87" s="236">
        <v>105</v>
      </c>
      <c r="N87" s="236">
        <v>6845.9001907080001</v>
      </c>
      <c r="O87" s="236">
        <v>6948.5227996049998</v>
      </c>
      <c r="P87" s="236">
        <v>7052.6898334220004</v>
      </c>
      <c r="Q87" s="236">
        <v>7158.4223829209996</v>
      </c>
      <c r="R87" s="236">
        <v>7265.7411875879998</v>
      </c>
      <c r="S87" s="236">
        <v>7374.6677495209997</v>
      </c>
      <c r="T87" s="236">
        <v>7485.2232019539997</v>
      </c>
      <c r="U87" s="236">
        <v>7597.4282648810004</v>
      </c>
      <c r="V87" s="236">
        <v>7711.3044081340004</v>
      </c>
      <c r="W87" s="236">
        <v>7826.8763501510002</v>
      </c>
      <c r="X87" s="236">
        <v>7944.1666782049997</v>
      </c>
      <c r="Y87" s="236">
        <v>8062.6199212840002</v>
      </c>
      <c r="Z87" s="236">
        <v>8182.7539750879996</v>
      </c>
      <c r="AA87" s="236">
        <v>8304.6454675259993</v>
      </c>
      <c r="AB87" s="236">
        <v>8428.3382025789997</v>
      </c>
      <c r="AC87" s="236">
        <v>8553.8664137199994</v>
      </c>
      <c r="AD87" s="236">
        <v>8681.2507456029998</v>
      </c>
      <c r="AE87" s="236">
        <v>8810.4905384960002</v>
      </c>
      <c r="AF87" s="236">
        <v>8941.5847199950003</v>
      </c>
      <c r="AG87" s="236">
        <v>9074.5391215649997</v>
      </c>
      <c r="AH87" s="236">
        <v>9209.3631465079998</v>
      </c>
      <c r="AI87" s="236">
        <v>9346.164817154</v>
      </c>
      <c r="AJ87" s="236">
        <v>9484.9924987009999</v>
      </c>
      <c r="AK87" s="236">
        <v>9625.8734807550009</v>
      </c>
      <c r="AL87" s="236">
        <v>9768.8281294949993</v>
      </c>
      <c r="AM87" s="236">
        <v>9913.8844785609999</v>
      </c>
      <c r="AN87" s="236">
        <v>10061.063666951</v>
      </c>
      <c r="AO87" s="236">
        <v>10210.357706584</v>
      </c>
      <c r="AP87" s="236">
        <v>10361.740137044</v>
      </c>
      <c r="AQ87" s="236">
        <v>10515.239614292001</v>
      </c>
      <c r="AR87" s="236">
        <v>10670.911256599</v>
      </c>
      <c r="AS87" s="236">
        <v>10828.792798352</v>
      </c>
      <c r="AT87" s="236">
        <v>10988.897079083001</v>
      </c>
      <c r="AU87" s="236">
        <v>11151.200953653</v>
      </c>
      <c r="AV87" s="236">
        <v>11315.714549046999</v>
      </c>
      <c r="AW87" s="236">
        <v>11482.466947475001</v>
      </c>
      <c r="AX87" s="236">
        <v>11651.495407045</v>
      </c>
      <c r="AY87" s="236">
        <v>11822.848977490001</v>
      </c>
      <c r="AZ87" s="236">
        <v>11996.524051863</v>
      </c>
      <c r="BA87" s="236">
        <v>12172.500387956999</v>
      </c>
      <c r="BB87" s="236">
        <v>12350.745004269</v>
      </c>
      <c r="BC87" s="236">
        <v>12531.254662456</v>
      </c>
      <c r="BD87" s="236">
        <v>12714.048741692999</v>
      </c>
      <c r="BE87" s="236">
        <v>12899.127676929</v>
      </c>
      <c r="BF87" s="236">
        <v>13086.463268279</v>
      </c>
      <c r="BG87" s="236">
        <v>13276.036784459</v>
      </c>
      <c r="BH87" s="236">
        <v>13467.808977500999</v>
      </c>
      <c r="BI87" s="236">
        <v>13661.856619644999</v>
      </c>
      <c r="BJ87" s="236">
        <v>13858.245218495</v>
      </c>
      <c r="BK87" s="236">
        <v>14057.071385587</v>
      </c>
      <c r="BL87" s="236">
        <v>14258.344137324</v>
      </c>
      <c r="BM87" s="236">
        <v>14461.988483818001</v>
      </c>
      <c r="BN87" s="236">
        <v>14667.8526669</v>
      </c>
      <c r="BO87" s="236">
        <v>14875.770301944</v>
      </c>
      <c r="BP87" s="236">
        <v>15085.630971997</v>
      </c>
      <c r="BQ87" s="236">
        <v>15297.381622834</v>
      </c>
      <c r="BR87" s="236">
        <v>15511.168359327001</v>
      </c>
      <c r="BS87" s="236">
        <v>15727.075183254001</v>
      </c>
      <c r="BT87" s="236">
        <v>15945.006884205</v>
      </c>
      <c r="BU87" s="236">
        <v>16164.839274055999</v>
      </c>
      <c r="BV87" s="236">
        <v>16386.402018901001</v>
      </c>
      <c r="BW87" s="236">
        <v>16609.502235160999</v>
      </c>
      <c r="BX87" s="236">
        <v>16833.921306165001</v>
      </c>
      <c r="BY87" s="236">
        <v>17059.436900977002</v>
      </c>
      <c r="BZ87" s="236">
        <v>17285.852570289</v>
      </c>
      <c r="CA87" s="236">
        <v>17513.005830266</v>
      </c>
      <c r="CB87" s="236">
        <v>17740.800115434999</v>
      </c>
      <c r="CC87" s="236">
        <v>17969.322393611001</v>
      </c>
      <c r="CD87" s="236">
        <v>18198.374551343</v>
      </c>
      <c r="CE87" s="236">
        <v>18427.782040589002</v>
      </c>
      <c r="CF87" s="236">
        <v>18657.311801434</v>
      </c>
      <c r="CG87" s="236">
        <v>18886.736790874002</v>
      </c>
      <c r="CH87" s="236">
        <v>19115.929460851999</v>
      </c>
      <c r="CI87" s="236">
        <v>19344.699944756001</v>
      </c>
      <c r="CJ87" s="236">
        <v>19572.961061688999</v>
      </c>
      <c r="CK87" s="236">
        <v>19800.644521975999</v>
      </c>
      <c r="CL87" s="236">
        <v>20027.644128892</v>
      </c>
      <c r="CM87" s="236">
        <v>20253.901766227002</v>
      </c>
      <c r="CN87" s="236">
        <v>20479.298041737002</v>
      </c>
      <c r="CO87" s="236">
        <v>20703.801185597</v>
      </c>
      <c r="CP87" s="236">
        <v>20927.383693133001</v>
      </c>
      <c r="CQ87" s="236">
        <v>21149.795002768999</v>
      </c>
      <c r="CR87" s="236">
        <v>21371.153481521</v>
      </c>
      <c r="CS87" s="236">
        <v>21591.269153261001</v>
      </c>
      <c r="CT87" s="236">
        <v>21810.244254309</v>
      </c>
      <c r="CU87" s="236">
        <v>22027.786598595001</v>
      </c>
      <c r="CV87" s="236">
        <v>22242.904703345001</v>
      </c>
      <c r="CW87" s="236">
        <v>22453.958399340001</v>
      </c>
      <c r="CX87" s="236">
        <v>22662.764484441999</v>
      </c>
      <c r="CY87" s="236">
        <v>22869.269296759001</v>
      </c>
      <c r="CZ87" s="236">
        <v>23073.431251147998</v>
      </c>
      <c r="DA87" s="236">
        <v>23275.223237251001</v>
      </c>
      <c r="DB87" s="236">
        <v>23474.632363334</v>
      </c>
      <c r="DC87" s="236">
        <v>23671.658327755002</v>
      </c>
      <c r="DD87" s="236">
        <v>23866.314062393001</v>
      </c>
      <c r="DE87" s="236">
        <v>24058.624350152</v>
      </c>
      <c r="DF87" s="236">
        <v>24248.626600978001</v>
      </c>
      <c r="DG87" s="236">
        <v>24436.369813776</v>
      </c>
      <c r="DH87" s="236">
        <v>24621.916977370001</v>
      </c>
      <c r="DI87" s="236">
        <v>24805.351061597001</v>
      </c>
      <c r="DJ87" s="236">
        <v>24986.800981330998</v>
      </c>
      <c r="DK87" s="236">
        <v>25166.539929651</v>
      </c>
      <c r="DL87" s="236">
        <v>25345.457323114999</v>
      </c>
      <c r="DM87" s="236">
        <v>25527.988200055999</v>
      </c>
      <c r="DN87" s="236">
        <v>25750</v>
      </c>
      <c r="DO87" s="236"/>
      <c r="DP87" s="236"/>
      <c r="DQ87" s="236"/>
      <c r="DR87" s="236"/>
      <c r="DS87" s="236"/>
    </row>
    <row r="88" spans="1:123" x14ac:dyDescent="0.15">
      <c r="A88" s="1" t="s">
        <v>273</v>
      </c>
      <c r="B88" s="1">
        <v>1</v>
      </c>
      <c r="C88" s="1" t="s">
        <v>273</v>
      </c>
      <c r="D88" s="1">
        <v>1</v>
      </c>
      <c r="E88" s="1">
        <v>2</v>
      </c>
      <c r="F88" s="1">
        <v>6</v>
      </c>
      <c r="G88" s="1">
        <v>0</v>
      </c>
      <c r="H88" s="1">
        <v>0</v>
      </c>
      <c r="I88" s="1">
        <v>0</v>
      </c>
      <c r="J88" s="1">
        <v>0</v>
      </c>
      <c r="K88" s="1">
        <v>0</v>
      </c>
      <c r="L88" s="1">
        <v>6853.0542600139997</v>
      </c>
      <c r="M88" s="236">
        <v>104</v>
      </c>
      <c r="N88" s="236">
        <v>6900.2358767659998</v>
      </c>
      <c r="O88" s="236">
        <v>7003.6796682459999</v>
      </c>
      <c r="P88" s="236">
        <v>7108.6780742259998</v>
      </c>
      <c r="Q88" s="236">
        <v>7215.2517185610004</v>
      </c>
      <c r="R88" s="236">
        <v>7323.4219781040001</v>
      </c>
      <c r="S88" s="236">
        <v>7433.2098710319997</v>
      </c>
      <c r="T88" s="236">
        <v>7544.6360133050002</v>
      </c>
      <c r="U88" s="236">
        <v>7657.7217614990004</v>
      </c>
      <c r="V88" s="236">
        <v>7772.4916680039996</v>
      </c>
      <c r="W88" s="236">
        <v>7888.9681952339997</v>
      </c>
      <c r="X88" s="236">
        <v>8006.6110948300002</v>
      </c>
      <c r="Y88" s="236">
        <v>8125.9247043120004</v>
      </c>
      <c r="Z88" s="236">
        <v>8246.9841972899994</v>
      </c>
      <c r="AA88" s="236">
        <v>8369.8327683949992</v>
      </c>
      <c r="AB88" s="236">
        <v>8494.5042914780006</v>
      </c>
      <c r="AC88" s="236">
        <v>8621.0193778569992</v>
      </c>
      <c r="AD88" s="236">
        <v>8749.3778152209998</v>
      </c>
      <c r="AE88" s="236">
        <v>8879.5789659189995</v>
      </c>
      <c r="AF88" s="236">
        <v>9011.6289240030001</v>
      </c>
      <c r="AG88" s="236">
        <v>9145.5372652789993</v>
      </c>
      <c r="AH88" s="236">
        <v>9281.4100744200005</v>
      </c>
      <c r="AI88" s="236">
        <v>9419.2951114700008</v>
      </c>
      <c r="AJ88" s="236">
        <v>9559.2195203789997</v>
      </c>
      <c r="AK88" s="236">
        <v>9701.203666931</v>
      </c>
      <c r="AL88" s="236">
        <v>9845.2754275539992</v>
      </c>
      <c r="AM88" s="236">
        <v>9991.4559253110001</v>
      </c>
      <c r="AN88" s="236">
        <v>10139.737727150001</v>
      </c>
      <c r="AO88" s="236">
        <v>10290.095263051</v>
      </c>
      <c r="AP88" s="236">
        <v>10442.556988044</v>
      </c>
      <c r="AQ88" s="236">
        <v>10597.177324296999</v>
      </c>
      <c r="AR88" s="236">
        <v>10753.993658632</v>
      </c>
      <c r="AS88" s="236">
        <v>10913.018953462</v>
      </c>
      <c r="AT88" s="236">
        <v>11074.230837202</v>
      </c>
      <c r="AU88" s="236">
        <v>11237.639581240999</v>
      </c>
      <c r="AV88" s="236">
        <v>11403.274067437</v>
      </c>
      <c r="AW88" s="236">
        <v>11571.171214464999</v>
      </c>
      <c r="AX88" s="236">
        <v>11741.379536631001</v>
      </c>
      <c r="AY88" s="236">
        <v>11913.895815435</v>
      </c>
      <c r="AZ88" s="236">
        <v>12088.700466263001</v>
      </c>
      <c r="BA88" s="236">
        <v>12265.761357115</v>
      </c>
      <c r="BB88" s="236">
        <v>12445.075573923001</v>
      </c>
      <c r="BC88" s="236">
        <v>12626.662434804</v>
      </c>
      <c r="BD88" s="236">
        <v>12810.522623641</v>
      </c>
      <c r="BE88" s="236">
        <v>12996.628643447</v>
      </c>
      <c r="BF88" s="236">
        <v>13184.962291295</v>
      </c>
      <c r="BG88" s="236">
        <v>13375.485155402001</v>
      </c>
      <c r="BH88" s="236">
        <v>13568.272997296999</v>
      </c>
      <c r="BI88" s="236">
        <v>13763.390517303</v>
      </c>
      <c r="BJ88" s="236">
        <v>13960.933063046999</v>
      </c>
      <c r="BK88" s="236">
        <v>14160.909756302</v>
      </c>
      <c r="BL88" s="236">
        <v>14363.246975079001</v>
      </c>
      <c r="BM88" s="236">
        <v>14567.795435575999</v>
      </c>
      <c r="BN88" s="236">
        <v>14774.391372464999</v>
      </c>
      <c r="BO88" s="236">
        <v>14982.9260923</v>
      </c>
      <c r="BP88" s="236">
        <v>15193.347381465001</v>
      </c>
      <c r="BQ88" s="236">
        <v>15405.799293128</v>
      </c>
      <c r="BR88" s="236">
        <v>15620.364717455999</v>
      </c>
      <c r="BS88" s="236">
        <v>15836.949893954999</v>
      </c>
      <c r="BT88" s="236">
        <v>16055.432448899999</v>
      </c>
      <c r="BU88" s="236">
        <v>16275.644452451001</v>
      </c>
      <c r="BV88" s="236">
        <v>16497.395668876001</v>
      </c>
      <c r="BW88" s="236">
        <v>16720.470407661</v>
      </c>
      <c r="BX88" s="236">
        <v>16944.649234515</v>
      </c>
      <c r="BY88" s="236">
        <v>17169.738171213001</v>
      </c>
      <c r="BZ88" s="236">
        <v>17395.576686351</v>
      </c>
      <c r="CA88" s="236">
        <v>17622.069244808001</v>
      </c>
      <c r="CB88" s="236">
        <v>17849.301417981998</v>
      </c>
      <c r="CC88" s="236">
        <v>18077.077418209999</v>
      </c>
      <c r="CD88" s="236">
        <v>18305.224656697999</v>
      </c>
      <c r="CE88" s="236">
        <v>18533.512722463998</v>
      </c>
      <c r="CF88" s="236">
        <v>18761.717073020001</v>
      </c>
      <c r="CG88" s="236">
        <v>18989.711347417</v>
      </c>
      <c r="CH88" s="236">
        <v>19217.307603486999</v>
      </c>
      <c r="CI88" s="236">
        <v>19444.419267540001</v>
      </c>
      <c r="CJ88" s="236">
        <v>19670.978405391001</v>
      </c>
      <c r="CK88" s="236">
        <v>19896.879618825002</v>
      </c>
      <c r="CL88" s="236">
        <v>20122.064986851001</v>
      </c>
      <c r="CM88" s="236">
        <v>20346.416028868</v>
      </c>
      <c r="CN88" s="236">
        <v>20569.900823217999</v>
      </c>
      <c r="CO88" s="236">
        <v>20792.491658901999</v>
      </c>
      <c r="CP88" s="236">
        <v>21013.940349469998</v>
      </c>
      <c r="CQ88" s="236">
        <v>21234.363326936</v>
      </c>
      <c r="CR88" s="236">
        <v>21453.572231055001</v>
      </c>
      <c r="CS88" s="236">
        <v>21671.667556811</v>
      </c>
      <c r="CT88" s="236">
        <v>21888.359822612001</v>
      </c>
      <c r="CU88" s="236">
        <v>22102.667932224002</v>
      </c>
      <c r="CV88" s="236">
        <v>22312.968972301001</v>
      </c>
      <c r="CW88" s="236">
        <v>22521.058793754</v>
      </c>
      <c r="CX88" s="236">
        <v>22726.883567878001</v>
      </c>
      <c r="CY88" s="236">
        <v>22930.401405633998</v>
      </c>
      <c r="CZ88" s="236">
        <v>23131.584735036002</v>
      </c>
      <c r="DA88" s="236">
        <v>23330.420053287999</v>
      </c>
      <c r="DB88" s="236">
        <v>23526.906320516999</v>
      </c>
      <c r="DC88" s="236">
        <v>23721.055600602998</v>
      </c>
      <c r="DD88" s="236">
        <v>23912.891695986</v>
      </c>
      <c r="DE88" s="236">
        <v>24102.450915522</v>
      </c>
      <c r="DF88" s="236">
        <v>24289.781039631998</v>
      </c>
      <c r="DG88" s="236">
        <v>24474.943669239001</v>
      </c>
      <c r="DH88" s="236">
        <v>24658.020067142999</v>
      </c>
      <c r="DI88" s="236">
        <v>24839.136556287001</v>
      </c>
      <c r="DJ88" s="236">
        <v>25018.560679763999</v>
      </c>
      <c r="DK88" s="236">
        <v>25197.162816296001</v>
      </c>
      <c r="DL88" s="236">
        <v>25379.281472677001</v>
      </c>
      <c r="DM88" s="236">
        <v>25600</v>
      </c>
      <c r="DN88" s="236"/>
      <c r="DO88" s="236"/>
      <c r="DP88" s="236"/>
      <c r="DQ88" s="236"/>
      <c r="DR88" s="236"/>
      <c r="DS88" s="236"/>
    </row>
    <row r="89" spans="1:123" x14ac:dyDescent="0.15">
      <c r="A89" s="1" t="s">
        <v>273</v>
      </c>
      <c r="B89" s="1">
        <v>1</v>
      </c>
      <c r="C89" s="1" t="s">
        <v>273</v>
      </c>
      <c r="D89" s="1">
        <v>1</v>
      </c>
      <c r="E89" s="1">
        <v>2</v>
      </c>
      <c r="F89" s="1">
        <v>7</v>
      </c>
      <c r="G89" s="1">
        <v>0</v>
      </c>
      <c r="H89" s="1">
        <v>0</v>
      </c>
      <c r="I89" s="1">
        <v>0</v>
      </c>
      <c r="J89" s="1">
        <v>0</v>
      </c>
      <c r="K89" s="1">
        <v>0</v>
      </c>
      <c r="L89" s="1">
        <v>6906.7536670290001</v>
      </c>
      <c r="M89" s="236">
        <v>103</v>
      </c>
      <c r="N89" s="236">
        <v>6954.6695866990003</v>
      </c>
      <c r="O89" s="236">
        <v>7058.9338418540001</v>
      </c>
      <c r="P89" s="236">
        <v>7164.7623184829999</v>
      </c>
      <c r="Q89" s="236">
        <v>7272.1762678490004</v>
      </c>
      <c r="R89" s="236">
        <v>7381.196592628</v>
      </c>
      <c r="S89" s="236">
        <v>7491.843804184</v>
      </c>
      <c r="T89" s="236">
        <v>7604.1391453249998</v>
      </c>
      <c r="U89" s="236">
        <v>7718.107002318</v>
      </c>
      <c r="V89" s="236">
        <v>7833.7697122629997</v>
      </c>
      <c r="W89" s="236">
        <v>7950.6022683769997</v>
      </c>
      <c r="X89" s="236">
        <v>8069.0954335349998</v>
      </c>
      <c r="Y89" s="236">
        <v>8189.3229270539996</v>
      </c>
      <c r="Z89" s="236">
        <v>8311.3273342119992</v>
      </c>
      <c r="AA89" s="236">
        <v>8435.142169236</v>
      </c>
      <c r="AB89" s="236">
        <v>8560.78801011</v>
      </c>
      <c r="AC89" s="236">
        <v>8688.2650919459993</v>
      </c>
      <c r="AD89" s="236">
        <v>8817.5732118430005</v>
      </c>
      <c r="AE89" s="236">
        <v>8948.7187264420008</v>
      </c>
      <c r="AF89" s="236">
        <v>9081.7113840500006</v>
      </c>
      <c r="AG89" s="236">
        <v>9216.6553316860009</v>
      </c>
      <c r="AH89" s="236">
        <v>9353.5977242379995</v>
      </c>
      <c r="AI89" s="236">
        <v>9492.565560002</v>
      </c>
      <c r="AJ89" s="236">
        <v>9633.5792043679994</v>
      </c>
      <c r="AK89" s="236">
        <v>9776.6663765480007</v>
      </c>
      <c r="AL89" s="236">
        <v>9921.8481836709998</v>
      </c>
      <c r="AM89" s="236">
        <v>10069.117747714999</v>
      </c>
      <c r="AN89" s="236">
        <v>10218.450389059</v>
      </c>
      <c r="AO89" s="236">
        <v>10369.874361796001</v>
      </c>
      <c r="AP89" s="236">
        <v>10523.443391995001</v>
      </c>
      <c r="AQ89" s="236">
        <v>10679.194518910999</v>
      </c>
      <c r="AR89" s="236">
        <v>10837.140827842</v>
      </c>
      <c r="AS89" s="236">
        <v>10997.260720750999</v>
      </c>
      <c r="AT89" s="236">
        <v>11159.564613435999</v>
      </c>
      <c r="AU89" s="236">
        <v>11324.081187399001</v>
      </c>
      <c r="AV89" s="236">
        <v>11490.847021885</v>
      </c>
      <c r="AW89" s="236">
        <v>11659.910095772</v>
      </c>
      <c r="AX89" s="236">
        <v>11831.267579007999</v>
      </c>
      <c r="AY89" s="236">
        <v>12004.90054457</v>
      </c>
      <c r="AZ89" s="236">
        <v>12180.777709962</v>
      </c>
      <c r="BA89" s="236">
        <v>12358.896485391</v>
      </c>
      <c r="BB89" s="236">
        <v>12539.276127915</v>
      </c>
      <c r="BC89" s="236">
        <v>12721.917570353</v>
      </c>
      <c r="BD89" s="236">
        <v>12906.794018614</v>
      </c>
      <c r="BE89" s="236">
        <v>13093.887798131</v>
      </c>
      <c r="BF89" s="236">
        <v>13283.161333303</v>
      </c>
      <c r="BG89" s="236">
        <v>13474.689374948999</v>
      </c>
      <c r="BH89" s="236">
        <v>13668.535816111</v>
      </c>
      <c r="BI89" s="236">
        <v>13864.794740507001</v>
      </c>
      <c r="BJ89" s="236">
        <v>14063.475375280999</v>
      </c>
      <c r="BK89" s="236">
        <v>14264.505466340001</v>
      </c>
      <c r="BL89" s="236">
        <v>14467.738204252</v>
      </c>
      <c r="BM89" s="236">
        <v>14673.012442986001</v>
      </c>
      <c r="BN89" s="236">
        <v>14880.221212602</v>
      </c>
      <c r="BO89" s="236">
        <v>15089.313140095999</v>
      </c>
      <c r="BP89" s="236">
        <v>15300.430226928</v>
      </c>
      <c r="BQ89" s="236">
        <v>15513.654251657999</v>
      </c>
      <c r="BR89" s="236">
        <v>15728.892903705</v>
      </c>
      <c r="BS89" s="236">
        <v>15946.025623743</v>
      </c>
      <c r="BT89" s="236">
        <v>16164.886886001001</v>
      </c>
      <c r="BU89" s="236">
        <v>16385.289102590999</v>
      </c>
      <c r="BV89" s="236">
        <v>16607.019509156999</v>
      </c>
      <c r="BW89" s="236">
        <v>16829.861568052002</v>
      </c>
      <c r="BX89" s="236">
        <v>17053.623772136001</v>
      </c>
      <c r="BY89" s="236">
        <v>17278.147542437</v>
      </c>
      <c r="BZ89" s="236">
        <v>17503.338374180999</v>
      </c>
      <c r="CA89" s="236">
        <v>17729.280442351999</v>
      </c>
      <c r="CB89" s="236">
        <v>17955.780285077999</v>
      </c>
      <c r="CC89" s="236">
        <v>18182.667272806</v>
      </c>
      <c r="CD89" s="236">
        <v>18409.713643494</v>
      </c>
      <c r="CE89" s="236">
        <v>18636.697355165001</v>
      </c>
      <c r="CF89" s="236">
        <v>18863.493233983001</v>
      </c>
      <c r="CG89" s="236">
        <v>19089.915262218001</v>
      </c>
      <c r="CH89" s="236">
        <v>19315.877473391</v>
      </c>
      <c r="CI89" s="236">
        <v>19541.312288806999</v>
      </c>
      <c r="CJ89" s="236">
        <v>19766.115108758</v>
      </c>
      <c r="CK89" s="236">
        <v>19990.228207475</v>
      </c>
      <c r="CL89" s="236">
        <v>20213.534015999001</v>
      </c>
      <c r="CM89" s="236">
        <v>20436.000460839001</v>
      </c>
      <c r="CN89" s="236">
        <v>20657.599624670998</v>
      </c>
      <c r="CO89" s="236">
        <v>20878.085696171001</v>
      </c>
      <c r="CP89" s="236">
        <v>21097.573172351</v>
      </c>
      <c r="CQ89" s="236">
        <v>21315.875308850002</v>
      </c>
      <c r="CR89" s="236">
        <v>21533.090859312</v>
      </c>
      <c r="CS89" s="236">
        <v>21748.933046630002</v>
      </c>
      <c r="CT89" s="236">
        <v>21962.431161103999</v>
      </c>
      <c r="CU89" s="236">
        <v>22171.979545261998</v>
      </c>
      <c r="CV89" s="236">
        <v>22379.353103066998</v>
      </c>
      <c r="CW89" s="236">
        <v>22584.497838996998</v>
      </c>
      <c r="CX89" s="236">
        <v>22787.371560120999</v>
      </c>
      <c r="CY89" s="236">
        <v>22987.946232819999</v>
      </c>
      <c r="CZ89" s="236">
        <v>23186.207743241001</v>
      </c>
      <c r="DA89" s="236">
        <v>23382.154313278999</v>
      </c>
      <c r="DB89" s="236">
        <v>23575.797138812999</v>
      </c>
      <c r="DC89" s="236">
        <v>23767.159041819999</v>
      </c>
      <c r="DD89" s="236">
        <v>23956.275230065999</v>
      </c>
      <c r="DE89" s="236">
        <v>24143.192265488</v>
      </c>
      <c r="DF89" s="236">
        <v>24327.970361109001</v>
      </c>
      <c r="DG89" s="236">
        <v>24510.689072689998</v>
      </c>
      <c r="DH89" s="236">
        <v>24691.472131242001</v>
      </c>
      <c r="DI89" s="236">
        <v>24870.581429876998</v>
      </c>
      <c r="DJ89" s="236">
        <v>25048.868309476999</v>
      </c>
      <c r="DK89" s="236">
        <v>25230.574745297999</v>
      </c>
      <c r="DL89" s="236">
        <v>25450</v>
      </c>
      <c r="DM89" s="236"/>
      <c r="DN89" s="236"/>
      <c r="DO89" s="236"/>
      <c r="DP89" s="236"/>
      <c r="DQ89" s="236"/>
      <c r="DR89" s="236"/>
      <c r="DS89" s="236"/>
    </row>
    <row r="90" spans="1:123" x14ac:dyDescent="0.15">
      <c r="A90" s="1" t="s">
        <v>273</v>
      </c>
      <c r="B90" s="1">
        <v>1</v>
      </c>
      <c r="C90" s="1" t="s">
        <v>273</v>
      </c>
      <c r="D90" s="1">
        <v>1</v>
      </c>
      <c r="E90" s="1">
        <v>2</v>
      </c>
      <c r="F90" s="1">
        <v>8</v>
      </c>
      <c r="G90" s="1">
        <v>0</v>
      </c>
      <c r="H90" s="1">
        <v>0</v>
      </c>
      <c r="I90" s="1">
        <v>0</v>
      </c>
      <c r="J90" s="1">
        <v>0</v>
      </c>
      <c r="K90" s="1">
        <v>0</v>
      </c>
      <c r="L90" s="1">
        <v>6960.5304062490004</v>
      </c>
      <c r="M90" s="236">
        <v>102</v>
      </c>
      <c r="N90" s="236">
        <v>7009.189694486</v>
      </c>
      <c r="O90" s="236">
        <v>7114.272995194</v>
      </c>
      <c r="P90" s="236">
        <v>7220.9306257130002</v>
      </c>
      <c r="Q90" s="236">
        <v>7329.1833727160001</v>
      </c>
      <c r="R90" s="236">
        <v>7439.0516423440004</v>
      </c>
      <c r="S90" s="236">
        <v>7550.5565630760002</v>
      </c>
      <c r="T90" s="236">
        <v>7663.7223549640003</v>
      </c>
      <c r="U90" s="236">
        <v>7778.5712292919998</v>
      </c>
      <c r="V90" s="236">
        <v>7894.5934419240002</v>
      </c>
      <c r="W90" s="236">
        <v>8012.2661627589996</v>
      </c>
      <c r="X90" s="236">
        <v>8131.6616568179998</v>
      </c>
      <c r="Y90" s="236">
        <v>8252.8219000289992</v>
      </c>
      <c r="Z90" s="236">
        <v>8375.7800469930007</v>
      </c>
      <c r="AA90" s="236">
        <v>8500.5566423639993</v>
      </c>
      <c r="AB90" s="236">
        <v>8627.1523686710007</v>
      </c>
      <c r="AC90" s="236">
        <v>8755.5674577669997</v>
      </c>
      <c r="AD90" s="236">
        <v>8885.8085288809998</v>
      </c>
      <c r="AE90" s="236">
        <v>9017.885502821</v>
      </c>
      <c r="AF90" s="236">
        <v>9151.9005889510008</v>
      </c>
      <c r="AG90" s="236">
        <v>9287.9003370070004</v>
      </c>
      <c r="AH90" s="236">
        <v>9425.9115996260007</v>
      </c>
      <c r="AI90" s="236">
        <v>9565.9547418050006</v>
      </c>
      <c r="AJ90" s="236">
        <v>9708.057325541</v>
      </c>
      <c r="AK90" s="236">
        <v>9852.2404420309995</v>
      </c>
      <c r="AL90" s="236">
        <v>9998.4977682799999</v>
      </c>
      <c r="AM90" s="236">
        <v>10146.805515067001</v>
      </c>
      <c r="AN90" s="236">
        <v>10297.191735548</v>
      </c>
      <c r="AO90" s="236">
        <v>10449.709459693</v>
      </c>
      <c r="AP90" s="236">
        <v>10604.395379191001</v>
      </c>
      <c r="AQ90" s="236">
        <v>10761.262702221</v>
      </c>
      <c r="AR90" s="236">
        <v>10920.290604299</v>
      </c>
      <c r="AS90" s="236">
        <v>11081.489645631</v>
      </c>
      <c r="AT90" s="236">
        <v>11244.888307362</v>
      </c>
      <c r="AU90" s="236">
        <v>11410.522829305</v>
      </c>
      <c r="AV90" s="236">
        <v>11578.440654911999</v>
      </c>
      <c r="AW90" s="236">
        <v>11748.639342581</v>
      </c>
      <c r="AX90" s="236">
        <v>11921.100622877</v>
      </c>
      <c r="AY90" s="236">
        <v>12095.794062809</v>
      </c>
      <c r="AZ90" s="236">
        <v>12272.717396857999</v>
      </c>
      <c r="BA90" s="236">
        <v>12451.889821027</v>
      </c>
      <c r="BB90" s="236">
        <v>12633.312517064</v>
      </c>
      <c r="BC90" s="236">
        <v>12816.959393781</v>
      </c>
      <c r="BD90" s="236">
        <v>13002.813304968</v>
      </c>
      <c r="BE90" s="236">
        <v>13190.837511203999</v>
      </c>
      <c r="BF90" s="236">
        <v>13381.105752601999</v>
      </c>
      <c r="BG90" s="236">
        <v>13573.681114919</v>
      </c>
      <c r="BH90" s="236">
        <v>13768.656417967</v>
      </c>
      <c r="BI90" s="236">
        <v>13966.040994258999</v>
      </c>
      <c r="BJ90" s="236">
        <v>14165.763957601999</v>
      </c>
      <c r="BK90" s="236">
        <v>14367.680972929</v>
      </c>
      <c r="BL90" s="236">
        <v>14571.633513507</v>
      </c>
      <c r="BM90" s="236">
        <v>14777.516332904999</v>
      </c>
      <c r="BN90" s="236">
        <v>14985.278898727</v>
      </c>
      <c r="BO90" s="236">
        <v>15195.061160728001</v>
      </c>
      <c r="BP90" s="236">
        <v>15406.943785859001</v>
      </c>
      <c r="BQ90" s="236">
        <v>15620.835913454001</v>
      </c>
      <c r="BR90" s="236">
        <v>15836.618798587</v>
      </c>
      <c r="BS90" s="236">
        <v>16054.129319551001</v>
      </c>
      <c r="BT90" s="236">
        <v>16273.182536307</v>
      </c>
      <c r="BU90" s="236">
        <v>16493.568610652001</v>
      </c>
      <c r="BV90" s="236">
        <v>16715.07390159</v>
      </c>
      <c r="BW90" s="236">
        <v>16937.509373059998</v>
      </c>
      <c r="BX90" s="236">
        <v>17160.718398522</v>
      </c>
      <c r="BY90" s="236">
        <v>17384.607503554002</v>
      </c>
      <c r="BZ90" s="236">
        <v>17609.259466723001</v>
      </c>
      <c r="CA90" s="236">
        <v>17834.483151945002</v>
      </c>
      <c r="CB90" s="236">
        <v>18060.109888915002</v>
      </c>
      <c r="CC90" s="236">
        <v>18285.914564523999</v>
      </c>
      <c r="CD90" s="236">
        <v>18511.67763731</v>
      </c>
      <c r="CE90" s="236">
        <v>18737.275120548999</v>
      </c>
      <c r="CF90" s="236">
        <v>18962.522920948999</v>
      </c>
      <c r="CG90" s="236">
        <v>19187.335679242002</v>
      </c>
      <c r="CH90" s="236">
        <v>19411.646172223001</v>
      </c>
      <c r="CI90" s="236">
        <v>19635.350598690999</v>
      </c>
      <c r="CJ90" s="236">
        <v>19858.3914281</v>
      </c>
      <c r="CK90" s="236">
        <v>20080.652003129999</v>
      </c>
      <c r="CL90" s="236">
        <v>20302.100098461</v>
      </c>
      <c r="CM90" s="236">
        <v>20522.707590440001</v>
      </c>
      <c r="CN90" s="236">
        <v>20742.231042872001</v>
      </c>
      <c r="CO90" s="236">
        <v>20960.783017766</v>
      </c>
      <c r="CP90" s="236">
        <v>21178.178386644999</v>
      </c>
      <c r="CQ90" s="236">
        <v>21394.514161814001</v>
      </c>
      <c r="CR90" s="236">
        <v>21609.506270647998</v>
      </c>
      <c r="CS90" s="236">
        <v>21822.194389983</v>
      </c>
      <c r="CT90" s="236">
        <v>22030.990118222999</v>
      </c>
      <c r="CU90" s="236">
        <v>22237.64741238</v>
      </c>
      <c r="CV90" s="236">
        <v>22442.112110115999</v>
      </c>
      <c r="CW90" s="236">
        <v>22644.341714606999</v>
      </c>
      <c r="CX90" s="236">
        <v>22844.307730605</v>
      </c>
      <c r="CY90" s="236">
        <v>23041.995433194999</v>
      </c>
      <c r="CZ90" s="236">
        <v>23237.402306041</v>
      </c>
      <c r="DA90" s="236">
        <v>23430.538677023</v>
      </c>
      <c r="DB90" s="236">
        <v>23621.426387652999</v>
      </c>
      <c r="DC90" s="236">
        <v>23810.099544610999</v>
      </c>
      <c r="DD90" s="236">
        <v>23996.603491344002</v>
      </c>
      <c r="DE90" s="236">
        <v>24180.997052978</v>
      </c>
      <c r="DF90" s="236">
        <v>24363.358078236</v>
      </c>
      <c r="DG90" s="236">
        <v>24543.807706198</v>
      </c>
      <c r="DH90" s="236">
        <v>24722.602179989</v>
      </c>
      <c r="DI90" s="236">
        <v>24900.573802658</v>
      </c>
      <c r="DJ90" s="236">
        <v>25081.868017919001</v>
      </c>
      <c r="DK90" s="236">
        <v>25300</v>
      </c>
      <c r="DL90" s="236"/>
      <c r="DM90" s="236"/>
      <c r="DN90" s="236"/>
      <c r="DO90" s="236"/>
      <c r="DP90" s="236"/>
      <c r="DQ90" s="236"/>
      <c r="DR90" s="236"/>
      <c r="DS90" s="236"/>
    </row>
    <row r="91" spans="1:123" x14ac:dyDescent="0.15">
      <c r="A91" s="1" t="s">
        <v>273</v>
      </c>
      <c r="B91" s="1">
        <v>1</v>
      </c>
      <c r="C91" s="1" t="s">
        <v>273</v>
      </c>
      <c r="D91" s="1">
        <v>1</v>
      </c>
      <c r="E91" s="1">
        <v>2</v>
      </c>
      <c r="F91" s="1">
        <v>9</v>
      </c>
      <c r="G91" s="1">
        <v>0</v>
      </c>
      <c r="H91" s="1">
        <v>0</v>
      </c>
      <c r="I91" s="1">
        <v>0</v>
      </c>
      <c r="J91" s="1">
        <v>0</v>
      </c>
      <c r="K91" s="1">
        <v>0</v>
      </c>
      <c r="L91" s="1">
        <v>7014.372387157</v>
      </c>
      <c r="M91" s="236">
        <v>101</v>
      </c>
      <c r="N91" s="236">
        <v>7063.7837562889999</v>
      </c>
      <c r="O91" s="236">
        <v>7169.6850584330004</v>
      </c>
      <c r="P91" s="236">
        <v>7277.1702170810004</v>
      </c>
      <c r="Q91" s="236">
        <v>7386.2595324619997</v>
      </c>
      <c r="R91" s="236">
        <v>7496.9740181070001</v>
      </c>
      <c r="S91" s="236">
        <v>7609.3377277560003</v>
      </c>
      <c r="T91" s="236">
        <v>7723.3727463209998</v>
      </c>
      <c r="U91" s="236">
        <v>7838.5846154700002</v>
      </c>
      <c r="V91" s="236">
        <v>7955.4368919830004</v>
      </c>
      <c r="W91" s="236">
        <v>8074.0003865819999</v>
      </c>
      <c r="X91" s="236">
        <v>8194.3164658459991</v>
      </c>
      <c r="Y91" s="236">
        <v>8316.4179247510001</v>
      </c>
      <c r="Z91" s="236">
        <v>8440.3252746180005</v>
      </c>
      <c r="AA91" s="236">
        <v>8566.0396453970006</v>
      </c>
      <c r="AB91" s="236">
        <v>8693.5617036910007</v>
      </c>
      <c r="AC91" s="236">
        <v>8822.8983313190001</v>
      </c>
      <c r="AD91" s="236">
        <v>8954.059621593</v>
      </c>
      <c r="AE91" s="236">
        <v>9087.1458462169994</v>
      </c>
      <c r="AF91" s="236">
        <v>9222.2029497759995</v>
      </c>
      <c r="AG91" s="236">
        <v>9359.2576392489991</v>
      </c>
      <c r="AH91" s="236">
        <v>9498.330279242</v>
      </c>
      <c r="AI91" s="236">
        <v>9639.4482745339992</v>
      </c>
      <c r="AJ91" s="236">
        <v>9782.6327003909992</v>
      </c>
      <c r="AK91" s="236">
        <v>9927.8777888460008</v>
      </c>
      <c r="AL91" s="236">
        <v>10075.160641074001</v>
      </c>
      <c r="AM91" s="236">
        <v>10224.509109299999</v>
      </c>
      <c r="AN91" s="236">
        <v>10375.975527391</v>
      </c>
      <c r="AO91" s="236">
        <v>10529.596239471</v>
      </c>
      <c r="AP91" s="236">
        <v>10685.384576601</v>
      </c>
      <c r="AQ91" s="236">
        <v>10843.320487847999</v>
      </c>
      <c r="AR91" s="236">
        <v>11003.414677826</v>
      </c>
      <c r="AS91" s="236">
        <v>11165.695427324001</v>
      </c>
      <c r="AT91" s="236">
        <v>11330.198636726</v>
      </c>
      <c r="AU91" s="236">
        <v>11496.971214052999</v>
      </c>
      <c r="AV91" s="236">
        <v>11666.011106153001</v>
      </c>
      <c r="AW91" s="236">
        <v>11837.300701183</v>
      </c>
      <c r="AX91" s="236">
        <v>12010.810415656</v>
      </c>
      <c r="AY91" s="236">
        <v>12186.538308325</v>
      </c>
      <c r="AZ91" s="236">
        <v>12364.503514137999</v>
      </c>
      <c r="BA91" s="236">
        <v>12544.707463776</v>
      </c>
      <c r="BB91" s="236">
        <v>12727.124768948001</v>
      </c>
      <c r="BC91" s="236">
        <v>12911.738811804</v>
      </c>
      <c r="BD91" s="236">
        <v>13098.513689105001</v>
      </c>
      <c r="BE91" s="236">
        <v>13287.522130253999</v>
      </c>
      <c r="BF91" s="236">
        <v>13478.826413725999</v>
      </c>
      <c r="BG91" s="236">
        <v>13672.518095427</v>
      </c>
      <c r="BH91" s="236">
        <v>13868.606613238</v>
      </c>
      <c r="BI91" s="236">
        <v>14067.022448862999</v>
      </c>
      <c r="BJ91" s="236">
        <v>14267.623741605001</v>
      </c>
      <c r="BK91" s="236">
        <v>14470.254584029</v>
      </c>
      <c r="BL91" s="236">
        <v>14674.811453206999</v>
      </c>
      <c r="BM91" s="236">
        <v>14881.244657358</v>
      </c>
      <c r="BN91" s="236">
        <v>15089.692094529</v>
      </c>
      <c r="BO91" s="236">
        <v>15300.233320060999</v>
      </c>
      <c r="BP91" s="236">
        <v>15512.778923204</v>
      </c>
      <c r="BQ91" s="236">
        <v>15727.211973431</v>
      </c>
      <c r="BR91" s="236">
        <v>15943.371753101001</v>
      </c>
      <c r="BS91" s="236">
        <v>16161.075970022001</v>
      </c>
      <c r="BT91" s="236">
        <v>16380.117712148</v>
      </c>
      <c r="BU91" s="236">
        <v>16600.286235127001</v>
      </c>
      <c r="BV91" s="236">
        <v>16821.394973982999</v>
      </c>
      <c r="BW91" s="236">
        <v>17043.289254608</v>
      </c>
      <c r="BX91" s="236">
        <v>17265.876632927</v>
      </c>
      <c r="BY91" s="236">
        <v>17489.238491093001</v>
      </c>
      <c r="BZ91" s="236">
        <v>17713.186018813001</v>
      </c>
      <c r="CA91" s="236">
        <v>17937.552505022999</v>
      </c>
      <c r="CB91" s="236">
        <v>18162.115485554001</v>
      </c>
      <c r="CC91" s="236">
        <v>18386.657919456</v>
      </c>
      <c r="CD91" s="236">
        <v>18611.057007115</v>
      </c>
      <c r="CE91" s="236">
        <v>18835.130579680001</v>
      </c>
      <c r="CF91" s="236">
        <v>19058.793885093</v>
      </c>
      <c r="CG91" s="236">
        <v>19281.980055639</v>
      </c>
      <c r="CH91" s="236">
        <v>19504.586088624001</v>
      </c>
      <c r="CI91" s="236">
        <v>19726.554648723999</v>
      </c>
      <c r="CJ91" s="236">
        <v>19947.769990261</v>
      </c>
      <c r="CK91" s="236">
        <v>20168.199736082999</v>
      </c>
      <c r="CL91" s="236">
        <v>20387.815556209</v>
      </c>
      <c r="CM91" s="236">
        <v>20606.376389574001</v>
      </c>
      <c r="CN91" s="236">
        <v>20823.992863181</v>
      </c>
      <c r="CO91" s="236">
        <v>21040.481464438999</v>
      </c>
      <c r="CP91" s="236">
        <v>21255.937464315</v>
      </c>
      <c r="CQ91" s="236">
        <v>21470.079494664998</v>
      </c>
      <c r="CR91" s="236">
        <v>21681.957618862001</v>
      </c>
      <c r="CS91" s="236">
        <v>21890.000691182999</v>
      </c>
      <c r="CT91" s="236">
        <v>22095.941721693001</v>
      </c>
      <c r="CU91" s="236">
        <v>22299.726381234999</v>
      </c>
      <c r="CV91" s="236">
        <v>22501.311869093999</v>
      </c>
      <c r="CW91" s="236">
        <v>22700.669228390001</v>
      </c>
      <c r="CX91" s="236">
        <v>22897.783123149002</v>
      </c>
      <c r="CY91" s="236">
        <v>23092.650298804001</v>
      </c>
      <c r="CZ91" s="236">
        <v>23285.280215232</v>
      </c>
      <c r="DA91" s="236">
        <v>23475.693733487002</v>
      </c>
      <c r="DB91" s="236">
        <v>23663.923859154998</v>
      </c>
      <c r="DC91" s="236">
        <v>23850.0147172</v>
      </c>
      <c r="DD91" s="236">
        <v>24034.023744848</v>
      </c>
      <c r="DE91" s="236">
        <v>24216.027083781999</v>
      </c>
      <c r="DF91" s="236">
        <v>24396.143281152999</v>
      </c>
      <c r="DG91" s="236">
        <v>24574.622930101999</v>
      </c>
      <c r="DH91" s="236">
        <v>24752.279295838998</v>
      </c>
      <c r="DI91" s="236">
        <v>24933.16129054</v>
      </c>
      <c r="DJ91" s="236">
        <v>25150</v>
      </c>
      <c r="DK91" s="236"/>
      <c r="DL91" s="236"/>
      <c r="DM91" s="236"/>
      <c r="DN91" s="236"/>
      <c r="DO91" s="236"/>
      <c r="DP91" s="236"/>
      <c r="DQ91" s="236"/>
      <c r="DR91" s="236"/>
      <c r="DS91" s="236"/>
    </row>
    <row r="92" spans="1:123" x14ac:dyDescent="0.15">
      <c r="A92" s="1" t="s">
        <v>273</v>
      </c>
      <c r="B92" s="1">
        <v>1</v>
      </c>
      <c r="C92" s="1" t="s">
        <v>273</v>
      </c>
      <c r="D92" s="1">
        <v>1</v>
      </c>
      <c r="E92" s="1">
        <v>2</v>
      </c>
      <c r="F92" s="1">
        <v>10</v>
      </c>
      <c r="G92" s="1">
        <v>0</v>
      </c>
      <c r="H92" s="1">
        <v>0</v>
      </c>
      <c r="I92" s="1">
        <v>0</v>
      </c>
      <c r="J92" s="1">
        <v>0</v>
      </c>
      <c r="K92" s="1">
        <v>0</v>
      </c>
      <c r="L92" s="1">
        <v>7068.266702848</v>
      </c>
      <c r="M92" s="236">
        <v>100</v>
      </c>
      <c r="N92" s="236">
        <v>7118.4395725309996</v>
      </c>
      <c r="O92" s="236">
        <v>7225.1571313240001</v>
      </c>
      <c r="P92" s="236">
        <v>7333.4674790660001</v>
      </c>
      <c r="Q92" s="236">
        <v>7443.3915136679998</v>
      </c>
      <c r="R92" s="236">
        <v>7554.9531224490001</v>
      </c>
      <c r="S92" s="236">
        <v>7668.1742633499998</v>
      </c>
      <c r="T92" s="236">
        <v>7782.5757890169998</v>
      </c>
      <c r="U92" s="236">
        <v>7898.6076212070002</v>
      </c>
      <c r="V92" s="236">
        <v>8016.3391163460001</v>
      </c>
      <c r="W92" s="236">
        <v>8135.8110316619996</v>
      </c>
      <c r="X92" s="236">
        <v>8257.0558025089995</v>
      </c>
      <c r="Y92" s="236">
        <v>8380.0939068719999</v>
      </c>
      <c r="Z92" s="236">
        <v>8504.9269221220002</v>
      </c>
      <c r="AA92" s="236">
        <v>8631.5559496149999</v>
      </c>
      <c r="AB92" s="236">
        <v>8759.9881337579991</v>
      </c>
      <c r="AC92" s="236">
        <v>8890.2337403639995</v>
      </c>
      <c r="AD92" s="236">
        <v>9022.3911034829998</v>
      </c>
      <c r="AE92" s="236">
        <v>9156.505562544</v>
      </c>
      <c r="AF92" s="236">
        <v>9292.6036788729998</v>
      </c>
      <c r="AG92" s="236">
        <v>9430.7058166789993</v>
      </c>
      <c r="AH92" s="236">
        <v>9570.8392235270003</v>
      </c>
      <c r="AI92" s="236">
        <v>9713.0249587510007</v>
      </c>
      <c r="AJ92" s="236">
        <v>9857.2578094109995</v>
      </c>
      <c r="AK92" s="236">
        <v>10003.515767082001</v>
      </c>
      <c r="AL92" s="236">
        <v>10151.826483052</v>
      </c>
      <c r="AM92" s="236">
        <v>10302.241595089001</v>
      </c>
      <c r="AN92" s="236">
        <v>10454.79709975</v>
      </c>
      <c r="AO92" s="236">
        <v>10609.506450979999</v>
      </c>
      <c r="AP92" s="236">
        <v>10766.350371397</v>
      </c>
      <c r="AQ92" s="236">
        <v>10925.33971002</v>
      </c>
      <c r="AR92" s="236">
        <v>11086.502547286</v>
      </c>
      <c r="AS92" s="236">
        <v>11249.874444146</v>
      </c>
      <c r="AT92" s="236">
        <v>11415.501773194001</v>
      </c>
      <c r="AU92" s="236">
        <v>11583.382869726</v>
      </c>
      <c r="AV92" s="236">
        <v>11753.500779489999</v>
      </c>
      <c r="AW92" s="236">
        <v>11925.826768503</v>
      </c>
      <c r="AX92" s="236">
        <v>12100.359219792001</v>
      </c>
      <c r="AY92" s="236">
        <v>12277.117207249001</v>
      </c>
      <c r="AZ92" s="236">
        <v>12456.102410488</v>
      </c>
      <c r="BA92" s="236">
        <v>12637.290144115001</v>
      </c>
      <c r="BB92" s="236">
        <v>12820.66431864</v>
      </c>
      <c r="BC92" s="236">
        <v>13006.189867005</v>
      </c>
      <c r="BD92" s="236">
        <v>13193.938507905999</v>
      </c>
      <c r="BE92" s="236">
        <v>13383.971712533999</v>
      </c>
      <c r="BF92" s="236">
        <v>13576.379772886999</v>
      </c>
      <c r="BG92" s="236">
        <v>13771.172232217001</v>
      </c>
      <c r="BH92" s="236">
        <v>13968.280940123999</v>
      </c>
      <c r="BI92" s="236">
        <v>14167.566510282</v>
      </c>
      <c r="BJ92" s="236">
        <v>14368.87565455</v>
      </c>
      <c r="BK92" s="236">
        <v>14572.10657351</v>
      </c>
      <c r="BL92" s="236">
        <v>14777.210415989</v>
      </c>
      <c r="BM92" s="236">
        <v>14984.323028328999</v>
      </c>
      <c r="BN92" s="236">
        <v>15193.522854262999</v>
      </c>
      <c r="BO92" s="236">
        <v>15404.721932953</v>
      </c>
      <c r="BP92" s="236">
        <v>15617.805148273999</v>
      </c>
      <c r="BQ92" s="236">
        <v>15832.614186651001</v>
      </c>
      <c r="BR92" s="236">
        <v>16048.969403737001</v>
      </c>
      <c r="BS92" s="236">
        <v>16266.666813644</v>
      </c>
      <c r="BT92" s="236">
        <v>16485.498568665</v>
      </c>
      <c r="BU92" s="236">
        <v>16705.280574906999</v>
      </c>
      <c r="BV92" s="236">
        <v>16925.860110693</v>
      </c>
      <c r="BW92" s="236">
        <v>17147.145762300999</v>
      </c>
      <c r="BX92" s="236">
        <v>17369.217515463999</v>
      </c>
      <c r="BY92" s="236">
        <v>17591.88888568</v>
      </c>
      <c r="BZ92" s="236">
        <v>17814.995121132</v>
      </c>
      <c r="CA92" s="236">
        <v>18038.316406585</v>
      </c>
      <c r="CB92" s="236">
        <v>18261.638201600999</v>
      </c>
      <c r="CC92" s="236">
        <v>18484.83889368</v>
      </c>
      <c r="CD92" s="236">
        <v>18707.738238410999</v>
      </c>
      <c r="CE92" s="236">
        <v>18930.252090943999</v>
      </c>
      <c r="CF92" s="236">
        <v>19152.313939053998</v>
      </c>
      <c r="CG92" s="236">
        <v>19373.821578556999</v>
      </c>
      <c r="CH92" s="236">
        <v>19594.717869347998</v>
      </c>
      <c r="CI92" s="236">
        <v>19814.887977392002</v>
      </c>
      <c r="CJ92" s="236">
        <v>20034.299373704001</v>
      </c>
      <c r="CK92" s="236">
        <v>20252.923521977998</v>
      </c>
      <c r="CL92" s="236">
        <v>20470.521736275001</v>
      </c>
      <c r="CM92" s="236">
        <v>20687.202708596</v>
      </c>
      <c r="CN92" s="236">
        <v>20902.784542234</v>
      </c>
      <c r="CO92" s="236">
        <v>21117.360766817001</v>
      </c>
      <c r="CP92" s="236">
        <v>21330.652718682999</v>
      </c>
      <c r="CQ92" s="236">
        <v>21541.720847741999</v>
      </c>
      <c r="CR92" s="236">
        <v>21749.011264143999</v>
      </c>
      <c r="CS92" s="236">
        <v>21954.236031005999</v>
      </c>
      <c r="CT92" s="236">
        <v>22157.340652354</v>
      </c>
      <c r="CU92" s="236">
        <v>22358.282023579999</v>
      </c>
      <c r="CV92" s="236">
        <v>22557.030726174999</v>
      </c>
      <c r="CW92" s="236">
        <v>22753.570813102</v>
      </c>
      <c r="CX92" s="236">
        <v>22947.898291566002</v>
      </c>
      <c r="CY92" s="236">
        <v>23140.021753442001</v>
      </c>
      <c r="CZ92" s="236">
        <v>23329.961079320001</v>
      </c>
      <c r="DA92" s="236">
        <v>23517.748173699001</v>
      </c>
      <c r="DB92" s="236">
        <v>23703.425943055001</v>
      </c>
      <c r="DC92" s="236">
        <v>23887.050436717</v>
      </c>
      <c r="DD92" s="236">
        <v>24068.696089329002</v>
      </c>
      <c r="DE92" s="236">
        <v>24248.478856108999</v>
      </c>
      <c r="DF92" s="236">
        <v>24426.643680214998</v>
      </c>
      <c r="DG92" s="236">
        <v>24603.98478902</v>
      </c>
      <c r="DH92" s="236">
        <v>24784.454563161002</v>
      </c>
      <c r="DI92" s="236">
        <v>25000</v>
      </c>
      <c r="DJ92" s="236"/>
      <c r="DK92" s="236"/>
      <c r="DL92" s="236"/>
      <c r="DM92" s="236"/>
      <c r="DN92" s="236"/>
      <c r="DO92" s="236"/>
      <c r="DP92" s="236"/>
      <c r="DQ92" s="236"/>
      <c r="DR92" s="236"/>
      <c r="DS92" s="236"/>
    </row>
    <row r="93" spans="1:123" x14ac:dyDescent="0.15">
      <c r="A93" s="1" t="s">
        <v>273</v>
      </c>
      <c r="B93" s="1">
        <v>1</v>
      </c>
      <c r="C93" s="1" t="s">
        <v>273</v>
      </c>
      <c r="D93" s="1">
        <v>1</v>
      </c>
      <c r="E93" s="1">
        <v>2</v>
      </c>
      <c r="F93" s="1">
        <v>11</v>
      </c>
      <c r="G93" s="1">
        <v>0</v>
      </c>
      <c r="H93" s="1">
        <v>0</v>
      </c>
      <c r="I93" s="1">
        <v>0</v>
      </c>
      <c r="J93" s="1">
        <v>0</v>
      </c>
      <c r="K93" s="1">
        <v>0</v>
      </c>
      <c r="L93" s="1">
        <v>7122.2006788859999</v>
      </c>
      <c r="M93" s="236">
        <v>99</v>
      </c>
      <c r="N93" s="236">
        <v>7173.1441208650003</v>
      </c>
      <c r="O93" s="236">
        <v>7280.6754865370003</v>
      </c>
      <c r="P93" s="236">
        <v>7389.8090529029996</v>
      </c>
      <c r="Q93" s="236">
        <v>7500.5685407419996</v>
      </c>
      <c r="R93" s="236">
        <v>7612.9757803780003</v>
      </c>
      <c r="S93" s="236">
        <v>7726.5669625629998</v>
      </c>
      <c r="T93" s="236">
        <v>7841.7783504299996</v>
      </c>
      <c r="U93" s="236">
        <v>7958.6778461100002</v>
      </c>
      <c r="V93" s="236">
        <v>8077.3055974790004</v>
      </c>
      <c r="W93" s="236">
        <v>8197.6936802670007</v>
      </c>
      <c r="X93" s="236">
        <v>8319.8625391250007</v>
      </c>
      <c r="Y93" s="236">
        <v>8443.8141988469997</v>
      </c>
      <c r="Z93" s="236">
        <v>8569.5501955389991</v>
      </c>
      <c r="AA93" s="236">
        <v>8697.0779361969999</v>
      </c>
      <c r="AB93" s="236">
        <v>8826.4078591350008</v>
      </c>
      <c r="AC93" s="236">
        <v>8957.6363607479998</v>
      </c>
      <c r="AD93" s="236">
        <v>9090.8081753130009</v>
      </c>
      <c r="AE93" s="236">
        <v>9225.9497184970005</v>
      </c>
      <c r="AF93" s="236">
        <v>9363.0813541150001</v>
      </c>
      <c r="AG93" s="236">
        <v>9502.2301725199995</v>
      </c>
      <c r="AH93" s="236">
        <v>9643.4172171110004</v>
      </c>
      <c r="AI93" s="236">
        <v>9786.6378299770004</v>
      </c>
      <c r="AJ93" s="236">
        <v>9931.8708930890007</v>
      </c>
      <c r="AK93" s="236">
        <v>10079.143856803999</v>
      </c>
      <c r="AL93" s="236">
        <v>10228.507662787</v>
      </c>
      <c r="AM93" s="236">
        <v>10379.997960029999</v>
      </c>
      <c r="AN93" s="236">
        <v>10533.62832536</v>
      </c>
      <c r="AO93" s="236">
        <v>10689.380254944999</v>
      </c>
      <c r="AP93" s="236">
        <v>10847.264742215</v>
      </c>
      <c r="AQ93" s="236">
        <v>11007.309667248001</v>
      </c>
      <c r="AR93" s="236">
        <v>11169.550251565999</v>
      </c>
      <c r="AS93" s="236">
        <v>11334.032332334</v>
      </c>
      <c r="AT93" s="236">
        <v>11500.754633298</v>
      </c>
      <c r="AU93" s="236">
        <v>11669.700857796</v>
      </c>
      <c r="AV93" s="236">
        <v>11840.843121349</v>
      </c>
      <c r="AW93" s="236">
        <v>12014.180131259</v>
      </c>
      <c r="AX93" s="236">
        <v>12189.730900361001</v>
      </c>
      <c r="AY93" s="236">
        <v>12367.4973572</v>
      </c>
      <c r="AZ93" s="236">
        <v>12547.455519282001</v>
      </c>
      <c r="BA93" s="236">
        <v>12729.589825476</v>
      </c>
      <c r="BB93" s="236">
        <v>12913.866044906001</v>
      </c>
      <c r="BC93" s="236">
        <v>13100.354885559</v>
      </c>
      <c r="BD93" s="236">
        <v>13289.117011341999</v>
      </c>
      <c r="BE93" s="236">
        <v>13480.241450347001</v>
      </c>
      <c r="BF93" s="236">
        <v>13673.737851194999</v>
      </c>
      <c r="BG93" s="236">
        <v>13869.539431386</v>
      </c>
      <c r="BH93" s="236">
        <v>14067.509278957999</v>
      </c>
      <c r="BI93" s="236">
        <v>14267.496725071</v>
      </c>
      <c r="BJ93" s="236">
        <v>14469.401693813001</v>
      </c>
      <c r="BK93" s="236">
        <v>14673.176174620001</v>
      </c>
      <c r="BL93" s="236">
        <v>14878.953962129999</v>
      </c>
      <c r="BM93" s="236">
        <v>15086.812388464999</v>
      </c>
      <c r="BN93" s="236">
        <v>15296.664942703001</v>
      </c>
      <c r="BO93" s="236">
        <v>15508.398323117999</v>
      </c>
      <c r="BP93" s="236">
        <v>15721.856620201001</v>
      </c>
      <c r="BQ93" s="236">
        <v>15936.862837451999</v>
      </c>
      <c r="BR93" s="236">
        <v>16153.215915139001</v>
      </c>
      <c r="BS93" s="236">
        <v>16370.710902201999</v>
      </c>
      <c r="BT93" s="236">
        <v>16589.166175831</v>
      </c>
      <c r="BU93" s="236">
        <v>16808.430966778</v>
      </c>
      <c r="BV93" s="236">
        <v>17028.414891674001</v>
      </c>
      <c r="BW93" s="236">
        <v>17249.196539834</v>
      </c>
      <c r="BX93" s="236">
        <v>17470.591752546999</v>
      </c>
      <c r="BY93" s="236">
        <v>17692.437737241002</v>
      </c>
      <c r="BZ93" s="236">
        <v>17914.517327615002</v>
      </c>
      <c r="CA93" s="236">
        <v>18136.618483746999</v>
      </c>
      <c r="CB93" s="236">
        <v>18358.620780246001</v>
      </c>
      <c r="CC93" s="236">
        <v>18580.345897141</v>
      </c>
      <c r="CD93" s="236">
        <v>18801.710296795001</v>
      </c>
      <c r="CE93" s="236">
        <v>19022.64782247</v>
      </c>
      <c r="CF93" s="236">
        <v>19243.057068490001</v>
      </c>
      <c r="CG93" s="236">
        <v>19462.881089972001</v>
      </c>
      <c r="CH93" s="236">
        <v>19682.005964521999</v>
      </c>
      <c r="CI93" s="236">
        <v>19900.399011326001</v>
      </c>
      <c r="CJ93" s="236">
        <v>20118.031487747001</v>
      </c>
      <c r="CK93" s="236">
        <v>20334.667082976001</v>
      </c>
      <c r="CL93" s="236">
        <v>20550.412554012</v>
      </c>
      <c r="CM93" s="236">
        <v>20765.087620028</v>
      </c>
      <c r="CN93" s="236">
        <v>20978.784069318001</v>
      </c>
      <c r="CO93" s="236">
        <v>21191.225942699999</v>
      </c>
      <c r="CP93" s="236">
        <v>21401.484076621</v>
      </c>
      <c r="CQ93" s="236">
        <v>21608.021837105</v>
      </c>
      <c r="CR93" s="236">
        <v>21812.530340318001</v>
      </c>
      <c r="CS93" s="236">
        <v>22014.954923473</v>
      </c>
      <c r="CT93" s="236">
        <v>22215.252178065999</v>
      </c>
      <c r="CU93" s="236">
        <v>22413.39222396</v>
      </c>
      <c r="CV93" s="236">
        <v>22609.358503055999</v>
      </c>
      <c r="CW93" s="236">
        <v>22803.146284327999</v>
      </c>
      <c r="CX93" s="236">
        <v>22994.763291652001</v>
      </c>
      <c r="CY93" s="236">
        <v>23184.228425154</v>
      </c>
      <c r="CZ93" s="236">
        <v>23371.572488244001</v>
      </c>
      <c r="DA93" s="236">
        <v>23556.837168910999</v>
      </c>
      <c r="DB93" s="236">
        <v>23740.077128587</v>
      </c>
      <c r="DC93" s="236">
        <v>23921.365094875</v>
      </c>
      <c r="DD93" s="236">
        <v>24100.814431064999</v>
      </c>
      <c r="DE93" s="236">
        <v>24278.664430327</v>
      </c>
      <c r="DF93" s="236">
        <v>24455.690282201002</v>
      </c>
      <c r="DG93" s="236">
        <v>24635.747835782</v>
      </c>
      <c r="DH93" s="236">
        <v>24850</v>
      </c>
      <c r="DI93" s="236"/>
      <c r="DJ93" s="236"/>
      <c r="DK93" s="236"/>
      <c r="DL93" s="236"/>
      <c r="DM93" s="236"/>
      <c r="DN93" s="236"/>
      <c r="DO93" s="236"/>
      <c r="DP93" s="236"/>
      <c r="DQ93" s="236"/>
      <c r="DR93" s="236"/>
      <c r="DS93" s="236"/>
    </row>
    <row r="94" spans="1:123" x14ac:dyDescent="0.15">
      <c r="A94" s="1" t="s">
        <v>273</v>
      </c>
      <c r="B94" s="1">
        <v>1</v>
      </c>
      <c r="C94" s="1" t="s">
        <v>273</v>
      </c>
      <c r="D94" s="1">
        <v>1</v>
      </c>
      <c r="E94" s="1">
        <v>2</v>
      </c>
      <c r="F94" s="1">
        <v>12</v>
      </c>
      <c r="G94" s="1">
        <v>0</v>
      </c>
      <c r="H94" s="1">
        <v>0</v>
      </c>
      <c r="I94" s="1">
        <v>0</v>
      </c>
      <c r="J94" s="1">
        <v>0</v>
      </c>
      <c r="K94" s="1">
        <v>0</v>
      </c>
      <c r="L94" s="1">
        <v>7176.1608183990002</v>
      </c>
      <c r="M94" s="236">
        <v>98</v>
      </c>
      <c r="N94" s="236">
        <v>7227.8835591180004</v>
      </c>
      <c r="O94" s="236">
        <v>7336.2266388529997</v>
      </c>
      <c r="P94" s="236">
        <v>7446.1839842789996</v>
      </c>
      <c r="Q94" s="236">
        <v>7557.7772974070003</v>
      </c>
      <c r="R94" s="236">
        <v>7670.5581361100003</v>
      </c>
      <c r="S94" s="236">
        <v>7784.9490796540003</v>
      </c>
      <c r="T94" s="236">
        <v>7901.0165758740004</v>
      </c>
      <c r="U94" s="236">
        <v>8018.8001632960004</v>
      </c>
      <c r="V94" s="236">
        <v>8138.331558025</v>
      </c>
      <c r="W94" s="236">
        <v>8259.6311713790001</v>
      </c>
      <c r="X94" s="236">
        <v>8382.7014755719993</v>
      </c>
      <c r="Y94" s="236">
        <v>8507.5444414630001</v>
      </c>
      <c r="Z94" s="236">
        <v>8634.1677386350002</v>
      </c>
      <c r="AA94" s="236">
        <v>8762.5819779070007</v>
      </c>
      <c r="AB94" s="236">
        <v>8892.8816180140002</v>
      </c>
      <c r="AC94" s="236">
        <v>9025.1107880809996</v>
      </c>
      <c r="AD94" s="236">
        <v>9159.2957581200008</v>
      </c>
      <c r="AE94" s="236">
        <v>9295.4568915519994</v>
      </c>
      <c r="AF94" s="236">
        <v>9433.6211215130006</v>
      </c>
      <c r="AG94" s="236">
        <v>9573.809475471</v>
      </c>
      <c r="AH94" s="236">
        <v>9716.0178505420008</v>
      </c>
      <c r="AI94" s="236">
        <v>9860.2260190969992</v>
      </c>
      <c r="AJ94" s="236">
        <v>10006.461230556</v>
      </c>
      <c r="AK94" s="236">
        <v>10154.773730483999</v>
      </c>
      <c r="AL94" s="236">
        <v>10305.198820310001</v>
      </c>
      <c r="AM94" s="236">
        <v>10457.750199739001</v>
      </c>
      <c r="AN94" s="236">
        <v>10612.410138494</v>
      </c>
      <c r="AO94" s="236">
        <v>10769.189774410001</v>
      </c>
      <c r="AP94" s="236">
        <v>10928.11678721</v>
      </c>
      <c r="AQ94" s="236">
        <v>11089.226058987</v>
      </c>
      <c r="AR94" s="236">
        <v>11252.562891475</v>
      </c>
      <c r="AS94" s="236">
        <v>11418.126396871001</v>
      </c>
      <c r="AT94" s="236">
        <v>11585.900936103</v>
      </c>
      <c r="AU94" s="236">
        <v>11755.859474196001</v>
      </c>
      <c r="AV94" s="236">
        <v>11928.001042726</v>
      </c>
      <c r="AW94" s="236">
        <v>12102.344593472</v>
      </c>
      <c r="AX94" s="236">
        <v>12278.892303912</v>
      </c>
      <c r="AY94" s="236">
        <v>12457.620894449001</v>
      </c>
      <c r="AZ94" s="236">
        <v>12638.515332311999</v>
      </c>
      <c r="BA94" s="236">
        <v>12821.542222807</v>
      </c>
      <c r="BB94" s="236">
        <v>13006.771263211</v>
      </c>
      <c r="BC94" s="236">
        <v>13194.262310149999</v>
      </c>
      <c r="BD94" s="236">
        <v>13384.103127807</v>
      </c>
      <c r="BE94" s="236">
        <v>13576.303470174</v>
      </c>
      <c r="BF94" s="236">
        <v>13770.797922647</v>
      </c>
      <c r="BG94" s="236">
        <v>13967.452047634</v>
      </c>
      <c r="BH94" s="236">
        <v>14166.117795591999</v>
      </c>
      <c r="BI94" s="236">
        <v>14366.696814114999</v>
      </c>
      <c r="BJ94" s="236">
        <v>14569.141933252</v>
      </c>
      <c r="BK94" s="236">
        <v>14773.58489593</v>
      </c>
      <c r="BL94" s="236">
        <v>14980.101922665999</v>
      </c>
      <c r="BM94" s="236">
        <v>15188.607952453</v>
      </c>
      <c r="BN94" s="236">
        <v>15398.991497962001</v>
      </c>
      <c r="BO94" s="236">
        <v>15611.099053751999</v>
      </c>
      <c r="BP94" s="236">
        <v>15824.756271167</v>
      </c>
      <c r="BQ94" s="236">
        <v>16039.765016634999</v>
      </c>
      <c r="BR94" s="236">
        <v>16255.92323574</v>
      </c>
      <c r="BS94" s="236">
        <v>16473.051776754</v>
      </c>
      <c r="BT94" s="236">
        <v>16691.001822864</v>
      </c>
      <c r="BU94" s="236">
        <v>16909.684021047</v>
      </c>
      <c r="BV94" s="236">
        <v>17129.175564205001</v>
      </c>
      <c r="BW94" s="236">
        <v>17349.294619414999</v>
      </c>
      <c r="BX94" s="236">
        <v>17569.880353348999</v>
      </c>
      <c r="BY94" s="236">
        <v>17790.718248645</v>
      </c>
      <c r="BZ94" s="236">
        <v>18011.598765891998</v>
      </c>
      <c r="CA94" s="236">
        <v>18232.402666811999</v>
      </c>
      <c r="CB94" s="236">
        <v>18452.953555872002</v>
      </c>
      <c r="CC94" s="236">
        <v>18673.168502646</v>
      </c>
      <c r="CD94" s="236">
        <v>18892.981705885999</v>
      </c>
      <c r="CE94" s="236">
        <v>19112.292558423</v>
      </c>
      <c r="CF94" s="236">
        <v>19331.044310596</v>
      </c>
      <c r="CG94" s="236">
        <v>19549.123951653</v>
      </c>
      <c r="CH94" s="236">
        <v>19766.498648946999</v>
      </c>
      <c r="CI94" s="236">
        <v>19983.139453516</v>
      </c>
      <c r="CJ94" s="236">
        <v>20198.812429677</v>
      </c>
      <c r="CK94" s="236">
        <v>20413.622399427</v>
      </c>
      <c r="CL94" s="236">
        <v>20627.390697823001</v>
      </c>
      <c r="CM94" s="236">
        <v>20840.207371820001</v>
      </c>
      <c r="CN94" s="236">
        <v>21051.799166717999</v>
      </c>
      <c r="CO94" s="236">
        <v>21261.247305501001</v>
      </c>
      <c r="CP94" s="236">
        <v>21467.032410065</v>
      </c>
      <c r="CQ94" s="236">
        <v>21670.824649630998</v>
      </c>
      <c r="CR94" s="236">
        <v>21872.569194592001</v>
      </c>
      <c r="CS94" s="236">
        <v>22072.222332552999</v>
      </c>
      <c r="CT94" s="236">
        <v>22269.753721745001</v>
      </c>
      <c r="CU94" s="236">
        <v>22465.146193010001</v>
      </c>
      <c r="CV94" s="236">
        <v>22658.394277091</v>
      </c>
      <c r="CW94" s="236">
        <v>22849.504829861999</v>
      </c>
      <c r="CX94" s="236">
        <v>23038.495770988</v>
      </c>
      <c r="CY94" s="236">
        <v>23225.396802788</v>
      </c>
      <c r="CZ94" s="236">
        <v>23410.248394767001</v>
      </c>
      <c r="DA94" s="236">
        <v>23593.103820455999</v>
      </c>
      <c r="DB94" s="236">
        <v>23774.034100421999</v>
      </c>
      <c r="DC94" s="236">
        <v>23953.150006020001</v>
      </c>
      <c r="DD94" s="236">
        <v>24130.685180439999</v>
      </c>
      <c r="DE94" s="236">
        <v>24307.395775382</v>
      </c>
      <c r="DF94" s="236">
        <v>24487.041108402998</v>
      </c>
      <c r="DG94" s="236">
        <v>24700</v>
      </c>
      <c r="DH94" s="236"/>
      <c r="DI94" s="236"/>
      <c r="DJ94" s="236"/>
      <c r="DK94" s="236"/>
      <c r="DL94" s="236"/>
      <c r="DM94" s="236"/>
      <c r="DN94" s="236"/>
      <c r="DO94" s="236"/>
      <c r="DP94" s="236"/>
      <c r="DQ94" s="236"/>
      <c r="DR94" s="236"/>
      <c r="DS94" s="236"/>
    </row>
    <row r="95" spans="1:123" x14ac:dyDescent="0.15">
      <c r="A95" s="1" t="s">
        <v>273</v>
      </c>
      <c r="B95" s="1">
        <v>1</v>
      </c>
      <c r="C95" s="1" t="s">
        <v>273</v>
      </c>
      <c r="D95" s="1">
        <v>1</v>
      </c>
      <c r="E95" s="1">
        <v>2</v>
      </c>
      <c r="F95" s="1">
        <v>13</v>
      </c>
      <c r="G95" s="1">
        <v>0</v>
      </c>
      <c r="H95" s="1">
        <v>0</v>
      </c>
      <c r="I95" s="1">
        <v>0</v>
      </c>
      <c r="J95" s="1">
        <v>0</v>
      </c>
      <c r="K95" s="1">
        <v>0</v>
      </c>
      <c r="L95" s="1">
        <v>7230.1328051210003</v>
      </c>
      <c r="M95" s="236">
        <v>97</v>
      </c>
      <c r="N95" s="236">
        <v>7282.6442744630003</v>
      </c>
      <c r="O95" s="236">
        <v>7391.7994546520003</v>
      </c>
      <c r="P95" s="236">
        <v>7502.5788144360004</v>
      </c>
      <c r="Q95" s="236">
        <v>7614.5493096569999</v>
      </c>
      <c r="R95" s="236">
        <v>7728.1198088780002</v>
      </c>
      <c r="S95" s="236">
        <v>7843.3553056379997</v>
      </c>
      <c r="T95" s="236">
        <v>7960.2947291130004</v>
      </c>
      <c r="U95" s="236">
        <v>8078.9694357830003</v>
      </c>
      <c r="V95" s="236">
        <v>8199.3998036329995</v>
      </c>
      <c r="W95" s="236">
        <v>8321.5887522970006</v>
      </c>
      <c r="X95" s="236">
        <v>8445.5386873869993</v>
      </c>
      <c r="Y95" s="236">
        <v>8571.2575410739992</v>
      </c>
      <c r="Z95" s="236">
        <v>8698.7560966780002</v>
      </c>
      <c r="AA95" s="236">
        <v>8828.1268752800006</v>
      </c>
      <c r="AB95" s="236">
        <v>8959.4134008500005</v>
      </c>
      <c r="AC95" s="236">
        <v>9092.6417977439996</v>
      </c>
      <c r="AD95" s="236">
        <v>9227.8324289890006</v>
      </c>
      <c r="AE95" s="236">
        <v>9365.0120705059999</v>
      </c>
      <c r="AF95" s="236">
        <v>9504.2017338309997</v>
      </c>
      <c r="AG95" s="236">
        <v>9645.3978711069994</v>
      </c>
      <c r="AH95" s="236">
        <v>9788.5811451049995</v>
      </c>
      <c r="AI95" s="236">
        <v>9933.7786043079996</v>
      </c>
      <c r="AJ95" s="236">
        <v>10081.039798182001</v>
      </c>
      <c r="AK95" s="236">
        <v>10230.399680589</v>
      </c>
      <c r="AL95" s="236">
        <v>10381.872074119001</v>
      </c>
      <c r="AM95" s="236">
        <v>10535.440022043</v>
      </c>
      <c r="AN95" s="236">
        <v>10691.114806604</v>
      </c>
      <c r="AO95" s="236">
        <v>10848.923907172</v>
      </c>
      <c r="AP95" s="236">
        <v>11008.901866407001</v>
      </c>
      <c r="AQ95" s="236">
        <v>11171.093450615999</v>
      </c>
      <c r="AR95" s="236">
        <v>11335.498160444</v>
      </c>
      <c r="AS95" s="236">
        <v>11502.10101441</v>
      </c>
      <c r="AT95" s="236">
        <v>11670.875827043001</v>
      </c>
      <c r="AU95" s="236">
        <v>11841.821954192999</v>
      </c>
      <c r="AV95" s="236">
        <v>12014.958286583</v>
      </c>
      <c r="AW95" s="236">
        <v>12190.287250624</v>
      </c>
      <c r="AX95" s="236">
        <v>12367.786269615999</v>
      </c>
      <c r="AY95" s="236">
        <v>12547.440839147999</v>
      </c>
      <c r="AZ95" s="236">
        <v>12729.218400708</v>
      </c>
      <c r="BA95" s="236">
        <v>12913.187640863</v>
      </c>
      <c r="BB95" s="236">
        <v>13099.407608957999</v>
      </c>
      <c r="BC95" s="236">
        <v>13287.964805267</v>
      </c>
      <c r="BD95" s="236">
        <v>13478.869089152</v>
      </c>
      <c r="BE95" s="236">
        <v>13672.056413908</v>
      </c>
      <c r="BF95" s="236">
        <v>13867.394816311</v>
      </c>
      <c r="BG95" s="236">
        <v>14064.738866113001</v>
      </c>
      <c r="BH95" s="236">
        <v>14263.991934418</v>
      </c>
      <c r="BI95" s="236">
        <v>14465.107691883</v>
      </c>
      <c r="BJ95" s="236">
        <v>14668.215829729999</v>
      </c>
      <c r="BK95" s="236">
        <v>14873.391456867999</v>
      </c>
      <c r="BL95" s="236">
        <v>15080.550962202</v>
      </c>
      <c r="BM95" s="236">
        <v>15289.584672805</v>
      </c>
      <c r="BN95" s="236">
        <v>15500.341487301999</v>
      </c>
      <c r="BO95" s="236">
        <v>15712.649704882</v>
      </c>
      <c r="BP95" s="236">
        <v>15926.314118131</v>
      </c>
      <c r="BQ95" s="236">
        <v>16141.135569276999</v>
      </c>
      <c r="BR95" s="236">
        <v>16356.937377677999</v>
      </c>
      <c r="BS95" s="236">
        <v>16573.572678949</v>
      </c>
      <c r="BT95" s="236">
        <v>16790.953150419999</v>
      </c>
      <c r="BU95" s="236">
        <v>17009.154588574998</v>
      </c>
      <c r="BV95" s="236">
        <v>17227.997486282002</v>
      </c>
      <c r="BW95" s="236">
        <v>17447.322969458</v>
      </c>
      <c r="BX95" s="236">
        <v>17666.919169674999</v>
      </c>
      <c r="BY95" s="236">
        <v>17886.579048037998</v>
      </c>
      <c r="BZ95" s="236">
        <v>18106.184553378</v>
      </c>
      <c r="CA95" s="236">
        <v>18325.561214603</v>
      </c>
      <c r="CB95" s="236">
        <v>18544.626708496999</v>
      </c>
      <c r="CC95" s="236">
        <v>18763.315589302001</v>
      </c>
      <c r="CD95" s="236">
        <v>18981.528048355998</v>
      </c>
      <c r="CE95" s="236">
        <v>19199.207531221</v>
      </c>
      <c r="CF95" s="236">
        <v>19416.241938783998</v>
      </c>
      <c r="CG95" s="236">
        <v>19632.598286568998</v>
      </c>
      <c r="CH95" s="236">
        <v>19848.247419284999</v>
      </c>
      <c r="CI95" s="236">
        <v>20062.957776378</v>
      </c>
      <c r="CJ95" s="236">
        <v>20276.832244842</v>
      </c>
      <c r="CK95" s="236">
        <v>20489.693775618001</v>
      </c>
      <c r="CL95" s="236">
        <v>20701.630674321001</v>
      </c>
      <c r="CM95" s="236">
        <v>20912.372390736</v>
      </c>
      <c r="CN95" s="236">
        <v>21121.010534379999</v>
      </c>
      <c r="CO95" s="236">
        <v>21326.042983026</v>
      </c>
      <c r="CP95" s="236">
        <v>21529.118958944</v>
      </c>
      <c r="CQ95" s="236">
        <v>21730.183465711001</v>
      </c>
      <c r="CR95" s="236">
        <v>21929.192487038999</v>
      </c>
      <c r="CS95" s="236">
        <v>22126.115219529998</v>
      </c>
      <c r="CT95" s="236">
        <v>22320.933882964</v>
      </c>
      <c r="CU95" s="236">
        <v>22513.642269853</v>
      </c>
      <c r="CV95" s="236">
        <v>22704.246368071999</v>
      </c>
      <c r="CW95" s="236">
        <v>22892.763116820999</v>
      </c>
      <c r="CX95" s="236">
        <v>23079.221117331999</v>
      </c>
      <c r="CY95" s="236">
        <v>23263.659620622999</v>
      </c>
      <c r="CZ95" s="236">
        <v>23446.130512325999</v>
      </c>
      <c r="DA95" s="236">
        <v>23626.703105968001</v>
      </c>
      <c r="DB95" s="236">
        <v>23805.485580976001</v>
      </c>
      <c r="DC95" s="236">
        <v>23982.705930552002</v>
      </c>
      <c r="DD95" s="236">
        <v>24159.101268563001</v>
      </c>
      <c r="DE95" s="236">
        <v>24338.334381024</v>
      </c>
      <c r="DF95" s="236">
        <v>24550</v>
      </c>
      <c r="DG95" s="236"/>
      <c r="DH95" s="236"/>
      <c r="DI95" s="236"/>
      <c r="DJ95" s="236"/>
      <c r="DK95" s="236"/>
      <c r="DL95" s="236"/>
      <c r="DM95" s="236"/>
      <c r="DN95" s="236"/>
      <c r="DO95" s="236"/>
      <c r="DP95" s="236"/>
      <c r="DQ95" s="236"/>
      <c r="DR95" s="236"/>
      <c r="DS95" s="236"/>
    </row>
    <row r="96" spans="1:123" x14ac:dyDescent="0.15">
      <c r="A96" s="1" t="s">
        <v>273</v>
      </c>
      <c r="B96" s="1">
        <v>1</v>
      </c>
      <c r="C96" s="1" t="s">
        <v>273</v>
      </c>
      <c r="D96" s="1">
        <v>1</v>
      </c>
      <c r="E96" s="1">
        <v>2</v>
      </c>
      <c r="F96" s="1">
        <v>14</v>
      </c>
      <c r="G96" s="1">
        <v>0</v>
      </c>
      <c r="H96" s="1">
        <v>0</v>
      </c>
      <c r="I96" s="1">
        <v>0</v>
      </c>
      <c r="J96" s="1">
        <v>0</v>
      </c>
      <c r="K96" s="1">
        <v>0</v>
      </c>
      <c r="L96" s="1">
        <v>7284.1025371599999</v>
      </c>
      <c r="M96" s="236">
        <v>96</v>
      </c>
      <c r="N96" s="236">
        <v>7337.4149533979999</v>
      </c>
      <c r="O96" s="236">
        <v>7447.3803314650004</v>
      </c>
      <c r="P96" s="236">
        <v>7558.5404832029999</v>
      </c>
      <c r="Q96" s="236">
        <v>7671.290538102</v>
      </c>
      <c r="R96" s="236">
        <v>7785.6940354019998</v>
      </c>
      <c r="S96" s="236">
        <v>7901.7892949300003</v>
      </c>
      <c r="T96" s="236">
        <v>8019.6073135400002</v>
      </c>
      <c r="U96" s="236">
        <v>8139.1684358869998</v>
      </c>
      <c r="V96" s="236">
        <v>8260.4760290220001</v>
      </c>
      <c r="W96" s="236">
        <v>8383.5329333110003</v>
      </c>
      <c r="X96" s="236">
        <v>8508.3473435129999</v>
      </c>
      <c r="Y96" s="236">
        <v>8634.9302154489997</v>
      </c>
      <c r="Z96" s="236">
        <v>8763.3721325459992</v>
      </c>
      <c r="AA96" s="236">
        <v>8893.7160136189996</v>
      </c>
      <c r="AB96" s="236">
        <v>9025.9878373669999</v>
      </c>
      <c r="AC96" s="236">
        <v>9160.207966426</v>
      </c>
      <c r="AD96" s="236">
        <v>9296.4030194989991</v>
      </c>
      <c r="AE96" s="236">
        <v>9434.5939921909994</v>
      </c>
      <c r="AF96" s="236">
        <v>9574.7778916730003</v>
      </c>
      <c r="AG96" s="236">
        <v>9716.9362711119993</v>
      </c>
      <c r="AH96" s="236">
        <v>9861.0959780600006</v>
      </c>
      <c r="AI96" s="236">
        <v>10007.30586588</v>
      </c>
      <c r="AJ96" s="236">
        <v>10155.600540869</v>
      </c>
      <c r="AK96" s="236">
        <v>10305.993948498</v>
      </c>
      <c r="AL96" s="236">
        <v>10458.469905591</v>
      </c>
      <c r="AM96" s="236">
        <v>10613.039838799001</v>
      </c>
      <c r="AN96" s="236">
        <v>10769.731027133999</v>
      </c>
      <c r="AO96" s="236">
        <v>10928.577673827</v>
      </c>
      <c r="AP96" s="236">
        <v>11089.624009756</v>
      </c>
      <c r="AQ96" s="236">
        <v>11252.869924016</v>
      </c>
      <c r="AR96" s="236">
        <v>11418.301092715999</v>
      </c>
      <c r="AS96" s="236">
        <v>11585.892179889999</v>
      </c>
      <c r="AT96" s="236">
        <v>11755.64286566</v>
      </c>
      <c r="AU96" s="236">
        <v>11927.571979693999</v>
      </c>
      <c r="AV96" s="236">
        <v>12101.682197336</v>
      </c>
      <c r="AW96" s="236">
        <v>12277.951644782999</v>
      </c>
      <c r="AX96" s="236">
        <v>12456.366345984001</v>
      </c>
      <c r="AY96" s="236">
        <v>12636.894578609001</v>
      </c>
      <c r="AZ96" s="236">
        <v>12819.604018516</v>
      </c>
      <c r="BA96" s="236">
        <v>13004.552907765999</v>
      </c>
      <c r="BB96" s="236">
        <v>13191.826482727</v>
      </c>
      <c r="BC96" s="236">
        <v>13381.434708131001</v>
      </c>
      <c r="BD96" s="236">
        <v>13573.31490517</v>
      </c>
      <c r="BE96" s="236">
        <v>13767.337584987001</v>
      </c>
      <c r="BF96" s="236">
        <v>13963.359936634</v>
      </c>
      <c r="BG96" s="236">
        <v>14161.287054721</v>
      </c>
      <c r="BH96" s="236">
        <v>14361.073450514001</v>
      </c>
      <c r="BI96" s="236">
        <v>14562.846763531001</v>
      </c>
      <c r="BJ96" s="236">
        <v>14766.680991069999</v>
      </c>
      <c r="BK96" s="236">
        <v>14972.493971952001</v>
      </c>
      <c r="BL96" s="236">
        <v>15180.177847649</v>
      </c>
      <c r="BM96" s="236">
        <v>15389.583920851999</v>
      </c>
      <c r="BN96" s="236">
        <v>15600.543138597001</v>
      </c>
      <c r="BO96" s="236">
        <v>15812.863219626001</v>
      </c>
      <c r="BP96" s="236">
        <v>16026.347902815</v>
      </c>
      <c r="BQ96" s="236">
        <v>16240.822978601</v>
      </c>
      <c r="BR96" s="236">
        <v>16456.143535035</v>
      </c>
      <c r="BS96" s="236">
        <v>16672.222279793001</v>
      </c>
      <c r="BT96" s="236">
        <v>16889.133612946</v>
      </c>
      <c r="BU96" s="236">
        <v>17106.700353150001</v>
      </c>
      <c r="BV96" s="236">
        <v>17324.765585566001</v>
      </c>
      <c r="BW96" s="236">
        <v>17543.120090705001</v>
      </c>
      <c r="BX96" s="236">
        <v>17761.559330183001</v>
      </c>
      <c r="BY96" s="236">
        <v>17979.966439943</v>
      </c>
      <c r="BZ96" s="236">
        <v>18198.168873334002</v>
      </c>
      <c r="CA96" s="236">
        <v>18416.084914348001</v>
      </c>
      <c r="CB96" s="236">
        <v>18633.649472716999</v>
      </c>
      <c r="CC96" s="236">
        <v>18850.763538289</v>
      </c>
      <c r="CD96" s="236">
        <v>19067.370751844999</v>
      </c>
      <c r="CE96" s="236">
        <v>19283.359925915</v>
      </c>
      <c r="CF96" s="236">
        <v>19498.697924190001</v>
      </c>
      <c r="CG96" s="236">
        <v>19713.355385053001</v>
      </c>
      <c r="CH96" s="236">
        <v>19927.10312308</v>
      </c>
      <c r="CI96" s="236">
        <v>20140.042090257</v>
      </c>
      <c r="CJ96" s="236">
        <v>20351.996853412002</v>
      </c>
      <c r="CK96" s="236">
        <v>20563.053976823001</v>
      </c>
      <c r="CL96" s="236">
        <v>20772.945614753</v>
      </c>
      <c r="CM96" s="236">
        <v>20980.77376326</v>
      </c>
      <c r="CN96" s="236">
        <v>21185.053555987</v>
      </c>
      <c r="CO96" s="236">
        <v>21387.413268257002</v>
      </c>
      <c r="CP96" s="236">
        <v>21587.797736830002</v>
      </c>
      <c r="CQ96" s="236">
        <v>21786.162641526</v>
      </c>
      <c r="CR96" s="236">
        <v>21982.476717314999</v>
      </c>
      <c r="CS96" s="236">
        <v>22176.721572916998</v>
      </c>
      <c r="CT96" s="236">
        <v>22368.890262615001</v>
      </c>
      <c r="CU96" s="236">
        <v>22558.987906282</v>
      </c>
      <c r="CV96" s="236">
        <v>22747.030462654999</v>
      </c>
      <c r="CW96" s="236">
        <v>22933.045431876999</v>
      </c>
      <c r="CX96" s="236">
        <v>23117.070846478</v>
      </c>
      <c r="CY96" s="236">
        <v>23299.157204194998</v>
      </c>
      <c r="CZ96" s="236">
        <v>23479.372111514</v>
      </c>
      <c r="DA96" s="236">
        <v>23657.821155931</v>
      </c>
      <c r="DB96" s="236">
        <v>23834.726680665</v>
      </c>
      <c r="DC96" s="236">
        <v>24010.806761743999</v>
      </c>
      <c r="DD96" s="236">
        <v>24189.627653644999</v>
      </c>
      <c r="DE96" s="236">
        <v>24400</v>
      </c>
      <c r="DF96" s="236"/>
      <c r="DG96" s="236"/>
      <c r="DH96" s="236"/>
      <c r="DI96" s="236"/>
      <c r="DJ96" s="236"/>
      <c r="DK96" s="236"/>
      <c r="DL96" s="236"/>
      <c r="DM96" s="236"/>
      <c r="DN96" s="236"/>
      <c r="DO96" s="236"/>
      <c r="DP96" s="236"/>
      <c r="DQ96" s="236"/>
      <c r="DR96" s="236"/>
      <c r="DS96" s="236"/>
    </row>
    <row r="97" spans="1:123" x14ac:dyDescent="0.15">
      <c r="A97" s="1" t="s">
        <v>273</v>
      </c>
      <c r="B97" s="1">
        <v>1</v>
      </c>
      <c r="C97" s="1" t="s">
        <v>273</v>
      </c>
      <c r="D97" s="1">
        <v>1</v>
      </c>
      <c r="E97" s="1">
        <v>2</v>
      </c>
      <c r="F97" s="1">
        <v>15</v>
      </c>
      <c r="G97" s="1">
        <v>0</v>
      </c>
      <c r="H97" s="1">
        <v>0</v>
      </c>
      <c r="I97" s="1">
        <v>0</v>
      </c>
      <c r="J97" s="1">
        <v>0</v>
      </c>
      <c r="K97" s="1">
        <v>0</v>
      </c>
      <c r="L97" s="1">
        <v>7338.0581637349997</v>
      </c>
      <c r="M97" s="236">
        <v>95</v>
      </c>
      <c r="N97" s="236">
        <v>7392.1818484940004</v>
      </c>
      <c r="O97" s="236">
        <v>7502.5316567500004</v>
      </c>
      <c r="P97" s="236">
        <v>7614.4612673250003</v>
      </c>
      <c r="Q97" s="236">
        <v>7728.032765166</v>
      </c>
      <c r="R97" s="236">
        <v>7843.2838607459998</v>
      </c>
      <c r="S97" s="236">
        <v>7960.2451912979996</v>
      </c>
      <c r="T97" s="236">
        <v>8078.9370681410001</v>
      </c>
      <c r="U97" s="236">
        <v>8199.3633057469997</v>
      </c>
      <c r="V97" s="236">
        <v>8321.5271792349995</v>
      </c>
      <c r="W97" s="236">
        <v>8445.4371459510003</v>
      </c>
      <c r="X97" s="236">
        <v>8571.1043342199991</v>
      </c>
      <c r="Y97" s="236">
        <v>8698.6173898109992</v>
      </c>
      <c r="Z97" s="236">
        <v>8828.018626387</v>
      </c>
      <c r="AA97" s="236">
        <v>8959.3338769910006</v>
      </c>
      <c r="AB97" s="236">
        <v>9092.5835038629994</v>
      </c>
      <c r="AC97" s="236">
        <v>9227.7939684930006</v>
      </c>
      <c r="AD97" s="236">
        <v>9364.9862505509991</v>
      </c>
      <c r="AE97" s="236">
        <v>9504.1579122380008</v>
      </c>
      <c r="AF97" s="236">
        <v>9645.2913971199996</v>
      </c>
      <c r="AG97" s="236">
        <v>9788.4133518130002</v>
      </c>
      <c r="AH97" s="236">
        <v>9933.5719335779995</v>
      </c>
      <c r="AI97" s="236">
        <v>10080.801401148001</v>
      </c>
      <c r="AJ97" s="236">
        <v>10230.115822877</v>
      </c>
      <c r="AK97" s="236">
        <v>10381.49978914</v>
      </c>
      <c r="AL97" s="236">
        <v>10534.964870993999</v>
      </c>
      <c r="AM97" s="236">
        <v>10690.538147097001</v>
      </c>
      <c r="AN97" s="236">
        <v>10848.253481247</v>
      </c>
      <c r="AO97" s="236">
        <v>11008.154568897</v>
      </c>
      <c r="AP97" s="236">
        <v>11170.241687588999</v>
      </c>
      <c r="AQ97" s="236">
        <v>11334.501171022999</v>
      </c>
      <c r="AR97" s="236">
        <v>11500.908532736999</v>
      </c>
      <c r="AS97" s="236">
        <v>11669.463777127001</v>
      </c>
      <c r="AT97" s="236">
        <v>11840.185672805999</v>
      </c>
      <c r="AU97" s="236">
        <v>12013.077144048</v>
      </c>
      <c r="AV97" s="236">
        <v>12188.117019949999</v>
      </c>
      <c r="AW97" s="236">
        <v>12365.291852820001</v>
      </c>
      <c r="AX97" s="236">
        <v>12544.57075651</v>
      </c>
      <c r="AY97" s="236">
        <v>12726.020396168</v>
      </c>
      <c r="AZ97" s="236">
        <v>12909.698206573001</v>
      </c>
      <c r="BA97" s="236">
        <v>13095.688160187001</v>
      </c>
      <c r="BB97" s="236">
        <v>13284.000327109001</v>
      </c>
      <c r="BC97" s="236">
        <v>13474.573396431</v>
      </c>
      <c r="BD97" s="236">
        <v>13667.280353663</v>
      </c>
      <c r="BE97" s="236">
        <v>13861.981007155</v>
      </c>
      <c r="BF97" s="236">
        <v>14058.582175023001</v>
      </c>
      <c r="BG97" s="236">
        <v>14257.039209144999</v>
      </c>
      <c r="BH97" s="236">
        <v>14457.477697331</v>
      </c>
      <c r="BI97" s="236">
        <v>14659.970525272</v>
      </c>
      <c r="BJ97" s="236">
        <v>14864.436981702</v>
      </c>
      <c r="BK97" s="236">
        <v>15070.771022493</v>
      </c>
      <c r="BL97" s="236">
        <v>15278.826354401999</v>
      </c>
      <c r="BM97" s="236">
        <v>15488.436572312001</v>
      </c>
      <c r="BN97" s="236">
        <v>15699.412321121999</v>
      </c>
      <c r="BO97" s="236">
        <v>15911.560236351999</v>
      </c>
      <c r="BP97" s="236">
        <v>16124.708579525</v>
      </c>
      <c r="BQ97" s="236">
        <v>16338.71439112</v>
      </c>
      <c r="BR97" s="236">
        <v>16553.491409165999</v>
      </c>
      <c r="BS97" s="236">
        <v>16769.112637316</v>
      </c>
      <c r="BT97" s="236">
        <v>16985.403220017</v>
      </c>
      <c r="BU97" s="236">
        <v>17202.208201674999</v>
      </c>
      <c r="BV97" s="236">
        <v>17419.321011734999</v>
      </c>
      <c r="BW97" s="236">
        <v>17636.539612329001</v>
      </c>
      <c r="BX97" s="236">
        <v>17853.748326509001</v>
      </c>
      <c r="BY97" s="236">
        <v>18070.776532065</v>
      </c>
      <c r="BZ97" s="236">
        <v>18287.543120199</v>
      </c>
      <c r="CA97" s="236">
        <v>18503.983356133002</v>
      </c>
      <c r="CB97" s="236">
        <v>18719.999028221999</v>
      </c>
      <c r="CC97" s="236">
        <v>18935.533972468998</v>
      </c>
      <c r="CD97" s="236">
        <v>19150.477913046001</v>
      </c>
      <c r="CE97" s="236">
        <v>19364.797561812</v>
      </c>
      <c r="CF97" s="236">
        <v>19578.463350821999</v>
      </c>
      <c r="CG97" s="236">
        <v>19791.248469781</v>
      </c>
      <c r="CH97" s="236">
        <v>20003.251935672</v>
      </c>
      <c r="CI97" s="236">
        <v>20214.299931206999</v>
      </c>
      <c r="CJ97" s="236">
        <v>20424.477279325001</v>
      </c>
      <c r="CK97" s="236">
        <v>20633.518838771</v>
      </c>
      <c r="CL97" s="236">
        <v>20840.536992139001</v>
      </c>
      <c r="CM97" s="236">
        <v>21044.064128947</v>
      </c>
      <c r="CN97" s="236">
        <v>21245.70757757</v>
      </c>
      <c r="CO97" s="236">
        <v>21445.412007948999</v>
      </c>
      <c r="CP97" s="236">
        <v>21643.132796012</v>
      </c>
      <c r="CQ97" s="236">
        <v>21838.838215100001</v>
      </c>
      <c r="CR97" s="236">
        <v>22032.509262871001</v>
      </c>
      <c r="CS97" s="236">
        <v>22224.138255377002</v>
      </c>
      <c r="CT97" s="236">
        <v>22413.729444492001</v>
      </c>
      <c r="CU97" s="236">
        <v>22601.297808488001</v>
      </c>
      <c r="CV97" s="236">
        <v>22786.869746421002</v>
      </c>
      <c r="CW97" s="236">
        <v>22970.482072334002</v>
      </c>
      <c r="CX97" s="236">
        <v>23152.183896064998</v>
      </c>
      <c r="CY97" s="236">
        <v>23332.041117060999</v>
      </c>
      <c r="CZ97" s="236">
        <v>23510.156730887</v>
      </c>
      <c r="DA97" s="236">
        <v>23686.747430777999</v>
      </c>
      <c r="DB97" s="236">
        <v>23862.512254925001</v>
      </c>
      <c r="DC97" s="236">
        <v>24040.920926266001</v>
      </c>
      <c r="DD97" s="236">
        <v>24250</v>
      </c>
      <c r="DE97" s="236"/>
      <c r="DF97" s="236"/>
      <c r="DG97" s="236"/>
      <c r="DH97" s="236"/>
      <c r="DI97" s="236"/>
      <c r="DJ97" s="236"/>
      <c r="DK97" s="236"/>
      <c r="DL97" s="236"/>
      <c r="DM97" s="236"/>
      <c r="DN97" s="236"/>
      <c r="DO97" s="236"/>
      <c r="DP97" s="236"/>
      <c r="DQ97" s="236"/>
      <c r="DR97" s="236"/>
      <c r="DS97" s="236"/>
    </row>
    <row r="98" spans="1:123" x14ac:dyDescent="0.15">
      <c r="A98" s="1" t="s">
        <v>273</v>
      </c>
      <c r="B98" s="1">
        <v>1</v>
      </c>
      <c r="C98" s="1" t="s">
        <v>273</v>
      </c>
      <c r="D98" s="1">
        <v>1</v>
      </c>
      <c r="E98" s="1">
        <v>2</v>
      </c>
      <c r="F98" s="1">
        <v>16</v>
      </c>
      <c r="G98" s="1">
        <v>0</v>
      </c>
      <c r="H98" s="1">
        <v>0</v>
      </c>
      <c r="I98" s="1">
        <v>0</v>
      </c>
      <c r="J98" s="1">
        <v>0</v>
      </c>
      <c r="K98" s="1">
        <v>0</v>
      </c>
      <c r="L98" s="1">
        <v>7391.9854171139996</v>
      </c>
      <c r="M98" s="236">
        <v>94</v>
      </c>
      <c r="N98" s="236">
        <v>7446.5228302960004</v>
      </c>
      <c r="O98" s="236">
        <v>7557.6319965490002</v>
      </c>
      <c r="P98" s="236">
        <v>7670.3714949300002</v>
      </c>
      <c r="Q98" s="236">
        <v>7784.7784265629998</v>
      </c>
      <c r="R98" s="236">
        <v>7900.8830690559998</v>
      </c>
      <c r="S98" s="236">
        <v>8018.7057003939999</v>
      </c>
      <c r="T98" s="236">
        <v>8138.2505824720001</v>
      </c>
      <c r="U98" s="236">
        <v>8259.5214251590005</v>
      </c>
      <c r="V98" s="236">
        <v>8382.5269483899992</v>
      </c>
      <c r="W98" s="236">
        <v>8507.2784529920009</v>
      </c>
      <c r="X98" s="236">
        <v>8633.8626470769996</v>
      </c>
      <c r="Y98" s="236">
        <v>8762.3212391559991</v>
      </c>
      <c r="Z98" s="236">
        <v>8892.6799166149995</v>
      </c>
      <c r="AA98" s="236">
        <v>9024.9590413000005</v>
      </c>
      <c r="AB98" s="236">
        <v>9159.1849174859999</v>
      </c>
      <c r="AC98" s="236">
        <v>9295.3785089110006</v>
      </c>
      <c r="AD98" s="236">
        <v>9433.5379328029994</v>
      </c>
      <c r="AE98" s="236">
        <v>9573.6465231279999</v>
      </c>
      <c r="AF98" s="236">
        <v>9715.7307255649994</v>
      </c>
      <c r="AG98" s="236">
        <v>9859.8380012760008</v>
      </c>
      <c r="AH98" s="236">
        <v>10006.002261428001</v>
      </c>
      <c r="AI98" s="236">
        <v>10154.237697257</v>
      </c>
      <c r="AJ98" s="236">
        <v>10304.529672688999</v>
      </c>
      <c r="AK98" s="236">
        <v>10456.889903187999</v>
      </c>
      <c r="AL98" s="236">
        <v>10611.345267059</v>
      </c>
      <c r="AM98" s="236">
        <v>10767.929288668</v>
      </c>
      <c r="AN98" s="236">
        <v>10926.685128036999</v>
      </c>
      <c r="AO98" s="236">
        <v>11087.613451162</v>
      </c>
      <c r="AP98" s="236">
        <v>11250.701249330001</v>
      </c>
      <c r="AQ98" s="236">
        <v>11415.924885582999</v>
      </c>
      <c r="AR98" s="236">
        <v>11583.284688595</v>
      </c>
      <c r="AS98" s="236">
        <v>11752.799365917001</v>
      </c>
      <c r="AT98" s="236">
        <v>11924.47209076</v>
      </c>
      <c r="AU98" s="236">
        <v>12098.282395116999</v>
      </c>
      <c r="AV98" s="236">
        <v>12274.217359656001</v>
      </c>
      <c r="AW98" s="236">
        <v>12452.246934410001</v>
      </c>
      <c r="AX98" s="236">
        <v>12632.436773821</v>
      </c>
      <c r="AY98" s="236">
        <v>12814.843505381001</v>
      </c>
      <c r="AZ98" s="236">
        <v>12999.549837647</v>
      </c>
      <c r="BA98" s="236">
        <v>13186.565946088</v>
      </c>
      <c r="BB98" s="236">
        <v>13375.831887692</v>
      </c>
      <c r="BC98" s="236">
        <v>13567.223122339999</v>
      </c>
      <c r="BD98" s="236">
        <v>13760.602077676</v>
      </c>
      <c r="BE98" s="236">
        <v>13955.877295326</v>
      </c>
      <c r="BF98" s="236">
        <v>14153.004967776</v>
      </c>
      <c r="BG98" s="236">
        <v>14352.108631130999</v>
      </c>
      <c r="BH98" s="236">
        <v>14553.260059474</v>
      </c>
      <c r="BI98" s="236">
        <v>14756.379991451</v>
      </c>
      <c r="BJ98" s="236">
        <v>14961.364197336001</v>
      </c>
      <c r="BK98" s="236">
        <v>15168.068787951999</v>
      </c>
      <c r="BL98" s="236">
        <v>15376.330006026999</v>
      </c>
      <c r="BM98" s="236">
        <v>15585.961422618</v>
      </c>
      <c r="BN98" s="236">
        <v>15796.772569889999</v>
      </c>
      <c r="BO98" s="236">
        <v>16008.594180448001</v>
      </c>
      <c r="BP98" s="236">
        <v>16221.285247206</v>
      </c>
      <c r="BQ98" s="236">
        <v>16434.760538539002</v>
      </c>
      <c r="BR98" s="236">
        <v>16649.091661687002</v>
      </c>
      <c r="BS98" s="236">
        <v>16864.106086885</v>
      </c>
      <c r="BT98" s="236">
        <v>17079.650817784001</v>
      </c>
      <c r="BU98" s="236">
        <v>17295.521932765001</v>
      </c>
      <c r="BV98" s="236">
        <v>17511.519894474</v>
      </c>
      <c r="BW98" s="236">
        <v>17727.530213074999</v>
      </c>
      <c r="BX98" s="236">
        <v>17943.384190796001</v>
      </c>
      <c r="BY98" s="236">
        <v>18159.001326050002</v>
      </c>
      <c r="BZ98" s="236">
        <v>18374.317239549</v>
      </c>
      <c r="CA98" s="236">
        <v>18589.234518154</v>
      </c>
      <c r="CB98" s="236">
        <v>18803.697193093001</v>
      </c>
      <c r="CC98" s="236">
        <v>19017.595900176999</v>
      </c>
      <c r="CD98" s="236">
        <v>19230.897199432999</v>
      </c>
      <c r="CE98" s="236">
        <v>19443.571316590998</v>
      </c>
      <c r="CF98" s="236">
        <v>19655.393816481999</v>
      </c>
      <c r="CG98" s="236">
        <v>19866.461781088001</v>
      </c>
      <c r="CH98" s="236">
        <v>20076.603009001999</v>
      </c>
      <c r="CI98" s="236">
        <v>20285.900581826001</v>
      </c>
      <c r="CJ98" s="236">
        <v>20494.092062788</v>
      </c>
      <c r="CK98" s="236">
        <v>20700.300221017998</v>
      </c>
      <c r="CL98" s="236">
        <v>20903.074701908001</v>
      </c>
      <c r="CM98" s="236">
        <v>21104.001886882001</v>
      </c>
      <c r="CN98" s="236">
        <v>21303.026279067999</v>
      </c>
      <c r="CO98" s="236">
        <v>21500.102950499</v>
      </c>
      <c r="CP98" s="236">
        <v>21695.199712885002</v>
      </c>
      <c r="CQ98" s="236">
        <v>21888.296952825</v>
      </c>
      <c r="CR98" s="236">
        <v>22079.386248139999</v>
      </c>
      <c r="CS98" s="236">
        <v>22268.470982702001</v>
      </c>
      <c r="CT98" s="236">
        <v>22455.565154322001</v>
      </c>
      <c r="CU98" s="236">
        <v>22640.694060965001</v>
      </c>
      <c r="CV98" s="236">
        <v>22823.89329819</v>
      </c>
      <c r="CW98" s="236">
        <v>23005.210587934002</v>
      </c>
      <c r="CX98" s="236">
        <v>23184.710122607001</v>
      </c>
      <c r="CY98" s="236">
        <v>23362.492305841999</v>
      </c>
      <c r="CZ98" s="236">
        <v>23538.768180890002</v>
      </c>
      <c r="DA98" s="236">
        <v>23714.217748106999</v>
      </c>
      <c r="DB98" s="236">
        <v>23892.214198886999</v>
      </c>
      <c r="DC98" s="236">
        <v>24100</v>
      </c>
      <c r="DD98" s="236"/>
      <c r="DE98" s="236"/>
      <c r="DF98" s="236"/>
      <c r="DG98" s="236"/>
      <c r="DH98" s="236"/>
      <c r="DI98" s="236"/>
      <c r="DJ98" s="236"/>
      <c r="DK98" s="236"/>
      <c r="DL98" s="236"/>
      <c r="DM98" s="236"/>
      <c r="DN98" s="236"/>
      <c r="DO98" s="236"/>
      <c r="DP98" s="236"/>
      <c r="DQ98" s="236"/>
      <c r="DR98" s="236"/>
      <c r="DS98" s="236"/>
    </row>
    <row r="99" spans="1:123" x14ac:dyDescent="0.15">
      <c r="A99" s="1" t="s">
        <v>273</v>
      </c>
      <c r="B99" s="1">
        <v>1</v>
      </c>
      <c r="C99" s="1" t="s">
        <v>273</v>
      </c>
      <c r="D99" s="1">
        <v>1</v>
      </c>
      <c r="E99" s="1">
        <v>2</v>
      </c>
      <c r="F99" s="1">
        <v>17</v>
      </c>
      <c r="G99" s="1">
        <v>0</v>
      </c>
      <c r="H99" s="1">
        <v>0</v>
      </c>
      <c r="I99" s="1">
        <v>0</v>
      </c>
      <c r="J99" s="1">
        <v>0</v>
      </c>
      <c r="K99" s="1">
        <v>0</v>
      </c>
      <c r="L99" s="1">
        <v>7445.4336443009997</v>
      </c>
      <c r="M99" s="236">
        <v>93</v>
      </c>
      <c r="N99" s="236">
        <v>7500.802725773</v>
      </c>
      <c r="O99" s="236">
        <v>7612.7102246940003</v>
      </c>
      <c r="P99" s="236">
        <v>7726.2729923799998</v>
      </c>
      <c r="Q99" s="236">
        <v>7841.5209468140001</v>
      </c>
      <c r="R99" s="236">
        <v>7958.4743326480002</v>
      </c>
      <c r="S99" s="236">
        <v>8077.1378591980001</v>
      </c>
      <c r="T99" s="236">
        <v>8197.5156710829997</v>
      </c>
      <c r="U99" s="236">
        <v>8319.616750829</v>
      </c>
      <c r="V99" s="236">
        <v>8443.4525717630004</v>
      </c>
      <c r="W99" s="236">
        <v>8569.107904343</v>
      </c>
      <c r="X99" s="236">
        <v>8696.6238519239996</v>
      </c>
      <c r="Y99" s="236">
        <v>8826.0259562379997</v>
      </c>
      <c r="Z99" s="236">
        <v>8957.3345787359995</v>
      </c>
      <c r="AA99" s="236">
        <v>9090.5758664789992</v>
      </c>
      <c r="AB99" s="236">
        <v>9225.7707672710003</v>
      </c>
      <c r="AC99" s="236">
        <v>9362.9179533690003</v>
      </c>
      <c r="AD99" s="236">
        <v>9502.0016491349998</v>
      </c>
      <c r="AE99" s="236">
        <v>9643.0480993170004</v>
      </c>
      <c r="AF99" s="236">
        <v>9786.1040689740003</v>
      </c>
      <c r="AG99" s="236">
        <v>9931.2031217080003</v>
      </c>
      <c r="AH99" s="236">
        <v>10078.359571636</v>
      </c>
      <c r="AI99" s="236">
        <v>10227.559556238</v>
      </c>
      <c r="AJ99" s="236">
        <v>10378.814935382999</v>
      </c>
      <c r="AK99" s="236">
        <v>10532.152387021</v>
      </c>
      <c r="AL99" s="236">
        <v>10687.605096088</v>
      </c>
      <c r="AM99" s="236">
        <v>10845.215687178001</v>
      </c>
      <c r="AN99" s="236">
        <v>11004.985214734001</v>
      </c>
      <c r="AO99" s="236">
        <v>11166.901327636</v>
      </c>
      <c r="AP99" s="236">
        <v>11330.941238429999</v>
      </c>
      <c r="AQ99" s="236">
        <v>11497.105600061999</v>
      </c>
      <c r="AR99" s="236">
        <v>11665.413059028</v>
      </c>
      <c r="AS99" s="236">
        <v>11835.867037472</v>
      </c>
      <c r="AT99" s="236">
        <v>12008.447770285</v>
      </c>
      <c r="AU99" s="236">
        <v>12183.142866492</v>
      </c>
      <c r="AV99" s="236">
        <v>12359.923112311</v>
      </c>
      <c r="AW99" s="236">
        <v>12538.853151473</v>
      </c>
      <c r="AX99" s="236">
        <v>12719.988804189001</v>
      </c>
      <c r="AY99" s="236">
        <v>12903.411515107</v>
      </c>
      <c r="AZ99" s="236">
        <v>13089.131565066</v>
      </c>
      <c r="BA99" s="236">
        <v>13277.090378954001</v>
      </c>
      <c r="BB99" s="236">
        <v>13467.165891016</v>
      </c>
      <c r="BC99" s="236">
        <v>13659.223148198</v>
      </c>
      <c r="BD99" s="236">
        <v>13853.172415629</v>
      </c>
      <c r="BE99" s="236">
        <v>14048.970726407</v>
      </c>
      <c r="BF99" s="236">
        <v>14246.739564932001</v>
      </c>
      <c r="BG99" s="236">
        <v>14446.549593676</v>
      </c>
      <c r="BH99" s="236">
        <v>14648.323001201001</v>
      </c>
      <c r="BI99" s="236">
        <v>14851.957372180001</v>
      </c>
      <c r="BJ99" s="236">
        <v>15057.311221501999</v>
      </c>
      <c r="BK99" s="236">
        <v>15264.223439742</v>
      </c>
      <c r="BL99" s="236">
        <v>15472.510524113</v>
      </c>
      <c r="BM99" s="236">
        <v>15681.984903426999</v>
      </c>
      <c r="BN99" s="236">
        <v>15892.479781372</v>
      </c>
      <c r="BO99" s="236">
        <v>16103.856103291</v>
      </c>
      <c r="BP99" s="236">
        <v>16316.029667913001</v>
      </c>
      <c r="BQ99" s="236">
        <v>16529.070686057999</v>
      </c>
      <c r="BR99" s="236">
        <v>16742.808953751999</v>
      </c>
      <c r="BS99" s="236">
        <v>16957.093433892001</v>
      </c>
      <c r="BT99" s="236">
        <v>17171.722853795</v>
      </c>
      <c r="BU99" s="236">
        <v>17386.500176619</v>
      </c>
      <c r="BV99" s="236">
        <v>17601.312099639999</v>
      </c>
      <c r="BW99" s="236">
        <v>17815.991849526999</v>
      </c>
      <c r="BX99" s="236">
        <v>18030.459531901</v>
      </c>
      <c r="BY99" s="236">
        <v>18244.651122964999</v>
      </c>
      <c r="BZ99" s="236">
        <v>18458.470008086999</v>
      </c>
      <c r="CA99" s="236">
        <v>18671.860413717</v>
      </c>
      <c r="CB99" s="236">
        <v>18884.713887308</v>
      </c>
      <c r="CC99" s="236">
        <v>19096.996837055001</v>
      </c>
      <c r="CD99" s="236">
        <v>19308.679282360001</v>
      </c>
      <c r="CE99" s="236">
        <v>19519.539163182999</v>
      </c>
      <c r="CF99" s="236">
        <v>19729.671626503001</v>
      </c>
      <c r="CG99" s="236">
        <v>19938.906086796</v>
      </c>
      <c r="CH99" s="236">
        <v>20147.323884328001</v>
      </c>
      <c r="CI99" s="236">
        <v>20354.665286806001</v>
      </c>
      <c r="CJ99" s="236">
        <v>20560.063449898</v>
      </c>
      <c r="CK99" s="236">
        <v>20762.085274869001</v>
      </c>
      <c r="CL99" s="236">
        <v>20962.296196194999</v>
      </c>
      <c r="CM99" s="236">
        <v>21160.640550186999</v>
      </c>
      <c r="CN99" s="236">
        <v>21357.073104985</v>
      </c>
      <c r="CO99" s="236">
        <v>21551.561210668999</v>
      </c>
      <c r="CP99" s="236">
        <v>21744.084642778002</v>
      </c>
      <c r="CQ99" s="236">
        <v>21934.634240902</v>
      </c>
      <c r="CR99" s="236">
        <v>22123.212520911999</v>
      </c>
      <c r="CS99" s="236">
        <v>22309.832500156001</v>
      </c>
      <c r="CT99" s="236">
        <v>22494.518375510001</v>
      </c>
      <c r="CU99" s="236">
        <v>22677.304524046001</v>
      </c>
      <c r="CV99" s="236">
        <v>22858.237279803001</v>
      </c>
      <c r="CW99" s="236">
        <v>23037.379128152999</v>
      </c>
      <c r="CX99" s="236">
        <v>23214.827880797999</v>
      </c>
      <c r="CY99" s="236">
        <v>23390.788931003</v>
      </c>
      <c r="CZ99" s="236">
        <v>23565.923241288001</v>
      </c>
      <c r="DA99" s="236">
        <v>23743.507471508001</v>
      </c>
      <c r="DB99" s="236">
        <v>23950</v>
      </c>
      <c r="DC99" s="236"/>
      <c r="DD99" s="236"/>
      <c r="DE99" s="236"/>
      <c r="DF99" s="236"/>
      <c r="DG99" s="236"/>
      <c r="DH99" s="236"/>
      <c r="DI99" s="236"/>
      <c r="DJ99" s="236"/>
      <c r="DK99" s="236"/>
      <c r="DL99" s="236"/>
      <c r="DM99" s="236"/>
      <c r="DN99" s="236"/>
      <c r="DO99" s="236"/>
      <c r="DP99" s="236"/>
      <c r="DQ99" s="236"/>
      <c r="DR99" s="236"/>
      <c r="DS99" s="236"/>
    </row>
    <row r="100" spans="1:123" x14ac:dyDescent="0.15">
      <c r="A100" s="1" t="s">
        <v>273</v>
      </c>
      <c r="B100" s="1">
        <v>1</v>
      </c>
      <c r="C100" s="1" t="s">
        <v>273</v>
      </c>
      <c r="D100" s="1">
        <v>1</v>
      </c>
      <c r="E100" s="1">
        <v>2</v>
      </c>
      <c r="F100" s="1">
        <v>18</v>
      </c>
      <c r="G100" s="1">
        <v>0</v>
      </c>
      <c r="H100" s="1">
        <v>0</v>
      </c>
      <c r="I100" s="1">
        <v>0</v>
      </c>
      <c r="J100" s="1">
        <v>0</v>
      </c>
      <c r="K100" s="1">
        <v>0</v>
      </c>
      <c r="L100" s="1">
        <v>7498.793971008</v>
      </c>
      <c r="M100" s="236">
        <v>92</v>
      </c>
      <c r="N100" s="236">
        <v>7555.0489544579996</v>
      </c>
      <c r="O100" s="236">
        <v>7667.7675581969997</v>
      </c>
      <c r="P100" s="236">
        <v>7782.1588245720004</v>
      </c>
      <c r="Q100" s="236">
        <v>7898.2429649019996</v>
      </c>
      <c r="R100" s="236">
        <v>8016.0251359229997</v>
      </c>
      <c r="S100" s="236">
        <v>8135.5099170069998</v>
      </c>
      <c r="T100" s="236">
        <v>8256.7065532680008</v>
      </c>
      <c r="U100" s="236">
        <v>8379.6266905339999</v>
      </c>
      <c r="V100" s="236">
        <v>8504.3531616090004</v>
      </c>
      <c r="W100" s="236">
        <v>8630.9264646930005</v>
      </c>
      <c r="X100" s="236">
        <v>8759.3719958620004</v>
      </c>
      <c r="Y100" s="236">
        <v>8889.7101161730006</v>
      </c>
      <c r="Z100" s="236">
        <v>9021.9668154720002</v>
      </c>
      <c r="AA100" s="236">
        <v>9156.163025631</v>
      </c>
      <c r="AB100" s="236">
        <v>9292.2979739340008</v>
      </c>
      <c r="AC100" s="236">
        <v>9430.356775143</v>
      </c>
      <c r="AD100" s="236">
        <v>9570.3654730689996</v>
      </c>
      <c r="AE100" s="236">
        <v>9712.3701366709993</v>
      </c>
      <c r="AF100" s="236">
        <v>9856.4039819869995</v>
      </c>
      <c r="AG100" s="236">
        <v>10002.481446016</v>
      </c>
      <c r="AH100" s="236">
        <v>10150.589439785999</v>
      </c>
      <c r="AI100" s="236">
        <v>10300.739967578</v>
      </c>
      <c r="AJ100" s="236">
        <v>10452.959506982999</v>
      </c>
      <c r="AK100" s="236">
        <v>10607.280903508001</v>
      </c>
      <c r="AL100" s="236">
        <v>10763.746246319</v>
      </c>
      <c r="AM100" s="236">
        <v>10922.356978307</v>
      </c>
      <c r="AN100" s="236">
        <v>11083.101405943</v>
      </c>
      <c r="AO100" s="236">
        <v>11245.957591277</v>
      </c>
      <c r="AP100" s="236">
        <v>11410.926511529</v>
      </c>
      <c r="AQ100" s="236">
        <v>11578.02675214</v>
      </c>
      <c r="AR100" s="236">
        <v>11747.261984184001</v>
      </c>
      <c r="AS100" s="236">
        <v>11918.613145452</v>
      </c>
      <c r="AT100" s="236">
        <v>12092.068373328</v>
      </c>
      <c r="AU100" s="236">
        <v>12267.599290212</v>
      </c>
      <c r="AV100" s="236">
        <v>12445.269529125</v>
      </c>
      <c r="AW100" s="236">
        <v>12625.134102997001</v>
      </c>
      <c r="AX100" s="236">
        <v>12807.273192567</v>
      </c>
      <c r="AY100" s="236">
        <v>12991.697184045001</v>
      </c>
      <c r="AZ100" s="236">
        <v>13178.348870215001</v>
      </c>
      <c r="BA100" s="236">
        <v>13367.108659691999</v>
      </c>
      <c r="BB100" s="236">
        <v>13557.844218718999</v>
      </c>
      <c r="BC100" s="236">
        <v>13750.467535931</v>
      </c>
      <c r="BD100" s="236">
        <v>13944.936485038001</v>
      </c>
      <c r="BE100" s="236">
        <v>14141.370498732</v>
      </c>
      <c r="BF100" s="236">
        <v>14339.839127877</v>
      </c>
      <c r="BG100" s="236">
        <v>14540.266010949999</v>
      </c>
      <c r="BH100" s="236">
        <v>14742.550547024</v>
      </c>
      <c r="BI100" s="236">
        <v>14946.553655051999</v>
      </c>
      <c r="BJ100" s="236">
        <v>15152.116873457</v>
      </c>
      <c r="BK100" s="236">
        <v>15359.059625608999</v>
      </c>
      <c r="BL100" s="236">
        <v>15567.197236964999</v>
      </c>
      <c r="BM100" s="236">
        <v>15776.365382296</v>
      </c>
      <c r="BN100" s="236">
        <v>15986.426959377</v>
      </c>
      <c r="BO100" s="236">
        <v>16197.298797285999</v>
      </c>
      <c r="BP100" s="236">
        <v>16409.049710428</v>
      </c>
      <c r="BQ100" s="236">
        <v>16621.511820619002</v>
      </c>
      <c r="BR100" s="236">
        <v>16834.536050000999</v>
      </c>
      <c r="BS100" s="236">
        <v>17047.923774825002</v>
      </c>
      <c r="BT100" s="236">
        <v>17261.480458765</v>
      </c>
      <c r="BU100" s="236">
        <v>17475.093986206</v>
      </c>
      <c r="BV100" s="236">
        <v>17688.599508257001</v>
      </c>
      <c r="BW100" s="236">
        <v>17901.917737751999</v>
      </c>
      <c r="BX100" s="236">
        <v>18114.98500638</v>
      </c>
      <c r="BY100" s="236">
        <v>18327.705498020001</v>
      </c>
      <c r="BZ100" s="236">
        <v>18540.023634341</v>
      </c>
      <c r="CA100" s="236">
        <v>18751.831874439002</v>
      </c>
      <c r="CB100" s="236">
        <v>18963.096474676</v>
      </c>
      <c r="CC100" s="236">
        <v>19173.787248129</v>
      </c>
      <c r="CD100" s="236">
        <v>19383.684509883999</v>
      </c>
      <c r="CE100" s="236">
        <v>19592.881471918001</v>
      </c>
      <c r="CF100" s="236">
        <v>19801.209164591</v>
      </c>
      <c r="CG100" s="236">
        <v>20008.747186829001</v>
      </c>
      <c r="CH100" s="236">
        <v>20215.238510824001</v>
      </c>
      <c r="CI100" s="236">
        <v>20419.826678777001</v>
      </c>
      <c r="CJ100" s="236">
        <v>20621.095847829001</v>
      </c>
      <c r="CK100" s="236">
        <v>20820.590505508</v>
      </c>
      <c r="CL100" s="236">
        <v>21018.254821306</v>
      </c>
      <c r="CM100" s="236">
        <v>21214.043259472</v>
      </c>
      <c r="CN100" s="236">
        <v>21407.922708454</v>
      </c>
      <c r="CO100" s="236">
        <v>21599.872332732</v>
      </c>
      <c r="CP100" s="236">
        <v>21789.882233664001</v>
      </c>
      <c r="CQ100" s="236">
        <v>21977.954059121999</v>
      </c>
      <c r="CR100" s="236">
        <v>22164.099845989</v>
      </c>
      <c r="CS100" s="236">
        <v>22348.342690054</v>
      </c>
      <c r="CT100" s="236">
        <v>22530.715749902</v>
      </c>
      <c r="CU100" s="236">
        <v>22711.263971673001</v>
      </c>
      <c r="CV100" s="236">
        <v>22890.048133699998</v>
      </c>
      <c r="CW100" s="236">
        <v>23067.163455753998</v>
      </c>
      <c r="CX100" s="236">
        <v>23242.809681115999</v>
      </c>
      <c r="CY100" s="236">
        <v>23417.628734468999</v>
      </c>
      <c r="CZ100" s="236">
        <v>23594.800744128999</v>
      </c>
      <c r="DA100" s="236">
        <v>23800</v>
      </c>
      <c r="DB100" s="236"/>
      <c r="DC100" s="236"/>
      <c r="DD100" s="236"/>
      <c r="DE100" s="236"/>
      <c r="DF100" s="236"/>
      <c r="DG100" s="236"/>
      <c r="DH100" s="236"/>
      <c r="DI100" s="236"/>
      <c r="DJ100" s="236"/>
      <c r="DK100" s="236"/>
      <c r="DL100" s="236"/>
      <c r="DM100" s="236"/>
      <c r="DN100" s="236"/>
      <c r="DO100" s="236"/>
      <c r="DP100" s="236"/>
      <c r="DQ100" s="236"/>
      <c r="DR100" s="236"/>
      <c r="DS100" s="236"/>
    </row>
    <row r="101" spans="1:123" x14ac:dyDescent="0.15">
      <c r="A101" s="1" t="s">
        <v>273</v>
      </c>
      <c r="B101" s="1">
        <v>1</v>
      </c>
      <c r="C101" s="1" t="s">
        <v>273</v>
      </c>
      <c r="D101" s="1">
        <v>1</v>
      </c>
      <c r="E101" s="1">
        <v>2</v>
      </c>
      <c r="F101" s="1">
        <v>19</v>
      </c>
      <c r="G101" s="1">
        <v>0</v>
      </c>
      <c r="H101" s="1">
        <v>0</v>
      </c>
      <c r="I101" s="1">
        <v>0</v>
      </c>
      <c r="J101" s="1">
        <v>0</v>
      </c>
      <c r="K101" s="1">
        <v>0</v>
      </c>
      <c r="L101" s="1">
        <v>7552.0954645270003</v>
      </c>
      <c r="M101" s="236">
        <v>91</v>
      </c>
      <c r="N101" s="236">
        <v>7609.2621240130002</v>
      </c>
      <c r="O101" s="236">
        <v>7722.7967023290003</v>
      </c>
      <c r="P101" s="236">
        <v>7838.0115971559999</v>
      </c>
      <c r="Q101" s="236">
        <v>7954.9124126480001</v>
      </c>
      <c r="R101" s="236">
        <v>8073.5041629309999</v>
      </c>
      <c r="S101" s="236">
        <v>8193.7963557059993</v>
      </c>
      <c r="T101" s="236">
        <v>8315.8008093059998</v>
      </c>
      <c r="U101" s="236">
        <v>8439.5984188740003</v>
      </c>
      <c r="V101" s="236">
        <v>8565.2290774619996</v>
      </c>
      <c r="W101" s="236">
        <v>8692.7180354850007</v>
      </c>
      <c r="X101" s="236">
        <v>8822.08565361</v>
      </c>
      <c r="Y101" s="236">
        <v>8953.3577644649995</v>
      </c>
      <c r="Z101" s="236">
        <v>9086.5552839909997</v>
      </c>
      <c r="AA101" s="236">
        <v>9221.6779944989994</v>
      </c>
      <c r="AB101" s="236">
        <v>9358.7119011510003</v>
      </c>
      <c r="AC101" s="236">
        <v>9497.6828468210006</v>
      </c>
      <c r="AD101" s="236">
        <v>9638.6362043690006</v>
      </c>
      <c r="AE101" s="236">
        <v>9781.6048422669992</v>
      </c>
      <c r="AF101" s="236">
        <v>9926.6033203949992</v>
      </c>
      <c r="AG101" s="236">
        <v>10073.619323335</v>
      </c>
      <c r="AH101" s="236">
        <v>10222.664999773</v>
      </c>
      <c r="AI101" s="236">
        <v>10373.766626945</v>
      </c>
      <c r="AJ101" s="236">
        <v>10526.956710929</v>
      </c>
      <c r="AK101" s="236">
        <v>10682.27680546</v>
      </c>
      <c r="AL101" s="236">
        <v>10839.728741879</v>
      </c>
      <c r="AM101" s="236">
        <v>10999.301484248999</v>
      </c>
      <c r="AN101" s="236">
        <v>11160.973944124</v>
      </c>
      <c r="AO101" s="236">
        <v>11324.747422996001</v>
      </c>
      <c r="AP101" s="236">
        <v>11490.640445251</v>
      </c>
      <c r="AQ101" s="236">
        <v>11658.656930896001</v>
      </c>
      <c r="AR101" s="236">
        <v>11828.778520619</v>
      </c>
      <c r="AS101" s="236">
        <v>12000.993880164</v>
      </c>
      <c r="AT101" s="236">
        <v>12175.275468113001</v>
      </c>
      <c r="AU101" s="236">
        <v>12351.685906778001</v>
      </c>
      <c r="AV101" s="236">
        <v>12530.279401805001</v>
      </c>
      <c r="AW101" s="236">
        <v>12711.134870026999</v>
      </c>
      <c r="AX101" s="236">
        <v>12894.262803023001</v>
      </c>
      <c r="AY101" s="236">
        <v>13079.607361476001</v>
      </c>
      <c r="AZ101" s="236">
        <v>13267.051428369001</v>
      </c>
      <c r="BA101" s="236">
        <v>13456.465289240001</v>
      </c>
      <c r="BB101" s="236">
        <v>13647.762656233999</v>
      </c>
      <c r="BC101" s="236">
        <v>13840.902243668999</v>
      </c>
      <c r="BD101" s="236">
        <v>14036.001432532001</v>
      </c>
      <c r="BE101" s="236">
        <v>14233.128662079</v>
      </c>
      <c r="BF101" s="236">
        <v>14432.2090207</v>
      </c>
      <c r="BG101" s="236">
        <v>14633.143721868</v>
      </c>
      <c r="BH101" s="236">
        <v>14835.796088601999</v>
      </c>
      <c r="BI101" s="236">
        <v>15040.010307172</v>
      </c>
      <c r="BJ101" s="236">
        <v>15245.608727105</v>
      </c>
      <c r="BK101" s="236">
        <v>15452.409570502001</v>
      </c>
      <c r="BL101" s="236">
        <v>15660.250983219001</v>
      </c>
      <c r="BM101" s="236">
        <v>15868.997815462</v>
      </c>
      <c r="BN101" s="236">
        <v>16078.567926659</v>
      </c>
      <c r="BO101" s="236">
        <v>16289.028734799</v>
      </c>
      <c r="BP101" s="236">
        <v>16500.214687487001</v>
      </c>
      <c r="BQ101" s="236">
        <v>16711.978666109</v>
      </c>
      <c r="BR101" s="236">
        <v>16924.124695855</v>
      </c>
      <c r="BS101" s="236">
        <v>17136.460740909999</v>
      </c>
      <c r="BT101" s="236">
        <v>17348.875872772001</v>
      </c>
      <c r="BU101" s="236">
        <v>17561.207166987999</v>
      </c>
      <c r="BV101" s="236">
        <v>17773.375943603001</v>
      </c>
      <c r="BW101" s="236">
        <v>17985.318889795999</v>
      </c>
      <c r="BX101" s="236">
        <v>18196.940987952999</v>
      </c>
      <c r="BY101" s="236">
        <v>18408.186854965999</v>
      </c>
      <c r="BZ101" s="236">
        <v>18618.949861568999</v>
      </c>
      <c r="CA101" s="236">
        <v>18829.196112297999</v>
      </c>
      <c r="CB101" s="236">
        <v>19038.895213897998</v>
      </c>
      <c r="CC101" s="236">
        <v>19247.829856585999</v>
      </c>
      <c r="CD101" s="236">
        <v>19456.091317333001</v>
      </c>
      <c r="CE101" s="236">
        <v>19663.512242385001</v>
      </c>
      <c r="CF101" s="236">
        <v>19870.170489331002</v>
      </c>
      <c r="CG101" s="236">
        <v>20075.811734841001</v>
      </c>
      <c r="CH101" s="236">
        <v>20279.589907656999</v>
      </c>
      <c r="CI101" s="236">
        <v>20480.106420790002</v>
      </c>
      <c r="CJ101" s="236">
        <v>20678.884814821002</v>
      </c>
      <c r="CK101" s="236">
        <v>20875.869092424</v>
      </c>
      <c r="CL101" s="236">
        <v>21071.013413958</v>
      </c>
      <c r="CM101" s="236">
        <v>21264.284206239001</v>
      </c>
      <c r="CN101" s="236">
        <v>21455.660022685999</v>
      </c>
      <c r="CO101" s="236">
        <v>21645.130226426001</v>
      </c>
      <c r="CP101" s="236">
        <v>21832.695597332</v>
      </c>
      <c r="CQ101" s="236">
        <v>22018.367191822999</v>
      </c>
      <c r="CR101" s="236">
        <v>22202.167004598999</v>
      </c>
      <c r="CS101" s="236">
        <v>22384.126975757001</v>
      </c>
      <c r="CT101" s="236">
        <v>22564.290663542</v>
      </c>
      <c r="CU101" s="236">
        <v>22742.717139246</v>
      </c>
      <c r="CV101" s="236">
        <v>22919.499030709001</v>
      </c>
      <c r="CW101" s="236">
        <v>23094.830431228002</v>
      </c>
      <c r="CX101" s="236">
        <v>23269.334227650001</v>
      </c>
      <c r="CY101" s="236">
        <v>23446.094016750001</v>
      </c>
      <c r="CZ101" s="236">
        <v>23650</v>
      </c>
      <c r="DA101" s="236"/>
      <c r="DB101" s="236"/>
      <c r="DC101" s="236"/>
      <c r="DD101" s="236"/>
      <c r="DE101" s="236"/>
      <c r="DF101" s="236"/>
      <c r="DG101" s="236"/>
      <c r="DH101" s="236"/>
      <c r="DI101" s="236"/>
      <c r="DJ101" s="236"/>
      <c r="DK101" s="236"/>
      <c r="DL101" s="236"/>
      <c r="DM101" s="236"/>
      <c r="DN101" s="236"/>
      <c r="DO101" s="236"/>
      <c r="DP101" s="236"/>
      <c r="DQ101" s="236"/>
      <c r="DR101" s="236"/>
      <c r="DS101" s="236"/>
    </row>
    <row r="102" spans="1:123" x14ac:dyDescent="0.15">
      <c r="A102" s="1" t="s">
        <v>273</v>
      </c>
      <c r="B102" s="1">
        <v>1</v>
      </c>
      <c r="C102" s="1" t="s">
        <v>273</v>
      </c>
      <c r="D102" s="1">
        <v>1</v>
      </c>
      <c r="E102" s="1">
        <v>2</v>
      </c>
      <c r="F102" s="1">
        <v>20</v>
      </c>
      <c r="G102" s="1">
        <v>0</v>
      </c>
      <c r="H102" s="1">
        <v>0</v>
      </c>
      <c r="I102" s="1">
        <v>0</v>
      </c>
      <c r="J102" s="1">
        <v>0</v>
      </c>
      <c r="K102" s="1">
        <v>0</v>
      </c>
      <c r="L102" s="1">
        <v>7605.3389244270002</v>
      </c>
      <c r="M102" s="236">
        <v>90</v>
      </c>
      <c r="N102" s="236">
        <v>7663.4345800869996</v>
      </c>
      <c r="O102" s="236">
        <v>7777.7802294089997</v>
      </c>
      <c r="P102" s="236">
        <v>7893.7996893729996</v>
      </c>
      <c r="Q102" s="236">
        <v>8011.498408855</v>
      </c>
      <c r="R102" s="236">
        <v>8130.8861581450001</v>
      </c>
      <c r="S102" s="236">
        <v>8251.9749280769993</v>
      </c>
      <c r="T102" s="236">
        <v>8374.8436761400008</v>
      </c>
      <c r="U102" s="236">
        <v>8499.5316902300001</v>
      </c>
      <c r="V102" s="236">
        <v>8626.0640751089995</v>
      </c>
      <c r="W102" s="236">
        <v>8754.4611910469994</v>
      </c>
      <c r="X102" s="236">
        <v>8884.7487134580006</v>
      </c>
      <c r="Y102" s="236">
        <v>9016.9475423509994</v>
      </c>
      <c r="Z102" s="236">
        <v>9151.0580150650003</v>
      </c>
      <c r="AA102" s="236">
        <v>9287.0670271580002</v>
      </c>
      <c r="AB102" s="236">
        <v>9425.0002205729998</v>
      </c>
      <c r="AC102" s="236">
        <v>9564.902272067</v>
      </c>
      <c r="AD102" s="236">
        <v>9706.8057025470007</v>
      </c>
      <c r="AE102" s="236">
        <v>9850.7251947749992</v>
      </c>
      <c r="AF102" s="236">
        <v>9996.6492068839998</v>
      </c>
      <c r="AG102" s="236">
        <v>10144.590031967</v>
      </c>
      <c r="AH102" s="236">
        <v>10294.573746907001</v>
      </c>
      <c r="AI102" s="236">
        <v>10446.632518349001</v>
      </c>
      <c r="AJ102" s="236">
        <v>10600.807364599999</v>
      </c>
      <c r="AK102" s="236">
        <v>10757.100505451999</v>
      </c>
      <c r="AL102" s="236">
        <v>10915.501562556001</v>
      </c>
      <c r="AM102" s="236">
        <v>11075.990296971</v>
      </c>
      <c r="AN102" s="236">
        <v>11238.568334463</v>
      </c>
      <c r="AO102" s="236">
        <v>11403.254138361999</v>
      </c>
      <c r="AP102" s="236">
        <v>11570.051877608001</v>
      </c>
      <c r="AQ102" s="236">
        <v>11738.943895786</v>
      </c>
      <c r="AR102" s="236">
        <v>11909.919387001</v>
      </c>
      <c r="AS102" s="236">
        <v>12082.951646014</v>
      </c>
      <c r="AT102" s="236">
        <v>12258.102284430001</v>
      </c>
      <c r="AU102" s="236">
        <v>12435.424700613001</v>
      </c>
      <c r="AV102" s="236">
        <v>12614.996547487</v>
      </c>
      <c r="AW102" s="236">
        <v>12796.828422002</v>
      </c>
      <c r="AX102" s="236">
        <v>12980.865852737999</v>
      </c>
      <c r="AY102" s="236">
        <v>13166.994197045</v>
      </c>
      <c r="AZ102" s="236">
        <v>13355.086359761</v>
      </c>
      <c r="BA102" s="236">
        <v>13545.057776537</v>
      </c>
      <c r="BB102" s="236">
        <v>13736.8680023</v>
      </c>
      <c r="BC102" s="236">
        <v>13930.632366333</v>
      </c>
      <c r="BD102" s="236">
        <v>14126.418196281</v>
      </c>
      <c r="BE102" s="236">
        <v>14324.152030450001</v>
      </c>
      <c r="BF102" s="236">
        <v>14523.736896711</v>
      </c>
      <c r="BG102" s="236">
        <v>14725.038522153</v>
      </c>
      <c r="BH102" s="236">
        <v>14927.903740887001</v>
      </c>
      <c r="BI102" s="236">
        <v>15132.1578286</v>
      </c>
      <c r="BJ102" s="236">
        <v>15337.621904039999</v>
      </c>
      <c r="BK102" s="236">
        <v>15544.136584143</v>
      </c>
      <c r="BL102" s="236">
        <v>15751.568671548001</v>
      </c>
      <c r="BM102" s="236">
        <v>15959.837056032</v>
      </c>
      <c r="BN102" s="236">
        <v>16169.007759169001</v>
      </c>
      <c r="BO102" s="236">
        <v>16378.917554354</v>
      </c>
      <c r="BP102" s="236">
        <v>16589.421282218002</v>
      </c>
      <c r="BQ102" s="236">
        <v>16800.325616884998</v>
      </c>
      <c r="BR102" s="236">
        <v>17011.441023055999</v>
      </c>
      <c r="BS102" s="236">
        <v>17222.657759337999</v>
      </c>
      <c r="BT102" s="236">
        <v>17433.814825719001</v>
      </c>
      <c r="BU102" s="236">
        <v>17644.834149454</v>
      </c>
      <c r="BV102" s="236">
        <v>17855.652773212001</v>
      </c>
      <c r="BW102" s="236">
        <v>18066.176477886002</v>
      </c>
      <c r="BX102" s="236">
        <v>18276.350075589999</v>
      </c>
      <c r="BY102" s="236">
        <v>18486.0678487</v>
      </c>
      <c r="BZ102" s="236">
        <v>18695.295749919002</v>
      </c>
      <c r="CA102" s="236">
        <v>18904.003179667001</v>
      </c>
      <c r="CB102" s="236">
        <v>19111.975203286998</v>
      </c>
      <c r="CC102" s="236">
        <v>19319.301162749001</v>
      </c>
      <c r="CD102" s="236">
        <v>19525.815320180001</v>
      </c>
      <c r="CE102" s="236">
        <v>19731.593791832001</v>
      </c>
      <c r="CF102" s="236">
        <v>19936.384958858998</v>
      </c>
      <c r="CG102" s="236">
        <v>20139.353136536</v>
      </c>
      <c r="CH102" s="236">
        <v>20339.116993750999</v>
      </c>
      <c r="CI102" s="236">
        <v>20537.179124134</v>
      </c>
      <c r="CJ102" s="236">
        <v>20733.483363543</v>
      </c>
      <c r="CK102" s="236">
        <v>20927.983568445001</v>
      </c>
      <c r="CL102" s="236">
        <v>21120.645704023998</v>
      </c>
      <c r="CM102" s="236">
        <v>21311.447712639001</v>
      </c>
      <c r="CN102" s="236">
        <v>21500.378219188999</v>
      </c>
      <c r="CO102" s="236">
        <v>21687.437135542001</v>
      </c>
      <c r="CP102" s="236">
        <v>21872.634537655998</v>
      </c>
      <c r="CQ102" s="236">
        <v>22055.991319142999</v>
      </c>
      <c r="CR102" s="236">
        <v>22237.538201612999</v>
      </c>
      <c r="CS102" s="236">
        <v>22417.317355412</v>
      </c>
      <c r="CT102" s="236">
        <v>22595.386144791999</v>
      </c>
      <c r="CU102" s="236">
        <v>22771.834605665001</v>
      </c>
      <c r="CV102" s="236">
        <v>22946.851181341</v>
      </c>
      <c r="CW102" s="236">
        <v>23121.039720830999</v>
      </c>
      <c r="CX102" s="236">
        <v>23297.387289372</v>
      </c>
      <c r="CY102" s="236">
        <v>23500</v>
      </c>
      <c r="CZ102" s="236"/>
      <c r="DA102" s="236"/>
      <c r="DB102" s="236"/>
      <c r="DC102" s="236"/>
      <c r="DD102" s="236"/>
      <c r="DE102" s="236"/>
      <c r="DF102" s="236"/>
      <c r="DG102" s="236"/>
      <c r="DH102" s="236"/>
      <c r="DI102" s="236"/>
      <c r="DJ102" s="236"/>
      <c r="DK102" s="236"/>
      <c r="DL102" s="236"/>
      <c r="DM102" s="236"/>
      <c r="DN102" s="236"/>
      <c r="DO102" s="236"/>
      <c r="DP102" s="236"/>
      <c r="DQ102" s="236"/>
      <c r="DR102" s="236"/>
      <c r="DS102" s="236"/>
    </row>
    <row r="103" spans="1:123" x14ac:dyDescent="0.15">
      <c r="A103" s="1" t="s">
        <v>273</v>
      </c>
      <c r="B103" s="1">
        <v>1</v>
      </c>
      <c r="C103" s="1" t="s">
        <v>273</v>
      </c>
      <c r="D103" s="1">
        <v>1</v>
      </c>
      <c r="E103" s="1">
        <v>2</v>
      </c>
      <c r="F103" s="1">
        <v>21</v>
      </c>
      <c r="G103" s="1">
        <v>0</v>
      </c>
      <c r="H103" s="1">
        <v>0</v>
      </c>
      <c r="I103" s="1">
        <v>0</v>
      </c>
      <c r="J103" s="1">
        <v>0</v>
      </c>
      <c r="K103" s="1">
        <v>0</v>
      </c>
      <c r="L103" s="1">
        <v>7658.5164471669996</v>
      </c>
      <c r="M103" s="236">
        <v>89</v>
      </c>
      <c r="N103" s="236">
        <v>7717.548861663</v>
      </c>
      <c r="O103" s="236">
        <v>7832.6869660980001</v>
      </c>
      <c r="P103" s="236">
        <v>7949.4926547790001</v>
      </c>
      <c r="Q103" s="236">
        <v>8067.9759605839999</v>
      </c>
      <c r="R103" s="236">
        <v>8188.1490468479997</v>
      </c>
      <c r="S103" s="236">
        <v>8310.0889334059993</v>
      </c>
      <c r="T103" s="236">
        <v>8433.8343029989992</v>
      </c>
      <c r="U103" s="236">
        <v>8559.4101147330002</v>
      </c>
      <c r="V103" s="236">
        <v>8686.8367284840006</v>
      </c>
      <c r="W103" s="236">
        <v>8816.1396624509998</v>
      </c>
      <c r="X103" s="236">
        <v>8947.3398007110009</v>
      </c>
      <c r="Y103" s="236">
        <v>9080.4380356300007</v>
      </c>
      <c r="Z103" s="236">
        <v>9215.4221531660005</v>
      </c>
      <c r="AA103" s="236">
        <v>9352.3175943250008</v>
      </c>
      <c r="AB103" s="236">
        <v>9491.1683397649995</v>
      </c>
      <c r="AC103" s="236">
        <v>9632.0065628259999</v>
      </c>
      <c r="AD103" s="236">
        <v>9774.8470691540006</v>
      </c>
      <c r="AE103" s="236">
        <v>9919.6790904320005</v>
      </c>
      <c r="AF103" s="236">
        <v>10066.515064162</v>
      </c>
      <c r="AG103" s="236">
        <v>10215.380866869</v>
      </c>
      <c r="AH103" s="236">
        <v>10366.308325769</v>
      </c>
      <c r="AI103" s="236">
        <v>10519.337923741001</v>
      </c>
      <c r="AJ103" s="236">
        <v>10674.472269025</v>
      </c>
      <c r="AK103" s="236">
        <v>10831.701640863001</v>
      </c>
      <c r="AL103" s="236">
        <v>10991.006649818</v>
      </c>
      <c r="AM103" s="236">
        <v>11152.38924593</v>
      </c>
      <c r="AN103" s="236">
        <v>11315.867831473</v>
      </c>
      <c r="AO103" s="236">
        <v>11481.446824320001</v>
      </c>
      <c r="AP103" s="236">
        <v>11649.109270953</v>
      </c>
      <c r="AQ103" s="236">
        <v>11818.844893837</v>
      </c>
      <c r="AR103" s="236">
        <v>11990.627823915</v>
      </c>
      <c r="AS103" s="236">
        <v>12164.518662082</v>
      </c>
      <c r="AT103" s="236">
        <v>12340.569999421001</v>
      </c>
      <c r="AU103" s="236">
        <v>12518.858224947</v>
      </c>
      <c r="AV103" s="236">
        <v>12699.394040981</v>
      </c>
      <c r="AW103" s="236">
        <v>12882.124343998999</v>
      </c>
      <c r="AX103" s="236">
        <v>13066.936965721001</v>
      </c>
      <c r="AY103" s="236">
        <v>13253.707430282</v>
      </c>
      <c r="AZ103" s="236">
        <v>13442.352896839</v>
      </c>
      <c r="BA103" s="236">
        <v>13632.833760932001</v>
      </c>
      <c r="BB103" s="236">
        <v>13825.263300133</v>
      </c>
      <c r="BC103" s="236">
        <v>14019.707730483</v>
      </c>
      <c r="BD103" s="236">
        <v>14216.095040198999</v>
      </c>
      <c r="BE103" s="236">
        <v>14414.330071554999</v>
      </c>
      <c r="BF103" s="236">
        <v>14614.280955703</v>
      </c>
      <c r="BG103" s="236">
        <v>14815.797174601999</v>
      </c>
      <c r="BH103" s="236">
        <v>15018.706930095999</v>
      </c>
      <c r="BI103" s="236">
        <v>15222.834237577001</v>
      </c>
      <c r="BJ103" s="236">
        <v>15428.022185066</v>
      </c>
      <c r="BK103" s="236">
        <v>15634.139527633</v>
      </c>
      <c r="BL103" s="236">
        <v>15841.106185405</v>
      </c>
      <c r="BM103" s="236">
        <v>16048.98678354</v>
      </c>
      <c r="BN103" s="236">
        <v>16257.620421222</v>
      </c>
      <c r="BO103" s="236">
        <v>16466.863898326999</v>
      </c>
      <c r="BP103" s="236">
        <v>16676.526537915001</v>
      </c>
      <c r="BQ103" s="236">
        <v>16886.421305201002</v>
      </c>
      <c r="BR103" s="236">
        <v>17096.439645902999</v>
      </c>
      <c r="BS103" s="236">
        <v>17306.422484449999</v>
      </c>
      <c r="BT103" s="236">
        <v>17516.292355304999</v>
      </c>
      <c r="BU103" s="236">
        <v>17725.986656628</v>
      </c>
      <c r="BV103" s="236">
        <v>17935.411967819</v>
      </c>
      <c r="BW103" s="236">
        <v>18144.513296214001</v>
      </c>
      <c r="BX103" s="236">
        <v>18353.185835830998</v>
      </c>
      <c r="BY103" s="236">
        <v>18561.395387541001</v>
      </c>
      <c r="BZ103" s="236">
        <v>18769.111145436</v>
      </c>
      <c r="CA103" s="236">
        <v>18976.120549988002</v>
      </c>
      <c r="CB103" s="236">
        <v>19182.511008164001</v>
      </c>
      <c r="CC103" s="236">
        <v>19388.118397974999</v>
      </c>
      <c r="CD103" s="236">
        <v>19593.017094334002</v>
      </c>
      <c r="CE103" s="236">
        <v>19796.958182876999</v>
      </c>
      <c r="CF103" s="236">
        <v>19999.116365415</v>
      </c>
      <c r="CG103" s="236">
        <v>20198.127566710999</v>
      </c>
      <c r="CH103" s="236">
        <v>20395.473433446001</v>
      </c>
      <c r="CI103" s="236">
        <v>20591.097634662001</v>
      </c>
      <c r="CJ103" s="236">
        <v>20784.953722931001</v>
      </c>
      <c r="CK103" s="236">
        <v>20977.007201809</v>
      </c>
      <c r="CL103" s="236">
        <v>21167.235402593</v>
      </c>
      <c r="CM103" s="236">
        <v>21355.626211950999</v>
      </c>
      <c r="CN103" s="236">
        <v>21542.178673752001</v>
      </c>
      <c r="CO103" s="236">
        <v>21726.901883490002</v>
      </c>
      <c r="CP103" s="236">
        <v>21909.815633687002</v>
      </c>
      <c r="CQ103" s="236">
        <v>22090.949427469001</v>
      </c>
      <c r="CR103" s="236">
        <v>22270.344047281</v>
      </c>
      <c r="CS103" s="236">
        <v>22448.055150339002</v>
      </c>
      <c r="CT103" s="236">
        <v>22624.17018062</v>
      </c>
      <c r="CU103" s="236">
        <v>22798.871931452999</v>
      </c>
      <c r="CV103" s="236">
        <v>22972.745214012</v>
      </c>
      <c r="CW103" s="236">
        <v>23148.680561992998</v>
      </c>
      <c r="CX103" s="236">
        <v>23350</v>
      </c>
      <c r="CY103" s="236"/>
      <c r="CZ103" s="236"/>
      <c r="DA103" s="236"/>
      <c r="DB103" s="236"/>
      <c r="DC103" s="236"/>
      <c r="DD103" s="236"/>
      <c r="DE103" s="236"/>
      <c r="DF103" s="236"/>
      <c r="DG103" s="236"/>
      <c r="DH103" s="236"/>
      <c r="DI103" s="236"/>
      <c r="DJ103" s="236"/>
      <c r="DK103" s="236"/>
      <c r="DL103" s="236"/>
      <c r="DM103" s="236"/>
      <c r="DN103" s="236"/>
      <c r="DO103" s="236"/>
      <c r="DP103" s="236"/>
      <c r="DQ103" s="236"/>
      <c r="DR103" s="236"/>
      <c r="DS103" s="236"/>
    </row>
    <row r="104" spans="1:123" x14ac:dyDescent="0.15">
      <c r="A104" s="1" t="s">
        <v>273</v>
      </c>
      <c r="B104" s="1">
        <v>1</v>
      </c>
      <c r="C104" s="1" t="s">
        <v>273</v>
      </c>
      <c r="D104" s="1">
        <v>1</v>
      </c>
      <c r="E104" s="1">
        <v>2</v>
      </c>
      <c r="F104" s="1">
        <v>22</v>
      </c>
      <c r="G104" s="1">
        <v>0</v>
      </c>
      <c r="H104" s="1">
        <v>0</v>
      </c>
      <c r="I104" s="1">
        <v>0</v>
      </c>
      <c r="J104" s="1">
        <v>0</v>
      </c>
      <c r="K104" s="1">
        <v>0</v>
      </c>
      <c r="L104" s="1">
        <v>7711.609848268</v>
      </c>
      <c r="M104" s="236">
        <v>88</v>
      </c>
      <c r="N104" s="236">
        <v>7771.5742428229996</v>
      </c>
      <c r="O104" s="236">
        <v>7887.4869007030002</v>
      </c>
      <c r="P104" s="236">
        <v>8005.0657630220003</v>
      </c>
      <c r="Q104" s="236">
        <v>8124.3231656190001</v>
      </c>
      <c r="R104" s="236">
        <v>8245.3341906709993</v>
      </c>
      <c r="S104" s="236">
        <v>8368.1369157680001</v>
      </c>
      <c r="T104" s="236">
        <v>8492.7561543560005</v>
      </c>
      <c r="U104" s="236">
        <v>8619.2122659199995</v>
      </c>
      <c r="V104" s="236">
        <v>8747.5306114440009</v>
      </c>
      <c r="W104" s="236">
        <v>8877.7320590710005</v>
      </c>
      <c r="X104" s="236">
        <v>9009.8180561949994</v>
      </c>
      <c r="Y104" s="236">
        <v>9143.7772791740008</v>
      </c>
      <c r="Z104" s="236">
        <v>9279.6349680769999</v>
      </c>
      <c r="AA104" s="236">
        <v>9417.4344074630008</v>
      </c>
      <c r="AB104" s="236">
        <v>9557.2074231059996</v>
      </c>
      <c r="AC104" s="236">
        <v>9698.9689435330001</v>
      </c>
      <c r="AD104" s="236">
        <v>9842.7089739809999</v>
      </c>
      <c r="AE104" s="236">
        <v>9988.4400963570006</v>
      </c>
      <c r="AF104" s="236">
        <v>10136.187986831999</v>
      </c>
      <c r="AG104" s="236">
        <v>10285.984133189</v>
      </c>
      <c r="AH104" s="236">
        <v>10437.868482882001</v>
      </c>
      <c r="AI104" s="236">
        <v>10591.844032597</v>
      </c>
      <c r="AJ104" s="236">
        <v>10747.901719169</v>
      </c>
      <c r="AK104" s="236">
        <v>10906.023002665001</v>
      </c>
      <c r="AL104" s="236">
        <v>11066.210157396999</v>
      </c>
      <c r="AM104" s="236">
        <v>11228.481524585</v>
      </c>
      <c r="AN104" s="236">
        <v>11392.841771032001</v>
      </c>
      <c r="AO104" s="236">
        <v>11559.27464612</v>
      </c>
      <c r="AP104" s="236">
        <v>11727.770400673</v>
      </c>
      <c r="AQ104" s="236">
        <v>11898.304001816001</v>
      </c>
      <c r="AR104" s="236">
        <v>12070.935039735001</v>
      </c>
      <c r="AS104" s="236">
        <v>12245.715298228</v>
      </c>
      <c r="AT104" s="236">
        <v>12422.719902407</v>
      </c>
      <c r="AU104" s="236">
        <v>12601.959659959</v>
      </c>
      <c r="AV104" s="236">
        <v>12783.382835261</v>
      </c>
      <c r="AW104" s="236">
        <v>12966.879734398</v>
      </c>
      <c r="AX104" s="236">
        <v>13152.328500803</v>
      </c>
      <c r="AY104" s="236">
        <v>13339.648017142001</v>
      </c>
      <c r="AZ104" s="236">
        <v>13528.799519562999</v>
      </c>
      <c r="BA104" s="236">
        <v>13719.894233933999</v>
      </c>
      <c r="BB104" s="236">
        <v>13912.997264684</v>
      </c>
      <c r="BC104" s="236">
        <v>14108.038049949</v>
      </c>
      <c r="BD104" s="236">
        <v>14304.923246398999</v>
      </c>
      <c r="BE104" s="236">
        <v>14503.523389253</v>
      </c>
      <c r="BF104" s="236">
        <v>14703.690608317</v>
      </c>
      <c r="BG104" s="236">
        <v>14905.256031591</v>
      </c>
      <c r="BH104" s="236">
        <v>15108.046571114999</v>
      </c>
      <c r="BI104" s="236">
        <v>15311.907785990001</v>
      </c>
      <c r="BJ104" s="236">
        <v>15516.710383719001</v>
      </c>
      <c r="BK104" s="236">
        <v>15722.375314778001</v>
      </c>
      <c r="BL104" s="236">
        <v>15928.965807910001</v>
      </c>
      <c r="BM104" s="236">
        <v>16136.323288088999</v>
      </c>
      <c r="BN104" s="236">
        <v>16344.306514435</v>
      </c>
      <c r="BO104" s="236">
        <v>16552.727458944999</v>
      </c>
      <c r="BP104" s="236">
        <v>16761.401587347002</v>
      </c>
      <c r="BQ104" s="236">
        <v>16970.221532469001</v>
      </c>
      <c r="BR104" s="236">
        <v>17179.030143181</v>
      </c>
      <c r="BS104" s="236">
        <v>17387.750561155</v>
      </c>
      <c r="BT104" s="236">
        <v>17596.320540043998</v>
      </c>
      <c r="BU104" s="236">
        <v>17804.647457751998</v>
      </c>
      <c r="BV104" s="236">
        <v>18012.676516838001</v>
      </c>
      <c r="BW104" s="236">
        <v>18220.303822962</v>
      </c>
      <c r="BX104" s="236">
        <v>18427.495025161999</v>
      </c>
      <c r="BY104" s="236">
        <v>18634.219111204999</v>
      </c>
      <c r="BZ104" s="236">
        <v>18840.265896689001</v>
      </c>
      <c r="CA104" s="236">
        <v>19045.720853579001</v>
      </c>
      <c r="CB104" s="236">
        <v>19250.421475768999</v>
      </c>
      <c r="CC104" s="236">
        <v>19454.440396835002</v>
      </c>
      <c r="CD104" s="236">
        <v>19657.531406893999</v>
      </c>
      <c r="CE104" s="236">
        <v>19858.879594294998</v>
      </c>
      <c r="CF104" s="236">
        <v>20057.138139671999</v>
      </c>
      <c r="CG104" s="236">
        <v>20253.767742758999</v>
      </c>
      <c r="CH104" s="236">
        <v>20448.711905781001</v>
      </c>
      <c r="CI104" s="236">
        <v>20641.923877418001</v>
      </c>
      <c r="CJ104" s="236">
        <v>20833.368699594001</v>
      </c>
      <c r="CK104" s="236">
        <v>21023.023092546999</v>
      </c>
      <c r="CL104" s="236">
        <v>21210.874204713</v>
      </c>
      <c r="CM104" s="236">
        <v>21396.920211961999</v>
      </c>
      <c r="CN104" s="236">
        <v>21581.169229324001</v>
      </c>
      <c r="CO104" s="236">
        <v>21763.639948231001</v>
      </c>
      <c r="CP104" s="236">
        <v>21944.360653324999</v>
      </c>
      <c r="CQ104" s="236">
        <v>22123.370739151</v>
      </c>
      <c r="CR104" s="236">
        <v>22300.724155885</v>
      </c>
      <c r="CS104" s="236">
        <v>22476.505755576</v>
      </c>
      <c r="CT104" s="236">
        <v>22650.892681566002</v>
      </c>
      <c r="CU104" s="236">
        <v>22824.450707192998</v>
      </c>
      <c r="CV104" s="236">
        <v>22999.973834613</v>
      </c>
      <c r="CW104" s="236">
        <v>23200</v>
      </c>
      <c r="CX104" s="236"/>
      <c r="CY104" s="236"/>
      <c r="CZ104" s="236"/>
      <c r="DA104" s="236"/>
      <c r="DB104" s="236"/>
      <c r="DC104" s="236"/>
      <c r="DD104" s="236"/>
      <c r="DE104" s="236"/>
      <c r="DF104" s="236"/>
      <c r="DG104" s="236"/>
      <c r="DH104" s="236"/>
      <c r="DI104" s="236"/>
      <c r="DJ104" s="236"/>
      <c r="DK104" s="236"/>
      <c r="DL104" s="236"/>
      <c r="DM104" s="236"/>
      <c r="DN104" s="236"/>
      <c r="DO104" s="236"/>
      <c r="DP104" s="236"/>
      <c r="DQ104" s="236"/>
      <c r="DR104" s="236"/>
      <c r="DS104" s="236"/>
    </row>
    <row r="105" spans="1:123" x14ac:dyDescent="0.15">
      <c r="A105" s="1" t="s">
        <v>273</v>
      </c>
      <c r="B105" s="1">
        <v>1</v>
      </c>
      <c r="C105" s="1" t="s">
        <v>273</v>
      </c>
      <c r="D105" s="1">
        <v>1</v>
      </c>
      <c r="E105" s="1">
        <v>2</v>
      </c>
      <c r="F105" s="1">
        <v>23</v>
      </c>
      <c r="G105" s="1">
        <v>0</v>
      </c>
      <c r="H105" s="1">
        <v>0</v>
      </c>
      <c r="I105" s="1">
        <v>0</v>
      </c>
      <c r="J105" s="1">
        <v>0</v>
      </c>
      <c r="K105" s="1">
        <v>0</v>
      </c>
      <c r="L105" s="1">
        <v>7764.5870973629999</v>
      </c>
      <c r="M105" s="236">
        <v>87</v>
      </c>
      <c r="N105" s="236">
        <v>7825.4811466270003</v>
      </c>
      <c r="O105" s="236">
        <v>7942.1555654610002</v>
      </c>
      <c r="P105" s="236">
        <v>8060.497284391</v>
      </c>
      <c r="Q105" s="236">
        <v>8180.5794479369997</v>
      </c>
      <c r="R105" s="236">
        <v>8302.4395285360006</v>
      </c>
      <c r="S105" s="236">
        <v>8426.1021939799994</v>
      </c>
      <c r="T105" s="236">
        <v>8551.5878033570007</v>
      </c>
      <c r="U105" s="236">
        <v>8678.9215604380006</v>
      </c>
      <c r="V105" s="236">
        <v>8808.1243174310002</v>
      </c>
      <c r="W105" s="236">
        <v>8939.1980767610003</v>
      </c>
      <c r="X105" s="236">
        <v>9072.1324051810006</v>
      </c>
      <c r="Y105" s="236">
        <v>9206.9523418289991</v>
      </c>
      <c r="Z105" s="236">
        <v>9343.7004751610002</v>
      </c>
      <c r="AA105" s="236">
        <v>9482.4082833859993</v>
      </c>
      <c r="AB105" s="236">
        <v>9623.0908179130001</v>
      </c>
      <c r="AC105" s="236">
        <v>9765.7388575299992</v>
      </c>
      <c r="AD105" s="236">
        <v>9910.3651285510005</v>
      </c>
      <c r="AE105" s="236">
        <v>10056.995106794</v>
      </c>
      <c r="AF105" s="236">
        <v>10205.659940609999</v>
      </c>
      <c r="AG105" s="236">
        <v>10356.399042022</v>
      </c>
      <c r="AH105" s="236">
        <v>10509.21579617</v>
      </c>
      <c r="AI105" s="236">
        <v>10664.101797476</v>
      </c>
      <c r="AJ105" s="236">
        <v>10821.039355511</v>
      </c>
      <c r="AK105" s="236">
        <v>10980.031068865001</v>
      </c>
      <c r="AL105" s="236">
        <v>11141.095217696</v>
      </c>
      <c r="AM105" s="236">
        <v>11304.236717743999</v>
      </c>
      <c r="AN105" s="236">
        <v>11469.440021287</v>
      </c>
      <c r="AO105" s="236">
        <v>11636.695907509</v>
      </c>
      <c r="AP105" s="236">
        <v>11805.980179716</v>
      </c>
      <c r="AQ105" s="236">
        <v>11977.351417387001</v>
      </c>
      <c r="AR105" s="236">
        <v>12150.860597036</v>
      </c>
      <c r="AS105" s="236">
        <v>12326.581579866999</v>
      </c>
      <c r="AT105" s="236">
        <v>12504.525278937999</v>
      </c>
      <c r="AU105" s="236">
        <v>12684.641326522</v>
      </c>
      <c r="AV105" s="236">
        <v>12866.822503074</v>
      </c>
      <c r="AW105" s="236">
        <v>13050.949571323999</v>
      </c>
      <c r="AX105" s="236">
        <v>13236.943137445</v>
      </c>
      <c r="AY105" s="236">
        <v>13424.765278194</v>
      </c>
      <c r="AZ105" s="236">
        <v>13614.525167734</v>
      </c>
      <c r="BA105" s="236">
        <v>13806.286798886</v>
      </c>
      <c r="BB105" s="236">
        <v>13999.981059698999</v>
      </c>
      <c r="BC105" s="236">
        <v>14195.516421242</v>
      </c>
      <c r="BD105" s="236">
        <v>14392.765822803</v>
      </c>
      <c r="BE105" s="236">
        <v>14591.584042032</v>
      </c>
      <c r="BF105" s="236">
        <v>14791.805133087</v>
      </c>
      <c r="BG105" s="236">
        <v>14993.258904652999</v>
      </c>
      <c r="BH105" s="236">
        <v>15195.793386912999</v>
      </c>
      <c r="BI105" s="236">
        <v>15399.281239804001</v>
      </c>
      <c r="BJ105" s="236">
        <v>15603.644444150999</v>
      </c>
      <c r="BK105" s="236">
        <v>15808.944832281</v>
      </c>
      <c r="BL105" s="236">
        <v>16015.026154957</v>
      </c>
      <c r="BM105" s="236">
        <v>16221.749130544</v>
      </c>
      <c r="BN105" s="236">
        <v>16428.928379975001</v>
      </c>
      <c r="BO105" s="236">
        <v>16636.381869492001</v>
      </c>
      <c r="BP105" s="236">
        <v>16844.003419035002</v>
      </c>
      <c r="BQ105" s="236">
        <v>17051.637801911998</v>
      </c>
      <c r="BR105" s="236">
        <v>17259.208767007</v>
      </c>
      <c r="BS105" s="236">
        <v>17466.654423459</v>
      </c>
      <c r="BT105" s="236">
        <v>17673.882947685001</v>
      </c>
      <c r="BU105" s="236">
        <v>17880.839737462</v>
      </c>
      <c r="BV105" s="236">
        <v>18087.421810093001</v>
      </c>
      <c r="BW105" s="236">
        <v>18293.594662783999</v>
      </c>
      <c r="BX105" s="236">
        <v>18499.327076973001</v>
      </c>
      <c r="BY105" s="236">
        <v>18704.411243390001</v>
      </c>
      <c r="BZ105" s="236">
        <v>18908.930698994001</v>
      </c>
      <c r="CA105" s="236">
        <v>19112.724553564</v>
      </c>
      <c r="CB105" s="236">
        <v>19315.863699336998</v>
      </c>
      <c r="CC105" s="236">
        <v>19518.104630911999</v>
      </c>
      <c r="CD105" s="236">
        <v>19718.642823173999</v>
      </c>
      <c r="CE105" s="236">
        <v>19916.148712632999</v>
      </c>
      <c r="CF105" s="236">
        <v>20112.062052072</v>
      </c>
      <c r="CG105" s="236">
        <v>20306.326176899998</v>
      </c>
      <c r="CH105" s="236">
        <v>20498.894031904001</v>
      </c>
      <c r="CI105" s="236">
        <v>20689.730197379002</v>
      </c>
      <c r="CJ105" s="236">
        <v>20878.810782500001</v>
      </c>
      <c r="CK105" s="236">
        <v>21066.122197475001</v>
      </c>
      <c r="CL105" s="236">
        <v>21251.661750171999</v>
      </c>
      <c r="CM105" s="236">
        <v>21435.436575157</v>
      </c>
      <c r="CN105" s="236">
        <v>21617.464262776</v>
      </c>
      <c r="CO105" s="236">
        <v>21797.77187918</v>
      </c>
      <c r="CP105" s="236">
        <v>21976.397431019999</v>
      </c>
      <c r="CQ105" s="236">
        <v>22153.393161430999</v>
      </c>
      <c r="CR105" s="236">
        <v>22328.841330531999</v>
      </c>
      <c r="CS105" s="236">
        <v>22502.913431679</v>
      </c>
      <c r="CT105" s="236">
        <v>22676.156200374</v>
      </c>
      <c r="CU105" s="236">
        <v>22851.267107234999</v>
      </c>
      <c r="CV105" s="236">
        <v>23050</v>
      </c>
      <c r="CW105" s="236"/>
      <c r="CX105" s="236"/>
      <c r="CY105" s="236"/>
      <c r="CZ105" s="236"/>
      <c r="DA105" s="236"/>
      <c r="DB105" s="236"/>
      <c r="DC105" s="236"/>
      <c r="DD105" s="236"/>
      <c r="DE105" s="236"/>
      <c r="DF105" s="236"/>
      <c r="DG105" s="236"/>
      <c r="DH105" s="236"/>
      <c r="DI105" s="236"/>
      <c r="DJ105" s="236"/>
      <c r="DK105" s="236"/>
      <c r="DL105" s="236"/>
      <c r="DM105" s="236"/>
      <c r="DN105" s="236"/>
      <c r="DO105" s="236"/>
      <c r="DP105" s="236"/>
      <c r="DQ105" s="236"/>
      <c r="DR105" s="236"/>
      <c r="DS105" s="236"/>
    </row>
    <row r="106" spans="1:123" x14ac:dyDescent="0.15">
      <c r="A106" s="1" t="s">
        <v>273</v>
      </c>
      <c r="B106" s="1">
        <v>1</v>
      </c>
      <c r="C106" s="1" t="s">
        <v>273</v>
      </c>
      <c r="D106" s="1">
        <v>1</v>
      </c>
      <c r="E106" s="1">
        <v>2</v>
      </c>
      <c r="F106" s="1">
        <v>24</v>
      </c>
      <c r="G106" s="1">
        <v>0</v>
      </c>
      <c r="H106" s="1">
        <v>0</v>
      </c>
      <c r="I106" s="1">
        <v>0</v>
      </c>
      <c r="J106" s="1">
        <v>0</v>
      </c>
      <c r="K106" s="1">
        <v>0</v>
      </c>
      <c r="L106" s="1">
        <v>7817.417457044</v>
      </c>
      <c r="M106" s="236">
        <v>86</v>
      </c>
      <c r="N106" s="236">
        <v>7879.2453679</v>
      </c>
      <c r="O106" s="236">
        <v>7996.6714031620004</v>
      </c>
      <c r="P106" s="236">
        <v>8115.8247052030001</v>
      </c>
      <c r="Q106" s="236">
        <v>8236.7421413049997</v>
      </c>
      <c r="R106" s="236">
        <v>8359.4482336029996</v>
      </c>
      <c r="S106" s="236">
        <v>8483.963340794</v>
      </c>
      <c r="T106" s="236">
        <v>8610.3125094309999</v>
      </c>
      <c r="U106" s="236">
        <v>8738.5165757909999</v>
      </c>
      <c r="V106" s="236">
        <v>8868.5780973260007</v>
      </c>
      <c r="W106" s="236">
        <v>9000.4875311889991</v>
      </c>
      <c r="X106" s="236">
        <v>9134.2697155810001</v>
      </c>
      <c r="Y106" s="236">
        <v>9269.9665428579992</v>
      </c>
      <c r="Z106" s="236">
        <v>9407.6091436650004</v>
      </c>
      <c r="AA106" s="236">
        <v>9547.2126922919997</v>
      </c>
      <c r="AB106" s="236">
        <v>9688.7687410779999</v>
      </c>
      <c r="AC106" s="236">
        <v>9832.2901607460008</v>
      </c>
      <c r="AD106" s="236">
        <v>9977.8022267560009</v>
      </c>
      <c r="AE106" s="236">
        <v>10125.33574803</v>
      </c>
      <c r="AF106" s="236">
        <v>10274.929601162999</v>
      </c>
      <c r="AG106" s="236">
        <v>10426.587559742</v>
      </c>
      <c r="AH106" s="236">
        <v>10580.301875783</v>
      </c>
      <c r="AI106" s="236">
        <v>10736.055708358001</v>
      </c>
      <c r="AJ106" s="236">
        <v>10893.851980332</v>
      </c>
      <c r="AK106" s="236">
        <v>11053.708910806999</v>
      </c>
      <c r="AL106" s="236">
        <v>11215.631664455999</v>
      </c>
      <c r="AM106" s="236">
        <v>11379.605396454001</v>
      </c>
      <c r="AN106" s="236">
        <v>11545.621414345</v>
      </c>
      <c r="AO106" s="236">
        <v>11713.656357616999</v>
      </c>
      <c r="AP106" s="236">
        <v>11883.767795039001</v>
      </c>
      <c r="AQ106" s="236">
        <v>12056.005895844</v>
      </c>
      <c r="AR106" s="236">
        <v>12230.443257327001</v>
      </c>
      <c r="AS106" s="236">
        <v>12407.090897915999</v>
      </c>
      <c r="AT106" s="236">
        <v>12585.899817783</v>
      </c>
      <c r="AU106" s="236">
        <v>12766.765271750999</v>
      </c>
      <c r="AV106" s="236">
        <v>12949.570641845001</v>
      </c>
      <c r="AW106" s="236">
        <v>13134.238257747</v>
      </c>
      <c r="AX106" s="236">
        <v>13320.731036825</v>
      </c>
      <c r="AY106" s="236">
        <v>13509.156101533999</v>
      </c>
      <c r="AZ106" s="236">
        <v>13699.576333088</v>
      </c>
      <c r="BA106" s="236">
        <v>13891.924069447999</v>
      </c>
      <c r="BB106" s="236">
        <v>14086.109596086</v>
      </c>
      <c r="BC106" s="236">
        <v>14282.008256353</v>
      </c>
      <c r="BD106" s="236">
        <v>14479.477475748001</v>
      </c>
      <c r="BE106" s="236">
        <v>14678.354234582999</v>
      </c>
      <c r="BF106" s="236">
        <v>14878.471238190001</v>
      </c>
      <c r="BG106" s="236">
        <v>15079.678987837</v>
      </c>
      <c r="BH106" s="236">
        <v>15281.852095890001</v>
      </c>
      <c r="BI106" s="236">
        <v>15484.913573525</v>
      </c>
      <c r="BJ106" s="236">
        <v>15688.923856650999</v>
      </c>
      <c r="BK106" s="236">
        <v>15893.729021824</v>
      </c>
      <c r="BL106" s="236">
        <v>16099.191746652001</v>
      </c>
      <c r="BM106" s="236">
        <v>16305.129301004999</v>
      </c>
      <c r="BN106" s="236">
        <v>16511.362151637</v>
      </c>
      <c r="BO106" s="236">
        <v>16717.785305600999</v>
      </c>
      <c r="BP106" s="236">
        <v>16924.245460643</v>
      </c>
      <c r="BQ106" s="236">
        <v>17130.666972857001</v>
      </c>
      <c r="BR106" s="236">
        <v>17336.988306874999</v>
      </c>
      <c r="BS106" s="236">
        <v>17543.118437617999</v>
      </c>
      <c r="BT106" s="236">
        <v>17749.002958087</v>
      </c>
      <c r="BU106" s="236">
        <v>17954.539797223999</v>
      </c>
      <c r="BV106" s="236">
        <v>18159.694300405001</v>
      </c>
      <c r="BW106" s="236">
        <v>18364.435042741999</v>
      </c>
      <c r="BX106" s="236">
        <v>18568.556590091001</v>
      </c>
      <c r="BY106" s="236">
        <v>18772.140544409001</v>
      </c>
      <c r="BZ106" s="236">
        <v>18975.027631359</v>
      </c>
      <c r="CA106" s="236">
        <v>19177.287001838999</v>
      </c>
      <c r="CB106" s="236">
        <v>19378.677854928999</v>
      </c>
      <c r="CC106" s="236">
        <v>19578.406052053</v>
      </c>
      <c r="CD106" s="236">
        <v>19775.159285592999</v>
      </c>
      <c r="CE106" s="236">
        <v>19970.356361384998</v>
      </c>
      <c r="CF106" s="236">
        <v>20163.940448018999</v>
      </c>
      <c r="CG106" s="236">
        <v>20355.864186391002</v>
      </c>
      <c r="CH106" s="236">
        <v>20546.091695163999</v>
      </c>
      <c r="CI106" s="236">
        <v>20734.598472453999</v>
      </c>
      <c r="CJ106" s="236">
        <v>20921.370190238002</v>
      </c>
      <c r="CK106" s="236">
        <v>21106.403288382</v>
      </c>
      <c r="CL106" s="236">
        <v>21289.703920991</v>
      </c>
      <c r="CM106" s="236">
        <v>21471.28857732</v>
      </c>
      <c r="CN106" s="236">
        <v>21651.183105036002</v>
      </c>
      <c r="CO106" s="236">
        <v>21829.424122889999</v>
      </c>
      <c r="CP106" s="236">
        <v>22006.062166978001</v>
      </c>
      <c r="CQ106" s="236">
        <v>22181.176905486998</v>
      </c>
      <c r="CR106" s="236">
        <v>22354.934181790999</v>
      </c>
      <c r="CS106" s="236">
        <v>22527.861693555002</v>
      </c>
      <c r="CT106" s="236">
        <v>22702.560379856001</v>
      </c>
      <c r="CU106" s="236">
        <v>22900</v>
      </c>
      <c r="CV106" s="236"/>
      <c r="CW106" s="236"/>
      <c r="CX106" s="236"/>
      <c r="CY106" s="236"/>
      <c r="CZ106" s="236"/>
      <c r="DA106" s="236"/>
      <c r="DB106" s="236"/>
      <c r="DC106" s="236"/>
      <c r="DD106" s="236"/>
      <c r="DE106" s="236"/>
      <c r="DF106" s="236"/>
      <c r="DG106" s="236"/>
      <c r="DH106" s="236"/>
      <c r="DI106" s="236"/>
      <c r="DJ106" s="236"/>
      <c r="DK106" s="236"/>
      <c r="DL106" s="236"/>
      <c r="DM106" s="236"/>
      <c r="DN106" s="236"/>
      <c r="DO106" s="236"/>
      <c r="DP106" s="236"/>
      <c r="DQ106" s="236"/>
      <c r="DR106" s="236"/>
      <c r="DS106" s="236"/>
    </row>
    <row r="107" spans="1:123" x14ac:dyDescent="0.15">
      <c r="A107" s="1" t="s">
        <v>273</v>
      </c>
      <c r="B107" s="1">
        <v>1</v>
      </c>
      <c r="C107" s="1" t="s">
        <v>273</v>
      </c>
      <c r="D107" s="1">
        <v>1</v>
      </c>
      <c r="E107" s="1">
        <v>2</v>
      </c>
      <c r="F107" s="1">
        <v>25</v>
      </c>
      <c r="G107" s="1">
        <v>0</v>
      </c>
      <c r="H107" s="1">
        <v>0</v>
      </c>
      <c r="I107" s="1">
        <v>0</v>
      </c>
      <c r="J107" s="1">
        <v>0</v>
      </c>
      <c r="K107" s="1">
        <v>0</v>
      </c>
      <c r="L107" s="1">
        <v>7870.07588975</v>
      </c>
      <c r="M107" s="236">
        <v>85</v>
      </c>
      <c r="N107" s="236">
        <v>7932.8455219329999</v>
      </c>
      <c r="O107" s="236">
        <v>8051.0699624689996</v>
      </c>
      <c r="P107" s="236">
        <v>8171.0447540730001</v>
      </c>
      <c r="Q107" s="236">
        <v>8292.7942732270003</v>
      </c>
      <c r="R107" s="236">
        <v>8416.3388782309994</v>
      </c>
      <c r="S107" s="236">
        <v>8541.7034584239991</v>
      </c>
      <c r="T107" s="236">
        <v>8668.9088341509996</v>
      </c>
      <c r="U107" s="236">
        <v>8797.9581178919998</v>
      </c>
      <c r="V107" s="236">
        <v>8928.8426571969994</v>
      </c>
      <c r="W107" s="236">
        <v>9061.5870893329993</v>
      </c>
      <c r="X107" s="236">
        <v>9196.2326105560005</v>
      </c>
      <c r="Y107" s="236">
        <v>9332.8100039450001</v>
      </c>
      <c r="Z107" s="236">
        <v>9471.3345666719997</v>
      </c>
      <c r="AA107" s="236">
        <v>9611.7986246269993</v>
      </c>
      <c r="AB107" s="236">
        <v>9754.2151929409993</v>
      </c>
      <c r="AC107" s="236">
        <v>9898.6093467179999</v>
      </c>
      <c r="AD107" s="236">
        <v>10045.011555450001</v>
      </c>
      <c r="AE107" s="236">
        <v>10193.460160303999</v>
      </c>
      <c r="AF107" s="236">
        <v>10343.959323315001</v>
      </c>
      <c r="AG107" s="236">
        <v>10496.501954089001</v>
      </c>
      <c r="AH107" s="236">
        <v>10651.072061205001</v>
      </c>
      <c r="AI107" s="236">
        <v>10807.672891799</v>
      </c>
      <c r="AJ107" s="236">
        <v>10966.322603918001</v>
      </c>
      <c r="AK107" s="236">
        <v>11127.026611167999</v>
      </c>
      <c r="AL107" s="236">
        <v>11289.770771621001</v>
      </c>
      <c r="AM107" s="236">
        <v>11454.546921181</v>
      </c>
      <c r="AN107" s="236">
        <v>11621.332535518</v>
      </c>
      <c r="AO107" s="236">
        <v>11790.184172691999</v>
      </c>
      <c r="AP107" s="236">
        <v>11961.151194652</v>
      </c>
      <c r="AQ107" s="236">
        <v>12134.304934788001</v>
      </c>
      <c r="AR107" s="236">
        <v>12309.656516895</v>
      </c>
      <c r="AS107" s="236">
        <v>12487.158309045</v>
      </c>
      <c r="AT107" s="236">
        <v>12666.708040427</v>
      </c>
      <c r="AU107" s="236">
        <v>12848.191712366999</v>
      </c>
      <c r="AV107" s="236">
        <v>13031.53337805</v>
      </c>
      <c r="AW107" s="236">
        <v>13216.696795456</v>
      </c>
      <c r="AX107" s="236">
        <v>13403.787035335001</v>
      </c>
      <c r="AY107" s="236">
        <v>13592.86586729</v>
      </c>
      <c r="AZ107" s="236">
        <v>13783.867079198</v>
      </c>
      <c r="BA107" s="236">
        <v>13976.70277093</v>
      </c>
      <c r="BB107" s="236">
        <v>14171.250689903</v>
      </c>
      <c r="BC107" s="236">
        <v>14367.370909462999</v>
      </c>
      <c r="BD107" s="236">
        <v>14564.903336077999</v>
      </c>
      <c r="BE107" s="236">
        <v>14763.683571727999</v>
      </c>
      <c r="BF107" s="236">
        <v>14963.564588761001</v>
      </c>
      <c r="BG107" s="236">
        <v>15164.422951975001</v>
      </c>
      <c r="BH107" s="236">
        <v>15366.182702898001</v>
      </c>
      <c r="BI107" s="236">
        <v>15568.902881022001</v>
      </c>
      <c r="BJ107" s="236">
        <v>15772.431888691</v>
      </c>
      <c r="BK107" s="236">
        <v>15976.634362761</v>
      </c>
      <c r="BL107" s="236">
        <v>16181.330222035</v>
      </c>
      <c r="BM107" s="236">
        <v>16386.342433783</v>
      </c>
      <c r="BN107" s="236">
        <v>16591.567192166</v>
      </c>
      <c r="BO107" s="236">
        <v>16796.853119373998</v>
      </c>
      <c r="BP107" s="236">
        <v>17002.125178708</v>
      </c>
      <c r="BQ107" s="236">
        <v>17207.322190291001</v>
      </c>
      <c r="BR107" s="236">
        <v>17412.353927551001</v>
      </c>
      <c r="BS107" s="236">
        <v>17617.166178710999</v>
      </c>
      <c r="BT107" s="236">
        <v>17821.657784355</v>
      </c>
      <c r="BU107" s="236">
        <v>18025.793938027</v>
      </c>
      <c r="BV107" s="236">
        <v>18229.543008510998</v>
      </c>
      <c r="BW107" s="236">
        <v>18432.701936793001</v>
      </c>
      <c r="BX107" s="236">
        <v>18635.350389824998</v>
      </c>
      <c r="BY107" s="236">
        <v>18837.330709153</v>
      </c>
      <c r="BZ107" s="236">
        <v>19038.710304339998</v>
      </c>
      <c r="CA107" s="236">
        <v>19239.251078947</v>
      </c>
      <c r="CB107" s="236">
        <v>19438.169280933002</v>
      </c>
      <c r="CC107" s="236">
        <v>19634.169858554</v>
      </c>
      <c r="CD107" s="236">
        <v>19828.650670698</v>
      </c>
      <c r="CE107" s="236">
        <v>20021.554719137999</v>
      </c>
      <c r="CF107" s="236">
        <v>20212.834340877002</v>
      </c>
      <c r="CG107" s="236">
        <v>20402.453192948</v>
      </c>
      <c r="CH107" s="236">
        <v>20590.386162407998</v>
      </c>
      <c r="CI107" s="236">
        <v>20776.618182999999</v>
      </c>
      <c r="CJ107" s="236">
        <v>20961.144826592001</v>
      </c>
      <c r="CK107" s="236">
        <v>21143.971266824999</v>
      </c>
      <c r="CL107" s="236">
        <v>21325.112891864999</v>
      </c>
      <c r="CM107" s="236">
        <v>21504.594330892</v>
      </c>
      <c r="CN107" s="236">
        <v>21682.450814758999</v>
      </c>
      <c r="CO107" s="236">
        <v>21858.731172524</v>
      </c>
      <c r="CP107" s="236">
        <v>22033.512480443002</v>
      </c>
      <c r="CQ107" s="236">
        <v>22206.954931904002</v>
      </c>
      <c r="CR107" s="236">
        <v>22379.567186736</v>
      </c>
      <c r="CS107" s="236">
        <v>22553.853652476999</v>
      </c>
      <c r="CT107" s="236">
        <v>22750</v>
      </c>
      <c r="CU107" s="236"/>
      <c r="CV107" s="236"/>
      <c r="CW107" s="236"/>
      <c r="CX107" s="236"/>
      <c r="CY107" s="236"/>
      <c r="CZ107" s="236"/>
      <c r="DA107" s="236"/>
      <c r="DB107" s="236"/>
      <c r="DC107" s="236"/>
      <c r="DD107" s="236"/>
      <c r="DE107" s="236"/>
      <c r="DF107" s="236"/>
      <c r="DG107" s="236"/>
      <c r="DH107" s="236"/>
      <c r="DI107" s="236"/>
      <c r="DJ107" s="236"/>
      <c r="DK107" s="236"/>
      <c r="DL107" s="236"/>
      <c r="DM107" s="236"/>
      <c r="DN107" s="236"/>
      <c r="DO107" s="236"/>
      <c r="DP107" s="236"/>
      <c r="DQ107" s="236"/>
      <c r="DR107" s="236"/>
      <c r="DS107" s="236"/>
    </row>
    <row r="108" spans="1:123" x14ac:dyDescent="0.15">
      <c r="A108" s="1" t="s">
        <v>273</v>
      </c>
      <c r="B108" s="1">
        <v>1</v>
      </c>
      <c r="C108" s="1" t="s">
        <v>273</v>
      </c>
      <c r="D108" s="1">
        <v>1</v>
      </c>
      <c r="E108" s="1">
        <v>2</v>
      </c>
      <c r="F108" s="1">
        <v>26</v>
      </c>
      <c r="G108" s="1">
        <v>0</v>
      </c>
      <c r="H108" s="1">
        <v>0</v>
      </c>
      <c r="I108" s="1">
        <v>0</v>
      </c>
      <c r="J108" s="1">
        <v>0</v>
      </c>
      <c r="K108" s="1">
        <v>0</v>
      </c>
      <c r="L108" s="1">
        <v>7922.5403692720001</v>
      </c>
      <c r="M108" s="236">
        <v>84</v>
      </c>
      <c r="N108" s="236">
        <v>7986.3152197339996</v>
      </c>
      <c r="O108" s="236">
        <v>8105.3473668420002</v>
      </c>
      <c r="P108" s="236">
        <v>8226.1403128509992</v>
      </c>
      <c r="Q108" s="236">
        <v>8348.7144156680006</v>
      </c>
      <c r="R108" s="236">
        <v>8473.0944074170002</v>
      </c>
      <c r="S108" s="236">
        <v>8599.3010925119997</v>
      </c>
      <c r="T108" s="236">
        <v>8727.3381384570002</v>
      </c>
      <c r="U108" s="236">
        <v>8857.1977832039993</v>
      </c>
      <c r="V108" s="236">
        <v>8988.9044630860008</v>
      </c>
      <c r="W108" s="236">
        <v>9122.498678254</v>
      </c>
      <c r="X108" s="236">
        <v>9258.0108642239993</v>
      </c>
      <c r="Y108" s="236">
        <v>9395.4564410509993</v>
      </c>
      <c r="Z108" s="236">
        <v>9534.8285081760005</v>
      </c>
      <c r="AA108" s="236">
        <v>9676.1402251359996</v>
      </c>
      <c r="AB108" s="236">
        <v>9819.4164666800007</v>
      </c>
      <c r="AC108" s="236">
        <v>9964.687362871</v>
      </c>
      <c r="AD108" s="236">
        <v>10111.990719444</v>
      </c>
      <c r="AE108" s="236">
        <v>10261.331086888</v>
      </c>
      <c r="AF108" s="236">
        <v>10412.702032396001</v>
      </c>
      <c r="AG108" s="236">
        <v>10566.088414051999</v>
      </c>
      <c r="AH108" s="236">
        <v>10721.493803265999</v>
      </c>
      <c r="AI108" s="236">
        <v>10878.936297030001</v>
      </c>
      <c r="AJ108" s="236">
        <v>11038.421557879999</v>
      </c>
      <c r="AK108" s="236">
        <v>11199.936146788001</v>
      </c>
      <c r="AL108" s="236">
        <v>11363.472428016999</v>
      </c>
      <c r="AM108" s="236">
        <v>11529.008713419</v>
      </c>
      <c r="AN108" s="236">
        <v>11696.600550343999</v>
      </c>
      <c r="AO108" s="236">
        <v>11866.29649346</v>
      </c>
      <c r="AP108" s="236">
        <v>12038.166612248</v>
      </c>
      <c r="AQ108" s="236">
        <v>12212.222135873</v>
      </c>
      <c r="AR108" s="236">
        <v>12388.416800306</v>
      </c>
      <c r="AS108" s="236">
        <v>12566.650809102999</v>
      </c>
      <c r="AT108" s="236">
        <v>12746.812782888001</v>
      </c>
      <c r="AU108" s="236">
        <v>12928.828498352999</v>
      </c>
      <c r="AV108" s="236">
        <v>13112.662554087001</v>
      </c>
      <c r="AW108" s="236">
        <v>13298.417969135</v>
      </c>
      <c r="AX108" s="236">
        <v>13486.155401492</v>
      </c>
      <c r="AY108" s="236">
        <v>13675.810088947001</v>
      </c>
      <c r="AZ108" s="236">
        <v>13867.295945772999</v>
      </c>
      <c r="BA108" s="236">
        <v>14060.493123454</v>
      </c>
      <c r="BB108" s="236">
        <v>14255.264343178</v>
      </c>
      <c r="BC108" s="236">
        <v>14451.452437574</v>
      </c>
      <c r="BD108" s="236">
        <v>14648.895905265001</v>
      </c>
      <c r="BE108" s="236">
        <v>14847.450189683999</v>
      </c>
      <c r="BF108" s="236">
        <v>15046.993808061001</v>
      </c>
      <c r="BG108" s="236">
        <v>15247.451832270999</v>
      </c>
      <c r="BH108" s="236">
        <v>15448.881905393</v>
      </c>
      <c r="BI108" s="236">
        <v>15651.134755559</v>
      </c>
      <c r="BJ108" s="236">
        <v>15854.07697887</v>
      </c>
      <c r="BK108" s="236">
        <v>16057.531143066</v>
      </c>
      <c r="BL108" s="236">
        <v>16261.322715928</v>
      </c>
      <c r="BM108" s="236">
        <v>16465.349078732001</v>
      </c>
      <c r="BN108" s="236">
        <v>16669.460778103999</v>
      </c>
      <c r="BO108" s="236">
        <v>16873.583384558999</v>
      </c>
      <c r="BP108" s="236">
        <v>17077.656073706999</v>
      </c>
      <c r="BQ108" s="236">
        <v>17281.589417484</v>
      </c>
      <c r="BR108" s="236">
        <v>17485.329399335002</v>
      </c>
      <c r="BS108" s="236">
        <v>17688.775771486002</v>
      </c>
      <c r="BT108" s="236">
        <v>17891.893575647999</v>
      </c>
      <c r="BU108" s="236">
        <v>18094.650974280001</v>
      </c>
      <c r="BV108" s="236">
        <v>18296.847283494</v>
      </c>
      <c r="BW108" s="236">
        <v>18498.560235239998</v>
      </c>
      <c r="BX108" s="236">
        <v>18699.633786948001</v>
      </c>
      <c r="BY108" s="236">
        <v>18900.133606841999</v>
      </c>
      <c r="BZ108" s="236">
        <v>19099.824302964</v>
      </c>
      <c r="CA108" s="236">
        <v>19297.932509811999</v>
      </c>
      <c r="CB108" s="236">
        <v>19493.180431515</v>
      </c>
      <c r="CC108" s="236">
        <v>19686.944980010001</v>
      </c>
      <c r="CD108" s="236">
        <v>19879.168990257</v>
      </c>
      <c r="CE108" s="236">
        <v>20069.804495363998</v>
      </c>
      <c r="CF108" s="236">
        <v>20258.814690733001</v>
      </c>
      <c r="CG108" s="236">
        <v>20446.173852361</v>
      </c>
      <c r="CH108" s="236">
        <v>20631.866175761999</v>
      </c>
      <c r="CI108" s="236">
        <v>20815.886364802001</v>
      </c>
      <c r="CJ108" s="236">
        <v>20998.238612657999</v>
      </c>
      <c r="CK108" s="236">
        <v>21178.937206408998</v>
      </c>
      <c r="CL108" s="236">
        <v>21358.005556748001</v>
      </c>
      <c r="CM108" s="236">
        <v>21535.477506628999</v>
      </c>
      <c r="CN108" s="236">
        <v>21711.400178069998</v>
      </c>
      <c r="CO108" s="236">
        <v>21885.848055398001</v>
      </c>
      <c r="CP108" s="236">
        <v>22058.975682016</v>
      </c>
      <c r="CQ108" s="236">
        <v>22231.272679917001</v>
      </c>
      <c r="CR108" s="236">
        <v>22405.146925098001</v>
      </c>
      <c r="CS108" s="236">
        <v>22600</v>
      </c>
      <c r="CT108" s="236"/>
      <c r="CU108" s="236"/>
      <c r="CV108" s="236"/>
      <c r="CW108" s="236"/>
      <c r="CX108" s="236"/>
      <c r="CY108" s="236"/>
      <c r="CZ108" s="236"/>
      <c r="DA108" s="236"/>
      <c r="DB108" s="236"/>
      <c r="DC108" s="236"/>
      <c r="DD108" s="236"/>
      <c r="DE108" s="236"/>
      <c r="DF108" s="236"/>
      <c r="DG108" s="236"/>
      <c r="DH108" s="236"/>
      <c r="DI108" s="236"/>
      <c r="DJ108" s="236"/>
      <c r="DK108" s="236"/>
      <c r="DL108" s="236"/>
      <c r="DM108" s="236"/>
      <c r="DN108" s="236"/>
      <c r="DO108" s="236"/>
      <c r="DP108" s="236"/>
      <c r="DQ108" s="236"/>
      <c r="DR108" s="236"/>
      <c r="DS108" s="236"/>
    </row>
    <row r="109" spans="1:123" x14ac:dyDescent="0.15">
      <c r="A109" s="1" t="s">
        <v>273</v>
      </c>
      <c r="B109" s="1">
        <v>1</v>
      </c>
      <c r="C109" s="1" t="s">
        <v>273</v>
      </c>
      <c r="D109" s="1">
        <v>1</v>
      </c>
      <c r="E109" s="1">
        <v>2</v>
      </c>
      <c r="F109" s="1">
        <v>27</v>
      </c>
      <c r="G109" s="1">
        <v>0</v>
      </c>
      <c r="H109" s="1">
        <v>0</v>
      </c>
      <c r="I109" s="1">
        <v>0</v>
      </c>
      <c r="J109" s="1">
        <v>0</v>
      </c>
      <c r="K109" s="1">
        <v>0</v>
      </c>
      <c r="L109" s="1">
        <v>7974.8462258789996</v>
      </c>
      <c r="M109" s="236">
        <v>83</v>
      </c>
      <c r="N109" s="236">
        <v>8039.6499796110002</v>
      </c>
      <c r="O109" s="236">
        <v>8159.4863524740003</v>
      </c>
      <c r="P109" s="236">
        <v>8281.0899531039995</v>
      </c>
      <c r="Q109" s="236">
        <v>8404.4853564099994</v>
      </c>
      <c r="R109" s="236">
        <v>8529.6933508719994</v>
      </c>
      <c r="S109" s="236">
        <v>8656.7181590220007</v>
      </c>
      <c r="T109" s="236">
        <v>8785.5529092119996</v>
      </c>
      <c r="U109" s="236">
        <v>8916.2218368379999</v>
      </c>
      <c r="V109" s="236">
        <v>9048.7647459519994</v>
      </c>
      <c r="W109" s="236">
        <v>9183.2117245040008</v>
      </c>
      <c r="X109" s="236">
        <v>9319.5783154309993</v>
      </c>
      <c r="Y109" s="236">
        <v>9457.8583917239994</v>
      </c>
      <c r="Z109" s="236">
        <v>9598.0652573299994</v>
      </c>
      <c r="AA109" s="236">
        <v>9740.2235866419996</v>
      </c>
      <c r="AB109" s="236">
        <v>9884.3631702910006</v>
      </c>
      <c r="AC109" s="236">
        <v>10030.521278585</v>
      </c>
      <c r="AD109" s="236">
        <v>10178.70285046</v>
      </c>
      <c r="AE109" s="236">
        <v>10328.902110703</v>
      </c>
      <c r="AF109" s="236">
        <v>10481.104766899</v>
      </c>
      <c r="AG109" s="236">
        <v>10635.314714733</v>
      </c>
      <c r="AH109" s="236">
        <v>10791.549990141</v>
      </c>
      <c r="AI109" s="236">
        <v>10949.816504592</v>
      </c>
      <c r="AJ109" s="236">
        <v>11110.101521955001</v>
      </c>
      <c r="AK109" s="236">
        <v>11272.397934852999</v>
      </c>
      <c r="AL109" s="236">
        <v>11436.684891319999</v>
      </c>
      <c r="AM109" s="236">
        <v>11603.016927997</v>
      </c>
      <c r="AN109" s="236">
        <v>11771.441792268</v>
      </c>
      <c r="AO109" s="236">
        <v>11942.028289706999</v>
      </c>
      <c r="AP109" s="236">
        <v>12114.787754851999</v>
      </c>
      <c r="AQ109" s="236">
        <v>12289.675291567</v>
      </c>
      <c r="AR109" s="236">
        <v>12466.59357778</v>
      </c>
      <c r="AS109" s="236">
        <v>12645.433853409</v>
      </c>
      <c r="AT109" s="236">
        <v>12826.123618655</v>
      </c>
      <c r="AU109" s="236">
        <v>13008.628312718</v>
      </c>
      <c r="AV109" s="236">
        <v>13193.048902934999</v>
      </c>
      <c r="AW109" s="236">
        <v>13379.444935693</v>
      </c>
      <c r="AX109" s="236">
        <v>13567.753098697</v>
      </c>
      <c r="AY109" s="236">
        <v>13757.889120616999</v>
      </c>
      <c r="AZ109" s="236">
        <v>13949.735557004</v>
      </c>
      <c r="BA109" s="236">
        <v>14143.157776893</v>
      </c>
      <c r="BB109" s="236">
        <v>14338.001539069999</v>
      </c>
      <c r="BC109" s="236">
        <v>14534.108238803001</v>
      </c>
      <c r="BD109" s="236">
        <v>14731.335790608</v>
      </c>
      <c r="BE109" s="236">
        <v>14929.564664146001</v>
      </c>
      <c r="BF109" s="236">
        <v>15128.720961644</v>
      </c>
      <c r="BG109" s="236">
        <v>15328.860929762999</v>
      </c>
      <c r="BH109" s="236">
        <v>15529.837622425999</v>
      </c>
      <c r="BI109" s="236">
        <v>15731.519594978001</v>
      </c>
      <c r="BJ109" s="236">
        <v>15933.732064096001</v>
      </c>
      <c r="BK109" s="236">
        <v>16136.302998073999</v>
      </c>
      <c r="BL109" s="236">
        <v>16339.130965298</v>
      </c>
      <c r="BM109" s="236">
        <v>16542.068436835001</v>
      </c>
      <c r="BN109" s="236">
        <v>16745.041590410001</v>
      </c>
      <c r="BO109" s="236">
        <v>16947.989957123002</v>
      </c>
      <c r="BP109" s="236">
        <v>17150.824907417002</v>
      </c>
      <c r="BQ109" s="236">
        <v>17353.492619959001</v>
      </c>
      <c r="BR109" s="236">
        <v>17555.893758615999</v>
      </c>
      <c r="BS109" s="236">
        <v>17757.993213270001</v>
      </c>
      <c r="BT109" s="236">
        <v>17959.758940049</v>
      </c>
      <c r="BU109" s="236">
        <v>18160.992630195</v>
      </c>
      <c r="BV109" s="236">
        <v>18361.770080654998</v>
      </c>
      <c r="BW109" s="236">
        <v>18561.936864742998</v>
      </c>
      <c r="BX109" s="236">
        <v>18761.556909342999</v>
      </c>
      <c r="BY109" s="236">
        <v>18960.397526982</v>
      </c>
      <c r="BZ109" s="236">
        <v>19157.695738692</v>
      </c>
      <c r="CA109" s="236">
        <v>19352.191004475</v>
      </c>
      <c r="CB109" s="236">
        <v>19545.239289322999</v>
      </c>
      <c r="CC109" s="236">
        <v>19736.783261376</v>
      </c>
      <c r="CD109" s="236">
        <v>19926.774649849998</v>
      </c>
      <c r="CE109" s="236">
        <v>20115.176188517999</v>
      </c>
      <c r="CF109" s="236">
        <v>20301.961542314999</v>
      </c>
      <c r="CG109" s="236">
        <v>20487.114168524</v>
      </c>
      <c r="CH109" s="236">
        <v>20670.627903011999</v>
      </c>
      <c r="CI109" s="236">
        <v>20852.505958492002</v>
      </c>
      <c r="CJ109" s="236">
        <v>21032.761520953001</v>
      </c>
      <c r="CK109" s="236">
        <v>21211.416782603999</v>
      </c>
      <c r="CL109" s="236">
        <v>21388.504198498002</v>
      </c>
      <c r="CM109" s="236">
        <v>21564.069183617001</v>
      </c>
      <c r="CN109" s="236">
        <v>21738.183630354</v>
      </c>
      <c r="CO109" s="236">
        <v>21910.996432128999</v>
      </c>
      <c r="CP109" s="236">
        <v>22082.978173099</v>
      </c>
      <c r="CQ109" s="236">
        <v>22256.440197718999</v>
      </c>
      <c r="CR109" s="236">
        <v>22450</v>
      </c>
      <c r="CS109" s="236"/>
      <c r="CT109" s="236"/>
      <c r="CU109" s="236"/>
      <c r="CV109" s="236"/>
      <c r="CW109" s="236"/>
      <c r="CX109" s="236"/>
      <c r="CY109" s="236"/>
      <c r="CZ109" s="236"/>
      <c r="DA109" s="236"/>
      <c r="DB109" s="236"/>
      <c r="DC109" s="236"/>
      <c r="DD109" s="236"/>
      <c r="DE109" s="236"/>
      <c r="DF109" s="236"/>
      <c r="DG109" s="236"/>
      <c r="DH109" s="236"/>
      <c r="DI109" s="236"/>
      <c r="DJ109" s="236"/>
      <c r="DK109" s="236"/>
      <c r="DL109" s="236"/>
      <c r="DM109" s="236"/>
      <c r="DN109" s="236"/>
      <c r="DO109" s="236"/>
      <c r="DP109" s="236"/>
      <c r="DQ109" s="236"/>
      <c r="DR109" s="236"/>
      <c r="DS109" s="236"/>
    </row>
    <row r="110" spans="1:123" x14ac:dyDescent="0.15">
      <c r="A110" s="1" t="s">
        <v>273</v>
      </c>
      <c r="B110" s="1">
        <v>1</v>
      </c>
      <c r="C110" s="1" t="s">
        <v>273</v>
      </c>
      <c r="D110" s="1">
        <v>1</v>
      </c>
      <c r="E110" s="1">
        <v>2</v>
      </c>
      <c r="F110" s="1">
        <v>28</v>
      </c>
      <c r="G110" s="1">
        <v>0</v>
      </c>
      <c r="H110" s="1">
        <v>0</v>
      </c>
      <c r="I110" s="1">
        <v>0</v>
      </c>
      <c r="J110" s="1">
        <v>0</v>
      </c>
      <c r="K110" s="1">
        <v>0</v>
      </c>
      <c r="L110" s="1">
        <v>8026.9889047919996</v>
      </c>
      <c r="M110" s="236">
        <v>82</v>
      </c>
      <c r="N110" s="236">
        <v>8092.8323920980001</v>
      </c>
      <c r="O110" s="236">
        <v>8213.4654905410007</v>
      </c>
      <c r="P110" s="236">
        <v>8335.8763054030005</v>
      </c>
      <c r="Q110" s="236">
        <v>8460.0856092319991</v>
      </c>
      <c r="R110" s="236">
        <v>8586.0981795879998</v>
      </c>
      <c r="S110" s="236">
        <v>8713.9080352199999</v>
      </c>
      <c r="T110" s="236">
        <v>8843.5392105899991</v>
      </c>
      <c r="U110" s="236">
        <v>8975.0308136500007</v>
      </c>
      <c r="V110" s="236">
        <v>9108.4125847840005</v>
      </c>
      <c r="W110" s="236">
        <v>9243.7001898100007</v>
      </c>
      <c r="X110" s="236">
        <v>9380.8882752730005</v>
      </c>
      <c r="Y110" s="236">
        <v>9519.9902895249998</v>
      </c>
      <c r="Z110" s="236">
        <v>9661.0307066040004</v>
      </c>
      <c r="AA110" s="236">
        <v>9804.0389777109995</v>
      </c>
      <c r="AB110" s="236">
        <v>9949.0518377249991</v>
      </c>
      <c r="AC110" s="236">
        <v>10096.074614032999</v>
      </c>
      <c r="AD110" s="236">
        <v>10245.102189009</v>
      </c>
      <c r="AE110" s="236">
        <v>10396.121119744999</v>
      </c>
      <c r="AF110" s="236">
        <v>10549.135626200001</v>
      </c>
      <c r="AG110" s="236">
        <v>10704.163683252</v>
      </c>
      <c r="AH110" s="236">
        <v>10861.211451304</v>
      </c>
      <c r="AI110" s="236">
        <v>11020.266897123</v>
      </c>
      <c r="AJ110" s="236">
        <v>11181.323441689001</v>
      </c>
      <c r="AK110" s="236">
        <v>11344.361069221</v>
      </c>
      <c r="AL110" s="236">
        <v>11509.433305649</v>
      </c>
      <c r="AM110" s="236">
        <v>11676.587091076</v>
      </c>
      <c r="AN110" s="236">
        <v>11845.889967167999</v>
      </c>
      <c r="AO110" s="236">
        <v>12017.353373829999</v>
      </c>
      <c r="AP110" s="236">
        <v>12190.933782829001</v>
      </c>
      <c r="AQ110" s="236">
        <v>12366.536346456</v>
      </c>
      <c r="AR110" s="236">
        <v>12544.05492393</v>
      </c>
      <c r="AS110" s="236">
        <v>12723.418738958</v>
      </c>
      <c r="AT110" s="236">
        <v>12904.594071349</v>
      </c>
      <c r="AU110" s="236">
        <v>13087.679836736001</v>
      </c>
      <c r="AV110" s="236">
        <v>13272.734469895</v>
      </c>
      <c r="AW110" s="236">
        <v>13459.696108447</v>
      </c>
      <c r="AX110" s="236">
        <v>13648.482295461001</v>
      </c>
      <c r="AY110" s="236">
        <v>13838.977990554</v>
      </c>
      <c r="AZ110" s="236">
        <v>14031.051210608</v>
      </c>
      <c r="BA110" s="236">
        <v>14224.550640564999</v>
      </c>
      <c r="BB110" s="236">
        <v>14419.320572340001</v>
      </c>
      <c r="BC110" s="236">
        <v>14615.221391531</v>
      </c>
      <c r="BD110" s="236">
        <v>14812.135520231999</v>
      </c>
      <c r="BE110" s="236">
        <v>15009.990091017</v>
      </c>
      <c r="BF110" s="236">
        <v>15208.839954134</v>
      </c>
      <c r="BG110" s="236">
        <v>15408.540489294001</v>
      </c>
      <c r="BH110" s="236">
        <v>15608.962211087</v>
      </c>
      <c r="BI110" s="236">
        <v>15809.932985126001</v>
      </c>
      <c r="BJ110" s="236">
        <v>16011.283280219001</v>
      </c>
      <c r="BK110" s="236">
        <v>16212.912851863</v>
      </c>
      <c r="BL110" s="236">
        <v>16414.676095565999</v>
      </c>
      <c r="BM110" s="236">
        <v>16616.499796261</v>
      </c>
      <c r="BN110" s="236">
        <v>16818.323840538</v>
      </c>
      <c r="BO110" s="236">
        <v>17020.06039735</v>
      </c>
      <c r="BP110" s="236">
        <v>17221.655840583</v>
      </c>
      <c r="BQ110" s="236">
        <v>17423.011745747001</v>
      </c>
      <c r="BR110" s="236">
        <v>17624.092850891</v>
      </c>
      <c r="BS110" s="236">
        <v>17824.866905817998</v>
      </c>
      <c r="BT110" s="236">
        <v>18025.137976896</v>
      </c>
      <c r="BU110" s="236">
        <v>18224.979926069998</v>
      </c>
      <c r="BV110" s="236">
        <v>18424.239942536999</v>
      </c>
      <c r="BW110" s="236">
        <v>18622.980211844999</v>
      </c>
      <c r="BX110" s="236">
        <v>18820.970751000001</v>
      </c>
      <c r="BY110" s="236">
        <v>19017.458967571001</v>
      </c>
      <c r="BZ110" s="236">
        <v>19211.201577436001</v>
      </c>
      <c r="CA110" s="236">
        <v>19403.533598636001</v>
      </c>
      <c r="CB110" s="236">
        <v>19594.397532495001</v>
      </c>
      <c r="CC110" s="236">
        <v>19783.744804336999</v>
      </c>
      <c r="CD110" s="236">
        <v>19971.537686303</v>
      </c>
      <c r="CE110" s="236">
        <v>20157.749232268001</v>
      </c>
      <c r="CF110" s="236">
        <v>20342.362161287001</v>
      </c>
      <c r="CG110" s="236">
        <v>20525.369441221999</v>
      </c>
      <c r="CH110" s="236">
        <v>20706.773304325001</v>
      </c>
      <c r="CI110" s="236">
        <v>20886.585835498001</v>
      </c>
      <c r="CJ110" s="236">
        <v>21064.828008459001</v>
      </c>
      <c r="CK110" s="236">
        <v>21241.530890368002</v>
      </c>
      <c r="CL110" s="236">
        <v>21416.738189162999</v>
      </c>
      <c r="CM110" s="236">
        <v>21590.519205309</v>
      </c>
      <c r="CN110" s="236">
        <v>21763.017182242002</v>
      </c>
      <c r="CO110" s="236">
        <v>21934.683666280001</v>
      </c>
      <c r="CP110" s="236">
        <v>22107.733470340001</v>
      </c>
      <c r="CQ110" s="236">
        <v>22300</v>
      </c>
      <c r="CR110" s="236"/>
      <c r="CS110" s="236"/>
      <c r="CT110" s="236"/>
      <c r="CU110" s="236"/>
      <c r="CV110" s="236"/>
      <c r="CW110" s="236"/>
      <c r="CX110" s="236"/>
      <c r="CY110" s="236"/>
      <c r="CZ110" s="236"/>
      <c r="DA110" s="236"/>
      <c r="DB110" s="236"/>
      <c r="DC110" s="236"/>
      <c r="DD110" s="236"/>
      <c r="DE110" s="236"/>
      <c r="DF110" s="236"/>
      <c r="DG110" s="236"/>
      <c r="DH110" s="236"/>
      <c r="DI110" s="236"/>
      <c r="DJ110" s="236"/>
      <c r="DK110" s="236"/>
      <c r="DL110" s="236"/>
      <c r="DM110" s="236"/>
      <c r="DN110" s="236"/>
      <c r="DO110" s="236"/>
      <c r="DP110" s="236"/>
      <c r="DQ110" s="236"/>
      <c r="DR110" s="236"/>
      <c r="DS110" s="236"/>
    </row>
    <row r="111" spans="1:123" x14ac:dyDescent="0.15">
      <c r="A111" s="1" t="s">
        <v>273</v>
      </c>
      <c r="B111" s="1">
        <v>1</v>
      </c>
      <c r="C111" s="1" t="s">
        <v>273</v>
      </c>
      <c r="D111" s="1">
        <v>1</v>
      </c>
      <c r="E111" s="1">
        <v>2</v>
      </c>
      <c r="F111" s="1">
        <v>29</v>
      </c>
      <c r="G111" s="1">
        <v>0</v>
      </c>
      <c r="H111" s="1">
        <v>0</v>
      </c>
      <c r="I111" s="1">
        <v>0</v>
      </c>
      <c r="J111" s="1">
        <v>0</v>
      </c>
      <c r="K111" s="1">
        <v>0</v>
      </c>
      <c r="L111" s="1">
        <v>8078.9503590439999</v>
      </c>
      <c r="M111" s="236">
        <v>81</v>
      </c>
      <c r="N111" s="236">
        <v>8145.8410279780001</v>
      </c>
      <c r="O111" s="236">
        <v>8267.2672543959998</v>
      </c>
      <c r="P111" s="236">
        <v>8390.4778675920006</v>
      </c>
      <c r="Q111" s="236">
        <v>8515.4782001530002</v>
      </c>
      <c r="R111" s="236">
        <v>8642.2631612269997</v>
      </c>
      <c r="S111" s="236">
        <v>8770.8565843420001</v>
      </c>
      <c r="T111" s="236">
        <v>8901.2968813480002</v>
      </c>
      <c r="U111" s="236">
        <v>9033.6134450629997</v>
      </c>
      <c r="V111" s="236">
        <v>9167.8220641890002</v>
      </c>
      <c r="W111" s="236">
        <v>9303.9181588219999</v>
      </c>
      <c r="X111" s="236">
        <v>9441.9153217200001</v>
      </c>
      <c r="Y111" s="236">
        <v>9581.8378265659994</v>
      </c>
      <c r="Z111" s="236">
        <v>9723.7147851310001</v>
      </c>
      <c r="AA111" s="236">
        <v>9867.5823968660006</v>
      </c>
      <c r="AB111" s="236">
        <v>10013.446377605</v>
      </c>
      <c r="AC111" s="236">
        <v>10161.302267315999</v>
      </c>
      <c r="AD111" s="236">
        <v>10311.137472592</v>
      </c>
      <c r="AE111" s="236">
        <v>10462.956537667</v>
      </c>
      <c r="AF111" s="236">
        <v>10616.777376364</v>
      </c>
      <c r="AG111" s="236">
        <v>10772.606398016</v>
      </c>
      <c r="AH111" s="236">
        <v>10930.43227229</v>
      </c>
      <c r="AI111" s="236">
        <v>11090.248948525001</v>
      </c>
      <c r="AJ111" s="236">
        <v>11252.037247122</v>
      </c>
      <c r="AK111" s="236">
        <v>11415.849683300999</v>
      </c>
      <c r="AL111" s="236">
        <v>11581.732389883</v>
      </c>
      <c r="AM111" s="236">
        <v>11749.751644628001</v>
      </c>
      <c r="AN111" s="236">
        <v>11919.918992809</v>
      </c>
      <c r="AO111" s="236">
        <v>12092.192274090001</v>
      </c>
      <c r="AP111" s="236">
        <v>12266.479115132001</v>
      </c>
      <c r="AQ111" s="236">
        <v>12442.675994450999</v>
      </c>
      <c r="AR111" s="236">
        <v>12620.713859261001</v>
      </c>
      <c r="AS111" s="236">
        <v>12800.55982998</v>
      </c>
      <c r="AT111" s="236">
        <v>12982.310770536</v>
      </c>
      <c r="AU111" s="236">
        <v>13166.024004097</v>
      </c>
      <c r="AV111" s="236">
        <v>13351.639118196001</v>
      </c>
      <c r="AW111" s="236">
        <v>13539.075470304</v>
      </c>
      <c r="AX111" s="236">
        <v>13728.220424104</v>
      </c>
      <c r="AY111" s="236">
        <v>13918.944644323001</v>
      </c>
      <c r="AZ111" s="236">
        <v>14111.099742061</v>
      </c>
      <c r="BA111" s="236">
        <v>14304.532905878001</v>
      </c>
      <c r="BB111" s="236">
        <v>14499.106992454999</v>
      </c>
      <c r="BC111" s="236">
        <v>14694.706376317001</v>
      </c>
      <c r="BD111" s="236">
        <v>14891.25922039</v>
      </c>
      <c r="BE111" s="236">
        <v>15088.818978503999</v>
      </c>
      <c r="BF111" s="236">
        <v>15287.243356161</v>
      </c>
      <c r="BG111" s="236">
        <v>15486.404827196</v>
      </c>
      <c r="BH111" s="236">
        <v>15686.133906155999</v>
      </c>
      <c r="BI111" s="236">
        <v>15886.263562365</v>
      </c>
      <c r="BJ111" s="236">
        <v>16086.694738429</v>
      </c>
      <c r="BK111" s="236">
        <v>16287.283754296999</v>
      </c>
      <c r="BL111" s="236">
        <v>16487.958002111998</v>
      </c>
      <c r="BM111" s="236">
        <v>16688.657723953998</v>
      </c>
      <c r="BN111" s="236">
        <v>16889.295887282999</v>
      </c>
      <c r="BO111" s="236">
        <v>17089.819061206999</v>
      </c>
      <c r="BP111" s="236">
        <v>17290.129732877998</v>
      </c>
      <c r="BQ111" s="236">
        <v>17490.192488512999</v>
      </c>
      <c r="BR111" s="236">
        <v>17689.974871587001</v>
      </c>
      <c r="BS111" s="236">
        <v>17889.283323596999</v>
      </c>
      <c r="BT111" s="236">
        <v>18088.189771485999</v>
      </c>
      <c r="BU111" s="236">
        <v>18286.543020331999</v>
      </c>
      <c r="BV111" s="236">
        <v>18484.403514345999</v>
      </c>
      <c r="BW111" s="236">
        <v>18681.543975017001</v>
      </c>
      <c r="BX111" s="236">
        <v>18877.222196450999</v>
      </c>
      <c r="BY111" s="236">
        <v>19070.212150397001</v>
      </c>
      <c r="BZ111" s="236">
        <v>19261.827907948998</v>
      </c>
      <c r="CA111" s="236">
        <v>19452.011803614001</v>
      </c>
      <c r="CB111" s="236">
        <v>19640.714958822999</v>
      </c>
      <c r="CC111" s="236">
        <v>19827.899184088001</v>
      </c>
      <c r="CD111" s="236">
        <v>20013.536922222</v>
      </c>
      <c r="CE111" s="236">
        <v>20197.610154049002</v>
      </c>
      <c r="CF111" s="236">
        <v>20380.110979432</v>
      </c>
      <c r="CG111" s="236">
        <v>20561.040650159001</v>
      </c>
      <c r="CH111" s="236">
        <v>20740.410150042</v>
      </c>
      <c r="CI111" s="236">
        <v>20918.239234314999</v>
      </c>
      <c r="CJ111" s="236">
        <v>21094.557582237001</v>
      </c>
      <c r="CK111" s="236">
        <v>21269.407194709998</v>
      </c>
      <c r="CL111" s="236">
        <v>21442.854780264999</v>
      </c>
      <c r="CM111" s="236">
        <v>21615.037932354</v>
      </c>
      <c r="CN111" s="236">
        <v>21786.389159461</v>
      </c>
      <c r="CO111" s="236">
        <v>21959.026742960999</v>
      </c>
      <c r="CP111" s="236">
        <v>22150</v>
      </c>
      <c r="CQ111" s="236"/>
      <c r="CR111" s="236"/>
      <c r="CS111" s="236"/>
      <c r="CT111" s="236"/>
      <c r="CU111" s="236"/>
      <c r="CV111" s="236"/>
      <c r="CW111" s="236"/>
      <c r="CX111" s="236"/>
      <c r="CY111" s="236"/>
      <c r="CZ111" s="236"/>
      <c r="DA111" s="236"/>
      <c r="DB111" s="236"/>
      <c r="DC111" s="236"/>
      <c r="DD111" s="236"/>
      <c r="DE111" s="236"/>
      <c r="DF111" s="236"/>
      <c r="DG111" s="236"/>
      <c r="DH111" s="236"/>
      <c r="DI111" s="236"/>
      <c r="DJ111" s="236"/>
      <c r="DK111" s="236"/>
      <c r="DL111" s="236"/>
      <c r="DM111" s="236"/>
      <c r="DN111" s="236"/>
      <c r="DO111" s="236"/>
      <c r="DP111" s="236"/>
      <c r="DQ111" s="236"/>
      <c r="DR111" s="236"/>
      <c r="DS111" s="236"/>
    </row>
    <row r="112" spans="1:123" x14ac:dyDescent="0.15">
      <c r="A112" s="1" t="s">
        <v>273</v>
      </c>
      <c r="B112" s="1">
        <v>1</v>
      </c>
      <c r="C112" s="1" t="s">
        <v>273</v>
      </c>
      <c r="D112" s="1">
        <v>1</v>
      </c>
      <c r="E112" s="1">
        <v>2</v>
      </c>
      <c r="F112" s="1">
        <v>30</v>
      </c>
      <c r="G112" s="1">
        <v>0</v>
      </c>
      <c r="H112" s="1">
        <v>0</v>
      </c>
      <c r="I112" s="1">
        <v>0</v>
      </c>
      <c r="J112" s="1">
        <v>0</v>
      </c>
      <c r="K112" s="1">
        <v>0</v>
      </c>
      <c r="L112" s="1">
        <v>8130.7083816679997</v>
      </c>
      <c r="M112" s="236">
        <v>80</v>
      </c>
      <c r="N112" s="236">
        <v>8198.6582033890008</v>
      </c>
      <c r="O112" s="236">
        <v>8320.8701259520003</v>
      </c>
      <c r="P112" s="236">
        <v>8444.8582207180007</v>
      </c>
      <c r="Q112" s="236">
        <v>8570.618287235</v>
      </c>
      <c r="R112" s="236">
        <v>8698.1739580939993</v>
      </c>
      <c r="S112" s="236">
        <v>8827.5629490459996</v>
      </c>
      <c r="T112" s="236">
        <v>8958.8143053429994</v>
      </c>
      <c r="U112" s="236">
        <v>9091.9439385690002</v>
      </c>
      <c r="V112" s="236">
        <v>9226.9480423700006</v>
      </c>
      <c r="W112" s="236">
        <v>9363.8403539139999</v>
      </c>
      <c r="X112" s="236">
        <v>9502.6449465290007</v>
      </c>
      <c r="Y112" s="236">
        <v>9643.3905925519994</v>
      </c>
      <c r="Z112" s="236">
        <v>9786.1129560070003</v>
      </c>
      <c r="AA112" s="236">
        <v>9930.8181411780006</v>
      </c>
      <c r="AB112" s="236">
        <v>10077.502345622001</v>
      </c>
      <c r="AC112" s="236">
        <v>10226.153825439</v>
      </c>
      <c r="AD112" s="236">
        <v>10376.777449134001</v>
      </c>
      <c r="AE112" s="236">
        <v>10529.391069474999</v>
      </c>
      <c r="AF112" s="236">
        <v>10684.001344728</v>
      </c>
      <c r="AG112" s="236">
        <v>10840.597647457</v>
      </c>
      <c r="AH112" s="236">
        <v>10999.174455361001</v>
      </c>
      <c r="AI112" s="236">
        <v>11159.713425022001</v>
      </c>
      <c r="AJ112" s="236">
        <v>11322.266060954</v>
      </c>
      <c r="AK112" s="236">
        <v>11486.877688691</v>
      </c>
      <c r="AL112" s="236">
        <v>11653.613322088</v>
      </c>
      <c r="AM112" s="236">
        <v>11822.484611787</v>
      </c>
      <c r="AN112" s="236">
        <v>11993.450765351001</v>
      </c>
      <c r="AO112" s="236">
        <v>12166.421883809</v>
      </c>
      <c r="AP112" s="236">
        <v>12341.297064971999</v>
      </c>
      <c r="AQ112" s="236">
        <v>12518.008979562999</v>
      </c>
      <c r="AR112" s="236">
        <v>12696.525588611001</v>
      </c>
      <c r="AS112" s="236">
        <v>12876.941704336001</v>
      </c>
      <c r="AT112" s="236">
        <v>13059.313538299</v>
      </c>
      <c r="AU112" s="236">
        <v>13243.582127946</v>
      </c>
      <c r="AV112" s="236">
        <v>13429.668645148</v>
      </c>
      <c r="AW112" s="236">
        <v>13617.462857654</v>
      </c>
      <c r="AX112" s="236">
        <v>13806.838078037999</v>
      </c>
      <c r="AY112" s="236">
        <v>13997.648843557001</v>
      </c>
      <c r="AZ112" s="236">
        <v>14189.745239415</v>
      </c>
      <c r="BA112" s="236">
        <v>14382.992593378</v>
      </c>
      <c r="BB112" s="236">
        <v>14577.277232402001</v>
      </c>
      <c r="BC112" s="236">
        <v>14772.528349763001</v>
      </c>
      <c r="BD112" s="236">
        <v>14968.798002875001</v>
      </c>
      <c r="BE112" s="236">
        <v>15165.946223028999</v>
      </c>
      <c r="BF112" s="236">
        <v>15363.847443303999</v>
      </c>
      <c r="BG112" s="236">
        <v>15562.334827186</v>
      </c>
      <c r="BH112" s="236">
        <v>15761.24384451</v>
      </c>
      <c r="BI112" s="236">
        <v>15960.476624995001</v>
      </c>
      <c r="BJ112" s="236">
        <v>16159.891413028001</v>
      </c>
      <c r="BK112" s="236">
        <v>16359.416207963</v>
      </c>
      <c r="BL112" s="236">
        <v>16558.991607370001</v>
      </c>
      <c r="BM112" s="236">
        <v>16758.531377215</v>
      </c>
      <c r="BN112" s="236">
        <v>16957.982281831999</v>
      </c>
      <c r="BO112" s="236">
        <v>17157.247720009</v>
      </c>
      <c r="BP112" s="236">
        <v>17356.292126134998</v>
      </c>
      <c r="BQ112" s="236">
        <v>17555.082837356</v>
      </c>
      <c r="BR112" s="236">
        <v>17753.428670298999</v>
      </c>
      <c r="BS112" s="236">
        <v>17951.399616900999</v>
      </c>
      <c r="BT112" s="236">
        <v>18148.846098126</v>
      </c>
      <c r="BU112" s="236">
        <v>18345.826816847999</v>
      </c>
      <c r="BV112" s="236">
        <v>18542.117199035001</v>
      </c>
      <c r="BW112" s="236">
        <v>18736.98542533</v>
      </c>
      <c r="BX112" s="236">
        <v>18929.222723357001</v>
      </c>
      <c r="BY112" s="236">
        <v>19120.122217262</v>
      </c>
      <c r="BZ112" s="236">
        <v>19309.626074733002</v>
      </c>
      <c r="CA112" s="236">
        <v>19497.685113309999</v>
      </c>
      <c r="CB112" s="236">
        <v>19684.260681872998</v>
      </c>
      <c r="CC112" s="236">
        <v>19869.324612175998</v>
      </c>
      <c r="CD112" s="236">
        <v>20052.858146810999</v>
      </c>
      <c r="CE112" s="236">
        <v>20234.852517642001</v>
      </c>
      <c r="CF112" s="236">
        <v>20415.307995993</v>
      </c>
      <c r="CG112" s="236">
        <v>20594.234464585999</v>
      </c>
      <c r="CH112" s="236">
        <v>20771.650460171</v>
      </c>
      <c r="CI112" s="236">
        <v>20947.584274107001</v>
      </c>
      <c r="CJ112" s="236">
        <v>21122.076200256</v>
      </c>
      <c r="CK112" s="236">
        <v>21295.190355220999</v>
      </c>
      <c r="CL112" s="236">
        <v>21467.058682466999</v>
      </c>
      <c r="CM112" s="236">
        <v>21638.094652642001</v>
      </c>
      <c r="CN112" s="236">
        <v>21810.320015582001</v>
      </c>
      <c r="CO112" s="236">
        <v>22000</v>
      </c>
      <c r="CP112" s="236"/>
      <c r="CQ112" s="236"/>
      <c r="CR112" s="236"/>
      <c r="CS112" s="236"/>
      <c r="CT112" s="236"/>
      <c r="CU112" s="236"/>
      <c r="CV112" s="236"/>
      <c r="CW112" s="236"/>
      <c r="CX112" s="236"/>
      <c r="CY112" s="236"/>
      <c r="CZ112" s="236"/>
      <c r="DA112" s="236"/>
      <c r="DB112" s="236"/>
      <c r="DC112" s="236"/>
      <c r="DD112" s="236"/>
      <c r="DE112" s="236"/>
      <c r="DF112" s="236"/>
      <c r="DG112" s="236"/>
      <c r="DH112" s="236"/>
      <c r="DI112" s="236"/>
      <c r="DJ112" s="236"/>
      <c r="DK112" s="236"/>
      <c r="DL112" s="236"/>
      <c r="DM112" s="236"/>
      <c r="DN112" s="236"/>
      <c r="DO112" s="236"/>
      <c r="DP112" s="236"/>
      <c r="DQ112" s="236"/>
      <c r="DR112" s="236"/>
      <c r="DS112" s="236"/>
    </row>
    <row r="113" spans="1:123" x14ac:dyDescent="0.15">
      <c r="A113" s="1" t="s">
        <v>273</v>
      </c>
      <c r="B113" s="1">
        <v>1</v>
      </c>
      <c r="C113" s="1" t="s">
        <v>273</v>
      </c>
      <c r="D113" s="1">
        <v>1</v>
      </c>
      <c r="E113" s="1">
        <v>2</v>
      </c>
      <c r="F113" s="1">
        <v>31</v>
      </c>
      <c r="G113" s="1">
        <v>0</v>
      </c>
      <c r="H113" s="1">
        <v>0</v>
      </c>
      <c r="I113" s="1">
        <v>0</v>
      </c>
      <c r="J113" s="1">
        <v>0</v>
      </c>
      <c r="K113" s="1">
        <v>0</v>
      </c>
      <c r="L113" s="1">
        <v>8182.2446871869997</v>
      </c>
      <c r="M113" s="236">
        <v>79</v>
      </c>
      <c r="N113" s="236">
        <v>8251.262384312</v>
      </c>
      <c r="O113" s="236">
        <v>8374.2382412839997</v>
      </c>
      <c r="P113" s="236">
        <v>8498.9734132430003</v>
      </c>
      <c r="Q113" s="236">
        <v>8625.4913318460003</v>
      </c>
      <c r="R113" s="236">
        <v>8753.8290167430005</v>
      </c>
      <c r="S113" s="236">
        <v>8884.0151656229991</v>
      </c>
      <c r="T113" s="236">
        <v>9016.0658129479998</v>
      </c>
      <c r="U113" s="236">
        <v>9149.977925919</v>
      </c>
      <c r="V113" s="236">
        <v>9285.7653861090002</v>
      </c>
      <c r="W113" s="236">
        <v>9423.4520664909996</v>
      </c>
      <c r="X113" s="236">
        <v>9563.066399972</v>
      </c>
      <c r="Y113" s="236">
        <v>9704.6435151469996</v>
      </c>
      <c r="Z113" s="236">
        <v>9848.1899047509996</v>
      </c>
      <c r="AA113" s="236">
        <v>9993.7024239290004</v>
      </c>
      <c r="AB113" s="236">
        <v>10141.170178286</v>
      </c>
      <c r="AC113" s="236">
        <v>10290.598360602</v>
      </c>
      <c r="AD113" s="236">
        <v>10442.004762586001</v>
      </c>
      <c r="AE113" s="236">
        <v>10595.39629144</v>
      </c>
      <c r="AF113" s="236">
        <v>10750.763022624</v>
      </c>
      <c r="AG113" s="236">
        <v>10908.099962197</v>
      </c>
      <c r="AH113" s="236">
        <v>11067.389602923</v>
      </c>
      <c r="AI113" s="236">
        <v>11228.682438606</v>
      </c>
      <c r="AJ113" s="236">
        <v>11392.022987499</v>
      </c>
      <c r="AK113" s="236">
        <v>11557.474999548</v>
      </c>
      <c r="AL113" s="236">
        <v>11725.050230766001</v>
      </c>
      <c r="AM113" s="236">
        <v>11894.709256613</v>
      </c>
      <c r="AN113" s="236">
        <v>12066.364652484999</v>
      </c>
      <c r="AO113" s="236">
        <v>12239.918135493001</v>
      </c>
      <c r="AP113" s="236">
        <v>12415.304099866</v>
      </c>
      <c r="AQ113" s="236">
        <v>12592.491347243</v>
      </c>
      <c r="AR113" s="236">
        <v>12771.572638137</v>
      </c>
      <c r="AS113" s="236">
        <v>12952.6030725</v>
      </c>
      <c r="AT113" s="236">
        <v>13135.525137696</v>
      </c>
      <c r="AU113" s="236">
        <v>13320.261819992</v>
      </c>
      <c r="AV113" s="236">
        <v>13506.705291204</v>
      </c>
      <c r="AW113" s="236">
        <v>13694.731511753</v>
      </c>
      <c r="AX113" s="236">
        <v>13884.197945051999</v>
      </c>
      <c r="AY113" s="236">
        <v>14074.957572953001</v>
      </c>
      <c r="AZ113" s="236">
        <v>14266.878194302</v>
      </c>
      <c r="BA113" s="236">
        <v>14459.848088487999</v>
      </c>
      <c r="BB113" s="236">
        <v>14653.797479135999</v>
      </c>
      <c r="BC113" s="236">
        <v>14848.777027245</v>
      </c>
      <c r="BD113" s="236">
        <v>15044.649089896</v>
      </c>
      <c r="BE113" s="236">
        <v>15241.290059413001</v>
      </c>
      <c r="BF113" s="236">
        <v>15438.535748216</v>
      </c>
      <c r="BG113" s="236">
        <v>15636.224126655999</v>
      </c>
      <c r="BH113" s="236">
        <v>15834.258511561</v>
      </c>
      <c r="BI113" s="236">
        <v>16032.499071759001</v>
      </c>
      <c r="BJ113" s="236">
        <v>16230.874413813999</v>
      </c>
      <c r="BK113" s="236">
        <v>16429.325490785999</v>
      </c>
      <c r="BL113" s="236">
        <v>16627.766867148999</v>
      </c>
      <c r="BM113" s="236">
        <v>16826.145502455998</v>
      </c>
      <c r="BN113" s="236">
        <v>17024.365707140001</v>
      </c>
      <c r="BO113" s="236">
        <v>17222.391763756001</v>
      </c>
      <c r="BP113" s="236">
        <v>17420.190803124999</v>
      </c>
      <c r="BQ113" s="236">
        <v>17617.574016999999</v>
      </c>
      <c r="BR113" s="236">
        <v>17814.609462315999</v>
      </c>
      <c r="BS113" s="236">
        <v>18011.149175921</v>
      </c>
      <c r="BT113" s="236">
        <v>18207.250119348999</v>
      </c>
      <c r="BU113" s="236">
        <v>18402.690423053002</v>
      </c>
      <c r="BV113" s="236">
        <v>18596.748654209001</v>
      </c>
      <c r="BW113" s="236">
        <v>18788.233296318002</v>
      </c>
      <c r="BX113" s="236">
        <v>18978.416526574001</v>
      </c>
      <c r="BY113" s="236">
        <v>19167.240345851998</v>
      </c>
      <c r="BZ113" s="236">
        <v>19354.655267795999</v>
      </c>
      <c r="CA113" s="236">
        <v>19540.622179657999</v>
      </c>
      <c r="CB113" s="236">
        <v>19725.112302129</v>
      </c>
      <c r="CC113" s="236">
        <v>19908.106139572999</v>
      </c>
      <c r="CD113" s="236">
        <v>20089.594055852001</v>
      </c>
      <c r="CE113" s="236">
        <v>20269.575341825999</v>
      </c>
      <c r="CF113" s="236">
        <v>20448.058779130999</v>
      </c>
      <c r="CG113" s="236">
        <v>20625.061686026998</v>
      </c>
      <c r="CH113" s="236">
        <v>20800.610965976</v>
      </c>
      <c r="CI113" s="236">
        <v>20974.745205801999</v>
      </c>
      <c r="CJ113" s="236">
        <v>21147.525930176002</v>
      </c>
      <c r="CK113" s="236">
        <v>21319.079432580002</v>
      </c>
      <c r="CL113" s="236">
        <v>21489.800145822999</v>
      </c>
      <c r="CM113" s="236">
        <v>21661.613288203</v>
      </c>
      <c r="CN113" s="236">
        <v>21850</v>
      </c>
      <c r="CO113" s="236"/>
      <c r="CP113" s="236"/>
      <c r="CQ113" s="236"/>
      <c r="CR113" s="236"/>
      <c r="CS113" s="236"/>
      <c r="CT113" s="236"/>
      <c r="CU113" s="236"/>
      <c r="CV113" s="236"/>
      <c r="CW113" s="236"/>
      <c r="CX113" s="236"/>
      <c r="CY113" s="236"/>
      <c r="CZ113" s="236"/>
      <c r="DA113" s="236"/>
      <c r="DB113" s="236"/>
      <c r="DC113" s="236"/>
      <c r="DD113" s="236"/>
      <c r="DE113" s="236"/>
      <c r="DF113" s="236"/>
      <c r="DG113" s="236"/>
      <c r="DH113" s="236"/>
      <c r="DI113" s="236"/>
      <c r="DJ113" s="236"/>
      <c r="DK113" s="236"/>
      <c r="DL113" s="236"/>
      <c r="DM113" s="236"/>
      <c r="DN113" s="236"/>
      <c r="DO113" s="236"/>
      <c r="DP113" s="236"/>
      <c r="DQ113" s="236"/>
      <c r="DR113" s="236"/>
      <c r="DS113" s="236"/>
    </row>
    <row r="114" spans="1:123" x14ac:dyDescent="0.15">
      <c r="A114" s="1" t="s">
        <v>273</v>
      </c>
      <c r="B114" s="1">
        <v>1</v>
      </c>
      <c r="C114" s="1" t="s">
        <v>273</v>
      </c>
      <c r="D114" s="1">
        <v>1</v>
      </c>
      <c r="E114" s="1">
        <v>2</v>
      </c>
      <c r="F114" s="1">
        <v>32</v>
      </c>
      <c r="G114" s="1">
        <v>0</v>
      </c>
      <c r="H114" s="1">
        <v>0</v>
      </c>
      <c r="I114" s="1">
        <v>0</v>
      </c>
      <c r="J114" s="1">
        <v>0</v>
      </c>
      <c r="K114" s="1">
        <v>0</v>
      </c>
      <c r="L114" s="1">
        <v>8233.5370142390002</v>
      </c>
      <c r="M114" s="236">
        <v>78</v>
      </c>
      <c r="N114" s="236">
        <v>8303.6182618490002</v>
      </c>
      <c r="O114" s="236">
        <v>8427.3285392500002</v>
      </c>
      <c r="P114" s="236">
        <v>8552.8087055979995</v>
      </c>
      <c r="Q114" s="236">
        <v>8680.0950844409999</v>
      </c>
      <c r="R114" s="236">
        <v>8809.2160259020002</v>
      </c>
      <c r="S114" s="236">
        <v>8940.1876873279998</v>
      </c>
      <c r="T114" s="236">
        <v>9073.0078094679993</v>
      </c>
      <c r="U114" s="236">
        <v>9207.6904183040006</v>
      </c>
      <c r="V114" s="236">
        <v>9344.2591864530004</v>
      </c>
      <c r="W114" s="236">
        <v>9482.7422073920006</v>
      </c>
      <c r="X114" s="236">
        <v>9623.1740742879992</v>
      </c>
      <c r="Y114" s="236">
        <v>9765.561668323</v>
      </c>
      <c r="Z114" s="236">
        <v>9909.9025022360001</v>
      </c>
      <c r="AA114" s="236">
        <v>10056.186531133</v>
      </c>
      <c r="AB114" s="236">
        <v>10204.419272069001</v>
      </c>
      <c r="AC114" s="236">
        <v>10354.618455698001</v>
      </c>
      <c r="AD114" s="236">
        <v>10506.791238152</v>
      </c>
      <c r="AE114" s="236">
        <v>10660.928397791</v>
      </c>
      <c r="AF114" s="236">
        <v>10817.025469033</v>
      </c>
      <c r="AG114" s="236">
        <v>10975.065780823999</v>
      </c>
      <c r="AH114" s="236">
        <v>11135.098816259</v>
      </c>
      <c r="AI114" s="236">
        <v>11297.168286307</v>
      </c>
      <c r="AJ114" s="236">
        <v>11461.336677007999</v>
      </c>
      <c r="AK114" s="236">
        <v>11627.615849743999</v>
      </c>
      <c r="AL114" s="236">
        <v>11795.967747874</v>
      </c>
      <c r="AM114" s="236">
        <v>11966.307421162001</v>
      </c>
      <c r="AN114" s="236">
        <v>12138.539206015001</v>
      </c>
      <c r="AO114" s="236">
        <v>12312.599220169001</v>
      </c>
      <c r="AP114" s="236">
        <v>12488.457105874</v>
      </c>
      <c r="AQ114" s="236">
        <v>12666.203571937</v>
      </c>
      <c r="AR114" s="236">
        <v>12845.892606702</v>
      </c>
      <c r="AS114" s="236">
        <v>13027.468147445001</v>
      </c>
      <c r="AT114" s="236">
        <v>13210.854994834999</v>
      </c>
      <c r="AU114" s="236">
        <v>13395.947724754</v>
      </c>
      <c r="AV114" s="236">
        <v>13582.624945468</v>
      </c>
      <c r="AW114" s="236">
        <v>13770.747046548</v>
      </c>
      <c r="AX114" s="236">
        <v>13960.16990649</v>
      </c>
      <c r="AY114" s="236">
        <v>14150.763795225999</v>
      </c>
      <c r="AZ114" s="236">
        <v>14342.418944573001</v>
      </c>
      <c r="BA114" s="236">
        <v>14535.06660851</v>
      </c>
      <c r="BB114" s="236">
        <v>14728.756051615999</v>
      </c>
      <c r="BC114" s="236">
        <v>14923.351956762999</v>
      </c>
      <c r="BD114" s="236">
        <v>15118.732675521</v>
      </c>
      <c r="BE114" s="236">
        <v>15314.736669246</v>
      </c>
      <c r="BF114" s="236">
        <v>15511.204408801001</v>
      </c>
      <c r="BG114" s="236">
        <v>15708.040398126001</v>
      </c>
      <c r="BH114" s="236">
        <v>15905.106730490001</v>
      </c>
      <c r="BI114" s="236">
        <v>16102.332619665</v>
      </c>
      <c r="BJ114" s="236">
        <v>16299.659374201001</v>
      </c>
      <c r="BK114" s="236">
        <v>16497.002357081001</v>
      </c>
      <c r="BL114" s="236">
        <v>16694.308723080001</v>
      </c>
      <c r="BM114" s="236">
        <v>16891.483694270999</v>
      </c>
      <c r="BN114" s="236">
        <v>17088.491401378</v>
      </c>
      <c r="BO114" s="236">
        <v>17285.298768893001</v>
      </c>
      <c r="BP114" s="236">
        <v>17481.719363700999</v>
      </c>
      <c r="BQ114" s="236">
        <v>17677.819307730999</v>
      </c>
      <c r="BR114" s="236">
        <v>17873.452253716001</v>
      </c>
      <c r="BS114" s="236">
        <v>18068.673421850999</v>
      </c>
      <c r="BT114" s="236">
        <v>18263.263647070002</v>
      </c>
      <c r="BU114" s="236">
        <v>18456.511883088999</v>
      </c>
      <c r="BV114" s="236">
        <v>18647.243869278998</v>
      </c>
      <c r="BW114" s="236">
        <v>18836.710835886999</v>
      </c>
      <c r="BX114" s="236">
        <v>19024.854616970999</v>
      </c>
      <c r="BY114" s="236">
        <v>19211.625422282999</v>
      </c>
      <c r="BZ114" s="236">
        <v>19396.983677443</v>
      </c>
      <c r="CA114" s="236">
        <v>19580.899992082999</v>
      </c>
      <c r="CB114" s="236">
        <v>19763.354132336</v>
      </c>
      <c r="CC114" s="236">
        <v>19944.335594061999</v>
      </c>
      <c r="CD114" s="236">
        <v>20123.842687659999</v>
      </c>
      <c r="CE114" s="236">
        <v>20301.883093674998</v>
      </c>
      <c r="CF114" s="236">
        <v>20478.472911883</v>
      </c>
      <c r="CG114" s="236">
        <v>20653.637657846</v>
      </c>
      <c r="CH114" s="236">
        <v>20827.414211349002</v>
      </c>
      <c r="CI114" s="236">
        <v>20999.861505132001</v>
      </c>
      <c r="CJ114" s="236">
        <v>21171.100182692</v>
      </c>
      <c r="CK114" s="236">
        <v>21341.505639004001</v>
      </c>
      <c r="CL114" s="236">
        <v>21512.906560824002</v>
      </c>
      <c r="CM114" s="236">
        <v>21700</v>
      </c>
      <c r="CN114" s="236"/>
      <c r="CO114" s="236"/>
      <c r="CP114" s="236"/>
      <c r="CQ114" s="236"/>
      <c r="CR114" s="236"/>
      <c r="CS114" s="236"/>
      <c r="CT114" s="236"/>
      <c r="CU114" s="236"/>
      <c r="CV114" s="236"/>
      <c r="CW114" s="236"/>
      <c r="CX114" s="236"/>
      <c r="CY114" s="236"/>
      <c r="CZ114" s="236"/>
      <c r="DA114" s="236"/>
      <c r="DB114" s="236"/>
      <c r="DC114" s="236"/>
      <c r="DD114" s="236"/>
      <c r="DE114" s="236"/>
      <c r="DF114" s="236"/>
      <c r="DG114" s="236"/>
      <c r="DH114" s="236"/>
      <c r="DI114" s="236"/>
      <c r="DJ114" s="236"/>
      <c r="DK114" s="236"/>
      <c r="DL114" s="236"/>
      <c r="DM114" s="236"/>
      <c r="DN114" s="236"/>
      <c r="DO114" s="236"/>
      <c r="DP114" s="236"/>
      <c r="DQ114" s="236"/>
      <c r="DR114" s="236"/>
      <c r="DS114" s="236"/>
    </row>
    <row r="115" spans="1:123" x14ac:dyDescent="0.15">
      <c r="A115" s="1" t="s">
        <v>273</v>
      </c>
      <c r="B115" s="1">
        <v>1</v>
      </c>
      <c r="C115" s="1" t="s">
        <v>273</v>
      </c>
      <c r="D115" s="1">
        <v>1</v>
      </c>
      <c r="E115" s="1">
        <v>2</v>
      </c>
      <c r="F115" s="1">
        <v>33</v>
      </c>
      <c r="G115" s="1">
        <v>0</v>
      </c>
      <c r="H115" s="1">
        <v>0</v>
      </c>
      <c r="I115" s="1">
        <v>0</v>
      </c>
      <c r="J115" s="1">
        <v>0</v>
      </c>
      <c r="K115" s="1">
        <v>0</v>
      </c>
      <c r="L115" s="1">
        <v>8284.5488819509992</v>
      </c>
      <c r="M115" s="236">
        <v>77</v>
      </c>
      <c r="N115" s="236">
        <v>8355.6836652580005</v>
      </c>
      <c r="O115" s="236">
        <v>8480.1260793500005</v>
      </c>
      <c r="P115" s="236">
        <v>8606.3611521389994</v>
      </c>
      <c r="Q115" s="236">
        <v>8734.4168861819999</v>
      </c>
      <c r="R115" s="236">
        <v>8864.3095617069994</v>
      </c>
      <c r="S115" s="236">
        <v>8996.037693016</v>
      </c>
      <c r="T115" s="236">
        <v>9129.6154504990009</v>
      </c>
      <c r="U115" s="236">
        <v>9265.0663064149994</v>
      </c>
      <c r="V115" s="236">
        <v>9402.4180148129999</v>
      </c>
      <c r="W115" s="236">
        <v>9541.7046334290008</v>
      </c>
      <c r="X115" s="236">
        <v>9682.9334318959991</v>
      </c>
      <c r="Y115" s="236">
        <v>9826.1025805419995</v>
      </c>
      <c r="Z115" s="236">
        <v>9971.2028839800005</v>
      </c>
      <c r="AA115" s="236">
        <v>10118.240183536</v>
      </c>
      <c r="AB115" s="236">
        <v>10267.232148809</v>
      </c>
      <c r="AC115" s="236">
        <v>10418.186184864</v>
      </c>
      <c r="AD115" s="236">
        <v>10571.093772958</v>
      </c>
      <c r="AE115" s="236">
        <v>10725.950975870001</v>
      </c>
      <c r="AF115" s="236">
        <v>10882.741958725001</v>
      </c>
      <c r="AG115" s="236">
        <v>11041.515193911</v>
      </c>
      <c r="AH115" s="236">
        <v>11202.313585115</v>
      </c>
      <c r="AI115" s="236">
        <v>11365.198354468001</v>
      </c>
      <c r="AJ115" s="236">
        <v>11530.181468723</v>
      </c>
      <c r="AK115" s="236">
        <v>11697.226239135</v>
      </c>
      <c r="AL115" s="236">
        <v>11866.250189838</v>
      </c>
      <c r="AM115" s="236">
        <v>12037.160276536</v>
      </c>
      <c r="AN115" s="236">
        <v>12209.894340471001</v>
      </c>
      <c r="AO115" s="236">
        <v>12384.422864505001</v>
      </c>
      <c r="AP115" s="236">
        <v>12560.834505737999</v>
      </c>
      <c r="AQ115" s="236">
        <v>12739.182140904</v>
      </c>
      <c r="AR115" s="236">
        <v>12919.411157195</v>
      </c>
      <c r="AS115" s="236">
        <v>13101.448169679001</v>
      </c>
      <c r="AT115" s="236">
        <v>13285.190158304</v>
      </c>
      <c r="AU115" s="236">
        <v>13470.518379183</v>
      </c>
      <c r="AV115" s="236">
        <v>13657.296148044001</v>
      </c>
      <c r="AW115" s="236">
        <v>13845.382240028001</v>
      </c>
      <c r="AX115" s="236">
        <v>14034.649396149</v>
      </c>
      <c r="AY115" s="236">
        <v>14224.989800658999</v>
      </c>
      <c r="AZ115" s="236">
        <v>14416.335737883001</v>
      </c>
      <c r="BA115" s="236">
        <v>14608.735075986</v>
      </c>
      <c r="BB115" s="236">
        <v>14802.054823631001</v>
      </c>
      <c r="BC115" s="236">
        <v>14996.175291629999</v>
      </c>
      <c r="BD115" s="236">
        <v>15190.937590276</v>
      </c>
      <c r="BE115" s="236">
        <v>15386.184690947</v>
      </c>
      <c r="BF115" s="236">
        <v>15581.822284692</v>
      </c>
      <c r="BG115" s="236">
        <v>15777.71438922</v>
      </c>
      <c r="BH115" s="236">
        <v>15973.790825516</v>
      </c>
      <c r="BI115" s="236">
        <v>16169.993257616999</v>
      </c>
      <c r="BJ115" s="236">
        <v>16366.237847013999</v>
      </c>
      <c r="BK115" s="236">
        <v>16562.471943704</v>
      </c>
      <c r="BL115" s="236">
        <v>16758.601681402</v>
      </c>
      <c r="BM115" s="236">
        <v>16954.591038998999</v>
      </c>
      <c r="BN115" s="236">
        <v>17150.406734662</v>
      </c>
      <c r="BO115" s="236">
        <v>17345.864710401998</v>
      </c>
      <c r="BP115" s="236">
        <v>17541.029153145999</v>
      </c>
      <c r="BQ115" s="236">
        <v>17735.755331510001</v>
      </c>
      <c r="BR115" s="236">
        <v>17930.096724352999</v>
      </c>
      <c r="BS115" s="236">
        <v>18123.836871087999</v>
      </c>
      <c r="BT115" s="236">
        <v>18316.275111968</v>
      </c>
      <c r="BU115" s="236">
        <v>18506.254442238998</v>
      </c>
      <c r="BV115" s="236">
        <v>18695.005145200001</v>
      </c>
      <c r="BW115" s="236">
        <v>18882.468888089999</v>
      </c>
      <c r="BX115" s="236">
        <v>19068.595576768999</v>
      </c>
      <c r="BY115" s="236">
        <v>19253.345175228002</v>
      </c>
      <c r="BZ115" s="236">
        <v>19436.687682037002</v>
      </c>
      <c r="CA115" s="236">
        <v>19618.602125098001</v>
      </c>
      <c r="CB115" s="236">
        <v>19799.077132271999</v>
      </c>
      <c r="CC115" s="236">
        <v>19978.110033493002</v>
      </c>
      <c r="CD115" s="236">
        <v>20155.707408219001</v>
      </c>
      <c r="CE115" s="236">
        <v>20331.884137738001</v>
      </c>
      <c r="CF115" s="236">
        <v>20506.664349715</v>
      </c>
      <c r="CG115" s="236">
        <v>20680.083216895</v>
      </c>
      <c r="CH115" s="236">
        <v>20852.197080087</v>
      </c>
      <c r="CI115" s="236">
        <v>21023.120932804999</v>
      </c>
      <c r="CJ115" s="236">
        <v>21193.211132184999</v>
      </c>
      <c r="CK115" s="236">
        <v>21364.199833445</v>
      </c>
      <c r="CL115" s="236">
        <v>21550</v>
      </c>
      <c r="CM115" s="236"/>
      <c r="CN115" s="236"/>
      <c r="CO115" s="236"/>
      <c r="CP115" s="236"/>
      <c r="CQ115" s="236"/>
      <c r="CR115" s="236"/>
      <c r="CS115" s="236"/>
      <c r="CT115" s="236"/>
      <c r="CU115" s="236"/>
      <c r="CV115" s="236"/>
      <c r="CW115" s="236"/>
      <c r="CX115" s="236"/>
      <c r="CY115" s="236"/>
      <c r="CZ115" s="236"/>
      <c r="DA115" s="236"/>
      <c r="DB115" s="236"/>
      <c r="DC115" s="236"/>
      <c r="DD115" s="236"/>
      <c r="DE115" s="236"/>
      <c r="DF115" s="236"/>
      <c r="DG115" s="236"/>
      <c r="DH115" s="236"/>
      <c r="DI115" s="236"/>
      <c r="DJ115" s="236"/>
      <c r="DK115" s="236"/>
      <c r="DL115" s="236"/>
      <c r="DM115" s="236"/>
      <c r="DN115" s="236"/>
      <c r="DO115" s="236"/>
      <c r="DP115" s="236"/>
      <c r="DQ115" s="236"/>
      <c r="DR115" s="236"/>
      <c r="DS115" s="236"/>
    </row>
    <row r="116" spans="1:123" x14ac:dyDescent="0.15">
      <c r="A116" s="1" t="s">
        <v>273</v>
      </c>
      <c r="B116" s="1">
        <v>1</v>
      </c>
      <c r="C116" s="1" t="s">
        <v>273</v>
      </c>
      <c r="D116" s="1">
        <v>1</v>
      </c>
      <c r="E116" s="1">
        <v>2</v>
      </c>
      <c r="F116" s="1">
        <v>34</v>
      </c>
      <c r="G116" s="1">
        <v>0</v>
      </c>
      <c r="H116" s="1">
        <v>0</v>
      </c>
      <c r="I116" s="1">
        <v>0</v>
      </c>
      <c r="J116" s="1">
        <v>0</v>
      </c>
      <c r="K116" s="1">
        <v>0</v>
      </c>
      <c r="L116" s="1">
        <v>8335.2368422380005</v>
      </c>
      <c r="M116" s="236">
        <v>76</v>
      </c>
      <c r="N116" s="236">
        <v>8407.4434531019997</v>
      </c>
      <c r="O116" s="236">
        <v>8532.6272198370007</v>
      </c>
      <c r="P116" s="236">
        <v>8659.6177464619996</v>
      </c>
      <c r="Q116" s="236">
        <v>8788.4314360869994</v>
      </c>
      <c r="R116" s="236">
        <v>8919.0675765649994</v>
      </c>
      <c r="S116" s="236">
        <v>9051.5404826930007</v>
      </c>
      <c r="T116" s="236">
        <v>9185.8734263770002</v>
      </c>
      <c r="U116" s="236">
        <v>9322.0938222330005</v>
      </c>
      <c r="V116" s="236">
        <v>9460.235192569</v>
      </c>
      <c r="W116" s="236">
        <v>9600.3051954679995</v>
      </c>
      <c r="X116" s="236">
        <v>9742.3026588489993</v>
      </c>
      <c r="Y116" s="236">
        <v>9886.2192368260003</v>
      </c>
      <c r="Z116" s="236">
        <v>10032.061095003</v>
      </c>
      <c r="AA116" s="236">
        <v>10179.84584192</v>
      </c>
      <c r="AB116" s="236">
        <v>10329.581131575</v>
      </c>
      <c r="AC116" s="236">
        <v>10481.259148125</v>
      </c>
      <c r="AD116" s="236">
        <v>10634.876482706</v>
      </c>
      <c r="AE116" s="236">
        <v>10790.418136626</v>
      </c>
      <c r="AF116" s="236">
        <v>10947.931571563</v>
      </c>
      <c r="AG116" s="236">
        <v>11107.458883923</v>
      </c>
      <c r="AH116" s="236">
        <v>11269.060031928</v>
      </c>
      <c r="AI116" s="236">
        <v>11432.747087702</v>
      </c>
      <c r="AJ116" s="236">
        <v>11598.484730397</v>
      </c>
      <c r="AK116" s="236">
        <v>11766.192958514001</v>
      </c>
      <c r="AL116" s="236">
        <v>11935.781347057</v>
      </c>
      <c r="AM116" s="236">
        <v>12107.189460774</v>
      </c>
      <c r="AN116" s="236">
        <v>12280.388623135999</v>
      </c>
      <c r="AO116" s="236">
        <v>12455.465439538</v>
      </c>
      <c r="AP116" s="236">
        <v>12632.471675106</v>
      </c>
      <c r="AQ116" s="236">
        <v>12811.354166945001</v>
      </c>
      <c r="AR116" s="236">
        <v>12992.041344523001</v>
      </c>
      <c r="AS116" s="236">
        <v>13174.432591855</v>
      </c>
      <c r="AT116" s="236">
        <v>13358.411812898001</v>
      </c>
      <c r="AU116" s="236">
        <v>13543.845249538999</v>
      </c>
      <c r="AV116" s="236">
        <v>13730.594573565</v>
      </c>
      <c r="AW116" s="236">
        <v>13918.534997073</v>
      </c>
      <c r="AX116" s="236">
        <v>14107.560656744001</v>
      </c>
      <c r="AY116" s="236">
        <v>14297.604867255999</v>
      </c>
      <c r="AZ116" s="236">
        <v>14488.714100357</v>
      </c>
      <c r="BA116" s="236">
        <v>14680.757690498</v>
      </c>
      <c r="BB116" s="236">
        <v>14873.617907739001</v>
      </c>
      <c r="BC116" s="236">
        <v>15067.138511306001</v>
      </c>
      <c r="BD116" s="236">
        <v>15261.164973092</v>
      </c>
      <c r="BE116" s="236">
        <v>15455.604171258001</v>
      </c>
      <c r="BF116" s="236">
        <v>15650.322047951</v>
      </c>
      <c r="BG116" s="236">
        <v>15845.249031367</v>
      </c>
      <c r="BH116" s="236">
        <v>16040.327141033</v>
      </c>
      <c r="BI116" s="236">
        <v>16235.473336947</v>
      </c>
      <c r="BJ116" s="236">
        <v>16430.635164328</v>
      </c>
      <c r="BK116" s="236">
        <v>16625.719668532001</v>
      </c>
      <c r="BL116" s="236">
        <v>16820.690676620001</v>
      </c>
      <c r="BM116" s="236">
        <v>17015.514700430998</v>
      </c>
      <c r="BN116" s="236">
        <v>17210.010057103002</v>
      </c>
      <c r="BO116" s="236">
        <v>17404.238998561999</v>
      </c>
      <c r="BP116" s="236">
        <v>17598.058409304998</v>
      </c>
      <c r="BQ116" s="236">
        <v>17791.520026853999</v>
      </c>
      <c r="BR116" s="236">
        <v>17984.410095104999</v>
      </c>
      <c r="BS116" s="236">
        <v>18176.038340847001</v>
      </c>
      <c r="BT116" s="236">
        <v>18365.265015199999</v>
      </c>
      <c r="BU116" s="236">
        <v>18553.299454512999</v>
      </c>
      <c r="BV116" s="236">
        <v>18740.083159209</v>
      </c>
      <c r="BW116" s="236">
        <v>18925.565731254999</v>
      </c>
      <c r="BX116" s="236">
        <v>19109.706673012999</v>
      </c>
      <c r="BY116" s="236">
        <v>19292.47537199</v>
      </c>
      <c r="BZ116" s="236">
        <v>19473.850117860002</v>
      </c>
      <c r="CA116" s="236">
        <v>19653.818670482</v>
      </c>
      <c r="CB116" s="236">
        <v>19832.377379327001</v>
      </c>
      <c r="CC116" s="236">
        <v>20009.531722764001</v>
      </c>
      <c r="CD116" s="236">
        <v>20185.295363593999</v>
      </c>
      <c r="CE116" s="236">
        <v>20359.691041585</v>
      </c>
      <c r="CF116" s="236">
        <v>20532.752222440999</v>
      </c>
      <c r="CG116" s="236">
        <v>20704.532655043</v>
      </c>
      <c r="CH116" s="236">
        <v>20875.141682918002</v>
      </c>
      <c r="CI116" s="236">
        <v>21044.916625366001</v>
      </c>
      <c r="CJ116" s="236">
        <v>21215.493106065998</v>
      </c>
      <c r="CK116" s="236">
        <v>21400</v>
      </c>
      <c r="CL116" s="236"/>
      <c r="CM116" s="236"/>
      <c r="CN116" s="236"/>
      <c r="CO116" s="236"/>
      <c r="CP116" s="236"/>
      <c r="CQ116" s="236"/>
      <c r="CR116" s="236"/>
      <c r="CS116" s="236"/>
      <c r="CT116" s="236"/>
      <c r="CU116" s="236"/>
      <c r="CV116" s="236"/>
      <c r="CW116" s="236"/>
      <c r="CX116" s="236"/>
      <c r="CY116" s="236"/>
      <c r="CZ116" s="236"/>
      <c r="DA116" s="236"/>
      <c r="DB116" s="236"/>
      <c r="DC116" s="236"/>
      <c r="DD116" s="236"/>
      <c r="DE116" s="236"/>
      <c r="DF116" s="236"/>
      <c r="DG116" s="236"/>
      <c r="DH116" s="236"/>
      <c r="DI116" s="236"/>
      <c r="DJ116" s="236"/>
      <c r="DK116" s="236"/>
      <c r="DL116" s="236"/>
      <c r="DM116" s="236"/>
      <c r="DN116" s="236"/>
      <c r="DO116" s="236"/>
      <c r="DP116" s="236"/>
      <c r="DQ116" s="236"/>
      <c r="DR116" s="236"/>
      <c r="DS116" s="236"/>
    </row>
    <row r="117" spans="1:123" x14ac:dyDescent="0.15">
      <c r="A117" s="1" t="s">
        <v>273</v>
      </c>
      <c r="B117" s="1">
        <v>1</v>
      </c>
      <c r="C117" s="1" t="s">
        <v>273</v>
      </c>
      <c r="D117" s="1">
        <v>1</v>
      </c>
      <c r="E117" s="1">
        <v>2</v>
      </c>
      <c r="F117" s="1">
        <v>35</v>
      </c>
      <c r="G117" s="1">
        <v>0</v>
      </c>
      <c r="H117" s="1">
        <v>0</v>
      </c>
      <c r="I117" s="1">
        <v>0</v>
      </c>
      <c r="J117" s="1">
        <v>0</v>
      </c>
      <c r="K117" s="1">
        <v>0</v>
      </c>
      <c r="L117" s="1">
        <v>8385.5855255999995</v>
      </c>
      <c r="M117" s="236">
        <v>75</v>
      </c>
      <c r="N117" s="236">
        <v>8458.8932875350001</v>
      </c>
      <c r="O117" s="236">
        <v>8584.8186067410006</v>
      </c>
      <c r="P117" s="236">
        <v>8712.5533104660008</v>
      </c>
      <c r="Q117" s="236">
        <v>8842.0974601140006</v>
      </c>
      <c r="R117" s="236">
        <v>8973.4655148879992</v>
      </c>
      <c r="S117" s="236">
        <v>9106.6805463389992</v>
      </c>
      <c r="T117" s="236">
        <v>9241.7696296529994</v>
      </c>
      <c r="U117" s="236">
        <v>9378.7657517099997</v>
      </c>
      <c r="V117" s="236">
        <v>9517.6769590410004</v>
      </c>
      <c r="W117" s="236">
        <v>9658.5027371550004</v>
      </c>
      <c r="X117" s="236">
        <v>9801.2355896730005</v>
      </c>
      <c r="Y117" s="236">
        <v>9945.8820064699994</v>
      </c>
      <c r="Z117" s="236">
        <v>10092.459535030999</v>
      </c>
      <c r="AA117" s="236">
        <v>10240.976078287</v>
      </c>
      <c r="AB117" s="236">
        <v>10391.424523292</v>
      </c>
      <c r="AC117" s="236">
        <v>10543.801989542</v>
      </c>
      <c r="AD117" s="236">
        <v>10698.094314526999</v>
      </c>
      <c r="AE117" s="236">
        <v>10854.347949216</v>
      </c>
      <c r="AF117" s="236">
        <v>11012.60418273</v>
      </c>
      <c r="AG117" s="236">
        <v>11172.921709388</v>
      </c>
      <c r="AH117" s="236">
        <v>11335.312706680001</v>
      </c>
      <c r="AI117" s="236">
        <v>11499.743221658</v>
      </c>
      <c r="AJ117" s="236">
        <v>11666.135727191</v>
      </c>
      <c r="AK117" s="236">
        <v>11834.402417578</v>
      </c>
      <c r="AL117" s="236">
        <v>12004.484581077</v>
      </c>
      <c r="AM117" s="236">
        <v>12176.354381767</v>
      </c>
      <c r="AN117" s="236">
        <v>12350.096373337999</v>
      </c>
      <c r="AO117" s="236">
        <v>12525.761209308001</v>
      </c>
      <c r="AP117" s="236">
        <v>12703.297176694001</v>
      </c>
      <c r="AQ117" s="236">
        <v>12882.634519366</v>
      </c>
      <c r="AR117" s="236">
        <v>13063.675025405</v>
      </c>
      <c r="AS117" s="236">
        <v>13246.305246612999</v>
      </c>
      <c r="AT117" s="236">
        <v>13430.394351035</v>
      </c>
      <c r="AU117" s="236">
        <v>13615.806907103</v>
      </c>
      <c r="AV117" s="236">
        <v>13802.420597996001</v>
      </c>
      <c r="AW117" s="236">
        <v>13990.131512829999</v>
      </c>
      <c r="AX117" s="236">
        <v>14178.873996629</v>
      </c>
      <c r="AY117" s="236">
        <v>14368.693124728001</v>
      </c>
      <c r="AZ117" s="236">
        <v>14559.460557365999</v>
      </c>
      <c r="BA117" s="236">
        <v>14751.060523847</v>
      </c>
      <c r="BB117" s="236">
        <v>14943.339432336001</v>
      </c>
      <c r="BC117" s="236">
        <v>15136.145255236999</v>
      </c>
      <c r="BD117" s="236">
        <v>15329.386057824</v>
      </c>
      <c r="BE117" s="236">
        <v>15522.929706682</v>
      </c>
      <c r="BF117" s="236">
        <v>15716.707237217999</v>
      </c>
      <c r="BG117" s="236">
        <v>15910.661024449</v>
      </c>
      <c r="BH117" s="236">
        <v>16104.70882688</v>
      </c>
      <c r="BI117" s="236">
        <v>16298.798384952001</v>
      </c>
      <c r="BJ117" s="236">
        <v>16492.837655662999</v>
      </c>
      <c r="BK117" s="236">
        <v>16686.790314242</v>
      </c>
      <c r="BL117" s="236">
        <v>16880.622666200001</v>
      </c>
      <c r="BM117" s="236">
        <v>17074.155403805002</v>
      </c>
      <c r="BN117" s="236">
        <v>17267.448843976999</v>
      </c>
      <c r="BO117" s="236">
        <v>17460.361487099999</v>
      </c>
      <c r="BP117" s="236">
        <v>17652.943329356</v>
      </c>
      <c r="BQ117" s="236">
        <v>17844.983319122999</v>
      </c>
      <c r="BR117" s="236">
        <v>18035.801569726998</v>
      </c>
      <c r="BS117" s="236">
        <v>18224.275588160999</v>
      </c>
      <c r="BT117" s="236">
        <v>18411.593763826</v>
      </c>
      <c r="BU117" s="236">
        <v>18597.697430328</v>
      </c>
      <c r="BV117" s="236">
        <v>18782.535885742</v>
      </c>
      <c r="BW117" s="236">
        <v>18966.068170798</v>
      </c>
      <c r="BX117" s="236">
        <v>19148.263061943999</v>
      </c>
      <c r="BY117" s="236">
        <v>19329.098110621999</v>
      </c>
      <c r="BZ117" s="236">
        <v>19508.560208692001</v>
      </c>
      <c r="CA117" s="236">
        <v>19686.64472516</v>
      </c>
      <c r="CB117" s="236">
        <v>19863.356037308</v>
      </c>
      <c r="CC117" s="236">
        <v>20038.706589450001</v>
      </c>
      <c r="CD117" s="236">
        <v>20212.717733453999</v>
      </c>
      <c r="CE117" s="236">
        <v>20385.421227988001</v>
      </c>
      <c r="CF117" s="236">
        <v>20556.868229999</v>
      </c>
      <c r="CG117" s="236">
        <v>20727.16243303</v>
      </c>
      <c r="CH117" s="236">
        <v>20896.622118546999</v>
      </c>
      <c r="CI117" s="236">
        <v>21066.786378687</v>
      </c>
      <c r="CJ117" s="236">
        <v>21250</v>
      </c>
      <c r="CK117" s="236"/>
      <c r="CL117" s="236"/>
      <c r="CM117" s="236"/>
      <c r="CN117" s="236"/>
      <c r="CO117" s="236"/>
      <c r="CP117" s="236"/>
      <c r="CQ117" s="236"/>
      <c r="CR117" s="236"/>
      <c r="CS117" s="236"/>
      <c r="CT117" s="236"/>
      <c r="CU117" s="236"/>
      <c r="CV117" s="236"/>
      <c r="CW117" s="236"/>
      <c r="CX117" s="236"/>
      <c r="CY117" s="236"/>
      <c r="CZ117" s="236"/>
      <c r="DA117" s="236"/>
      <c r="DB117" s="236"/>
      <c r="DC117" s="236"/>
      <c r="DD117" s="236"/>
      <c r="DE117" s="236"/>
      <c r="DF117" s="236"/>
      <c r="DG117" s="236"/>
      <c r="DH117" s="236"/>
      <c r="DI117" s="236"/>
      <c r="DJ117" s="236"/>
      <c r="DK117" s="236"/>
      <c r="DL117" s="236"/>
      <c r="DM117" s="236"/>
      <c r="DN117" s="236"/>
      <c r="DO117" s="236"/>
      <c r="DP117" s="236"/>
      <c r="DQ117" s="236"/>
      <c r="DR117" s="236"/>
      <c r="DS117" s="236"/>
    </row>
    <row r="118" spans="1:123" x14ac:dyDescent="0.15">
      <c r="A118" s="1" t="s">
        <v>273</v>
      </c>
      <c r="B118" s="1">
        <v>1</v>
      </c>
      <c r="C118" s="1" t="s">
        <v>273</v>
      </c>
      <c r="D118" s="1">
        <v>1</v>
      </c>
      <c r="E118" s="1">
        <v>2</v>
      </c>
      <c r="F118" s="1">
        <v>36</v>
      </c>
      <c r="G118" s="1">
        <v>0</v>
      </c>
      <c r="H118" s="1">
        <v>0</v>
      </c>
      <c r="I118" s="1">
        <v>0</v>
      </c>
      <c r="J118" s="1">
        <v>0</v>
      </c>
      <c r="K118" s="1">
        <v>0</v>
      </c>
      <c r="L118" s="1">
        <v>8435.5907051939994</v>
      </c>
      <c r="M118" s="236">
        <v>74</v>
      </c>
      <c r="N118" s="236">
        <v>8510.0194670210003</v>
      </c>
      <c r="O118" s="236">
        <v>8636.6751848460008</v>
      </c>
      <c r="P118" s="236">
        <v>8765.1273436629999</v>
      </c>
      <c r="Q118" s="236">
        <v>8895.3905470829995</v>
      </c>
      <c r="R118" s="236">
        <v>9027.487666301</v>
      </c>
      <c r="S118" s="236">
        <v>9161.4454370740004</v>
      </c>
      <c r="T118" s="236">
        <v>9297.2963108509994</v>
      </c>
      <c r="U118" s="236">
        <v>9435.0487226139994</v>
      </c>
      <c r="V118" s="236">
        <v>9574.7028154620002</v>
      </c>
      <c r="W118" s="236">
        <v>9716.2519425200007</v>
      </c>
      <c r="X118" s="236">
        <v>9859.7029179370002</v>
      </c>
      <c r="Y118" s="236">
        <v>10005.073228142999</v>
      </c>
      <c r="Z118" s="236">
        <v>10152.371024999</v>
      </c>
      <c r="AA118" s="236">
        <v>10301.589898459</v>
      </c>
      <c r="AB118" s="236">
        <v>10452.727496378</v>
      </c>
      <c r="AC118" s="236">
        <v>10605.770492428001</v>
      </c>
      <c r="AD118" s="236">
        <v>10760.764326868</v>
      </c>
      <c r="AE118" s="236">
        <v>10917.749481538</v>
      </c>
      <c r="AF118" s="236">
        <v>11076.783386847999</v>
      </c>
      <c r="AG118" s="236">
        <v>11237.878325659</v>
      </c>
      <c r="AH118" s="236">
        <v>11401.001712919</v>
      </c>
      <c r="AI118" s="236">
        <v>11566.078495866999</v>
      </c>
      <c r="AJ118" s="236">
        <v>11733.023488098999</v>
      </c>
      <c r="AK118" s="236">
        <v>11901.779701379</v>
      </c>
      <c r="AL118" s="236">
        <v>12072.320140398</v>
      </c>
      <c r="AM118" s="236">
        <v>12244.727307138999</v>
      </c>
      <c r="AN118" s="236">
        <v>12419.050743509</v>
      </c>
      <c r="AO118" s="236">
        <v>12595.240186444</v>
      </c>
      <c r="AP118" s="236">
        <v>12773.22769421</v>
      </c>
      <c r="AQ118" s="236">
        <v>12952.917458955</v>
      </c>
      <c r="AR118" s="236">
        <v>13134.198680328</v>
      </c>
      <c r="AS118" s="236">
        <v>13316.94345253</v>
      </c>
      <c r="AT118" s="236">
        <v>13501.01924064</v>
      </c>
      <c r="AU118" s="236">
        <v>13686.30619892</v>
      </c>
      <c r="AV118" s="236">
        <v>13872.702368914999</v>
      </c>
      <c r="AW118" s="236">
        <v>14060.143126002</v>
      </c>
      <c r="AX118" s="236">
        <v>14248.672149098</v>
      </c>
      <c r="AY118" s="236">
        <v>14438.163424233</v>
      </c>
      <c r="AZ118" s="236">
        <v>14628.503139955999</v>
      </c>
      <c r="BA118" s="236">
        <v>14819.540353365999</v>
      </c>
      <c r="BB118" s="236">
        <v>15011.125537383001</v>
      </c>
      <c r="BC118" s="236">
        <v>15203.167944389001</v>
      </c>
      <c r="BD118" s="236">
        <v>15395.537365413</v>
      </c>
      <c r="BE118" s="236">
        <v>15588.165443069</v>
      </c>
      <c r="BF118" s="236">
        <v>15780.994907864</v>
      </c>
      <c r="BG118" s="236">
        <v>15973.944316813</v>
      </c>
      <c r="BH118" s="236">
        <v>16166.961605577</v>
      </c>
      <c r="BI118" s="236">
        <v>16359.955642794001</v>
      </c>
      <c r="BJ118" s="236">
        <v>16552.889951863999</v>
      </c>
      <c r="BK118" s="236">
        <v>16745.730631969</v>
      </c>
      <c r="BL118" s="236">
        <v>16938.300750506001</v>
      </c>
      <c r="BM118" s="236">
        <v>17130.658689391999</v>
      </c>
      <c r="BN118" s="236">
        <v>17322.664564893999</v>
      </c>
      <c r="BO118" s="236">
        <v>17514.366631856999</v>
      </c>
      <c r="BP118" s="236">
        <v>17705.556543141</v>
      </c>
      <c r="BQ118" s="236">
        <v>17895.564798605999</v>
      </c>
      <c r="BR118" s="236">
        <v>18083.286161122</v>
      </c>
      <c r="BS118" s="236">
        <v>18269.888073138001</v>
      </c>
      <c r="BT118" s="236">
        <v>18455.311701447001</v>
      </c>
      <c r="BU118" s="236">
        <v>18639.506040228</v>
      </c>
      <c r="BV118" s="236">
        <v>18822.429668582001</v>
      </c>
      <c r="BW118" s="236">
        <v>19004.050751898001</v>
      </c>
      <c r="BX118" s="236">
        <v>19184.346103385</v>
      </c>
      <c r="BY118" s="236">
        <v>19363.301746902001</v>
      </c>
      <c r="BZ118" s="236">
        <v>19540.912070994</v>
      </c>
      <c r="CA118" s="236">
        <v>19717.180351853</v>
      </c>
      <c r="CB118" s="236">
        <v>19892.117815305999</v>
      </c>
      <c r="CC118" s="236">
        <v>20065.744425323999</v>
      </c>
      <c r="CD118" s="236">
        <v>20238.090233534</v>
      </c>
      <c r="CE118" s="236">
        <v>20409.203804953999</v>
      </c>
      <c r="CF118" s="236">
        <v>20579.183183142999</v>
      </c>
      <c r="CG118" s="236">
        <v>20748.327611728</v>
      </c>
      <c r="CH118" s="236">
        <v>20918.079651307999</v>
      </c>
      <c r="CI118" s="236">
        <v>21100</v>
      </c>
      <c r="CJ118" s="236"/>
      <c r="CK118" s="236"/>
      <c r="CL118" s="236"/>
      <c r="CM118" s="236"/>
      <c r="CN118" s="236"/>
      <c r="CO118" s="236"/>
      <c r="CP118" s="236"/>
      <c r="CQ118" s="236"/>
      <c r="CR118" s="236"/>
      <c r="CS118" s="236"/>
      <c r="CT118" s="236"/>
      <c r="CU118" s="236"/>
      <c r="CV118" s="236"/>
      <c r="CW118" s="236"/>
      <c r="CX118" s="236"/>
      <c r="CY118" s="236"/>
      <c r="CZ118" s="236"/>
      <c r="DA118" s="236"/>
      <c r="DB118" s="236"/>
      <c r="DC118" s="236"/>
      <c r="DD118" s="236"/>
      <c r="DE118" s="236"/>
      <c r="DF118" s="236"/>
      <c r="DG118" s="236"/>
      <c r="DH118" s="236"/>
      <c r="DI118" s="236"/>
      <c r="DJ118" s="236"/>
      <c r="DK118" s="236"/>
      <c r="DL118" s="236"/>
      <c r="DM118" s="236"/>
      <c r="DN118" s="236"/>
      <c r="DO118" s="236"/>
      <c r="DP118" s="236"/>
      <c r="DQ118" s="236"/>
      <c r="DR118" s="236"/>
      <c r="DS118" s="236"/>
    </row>
    <row r="119" spans="1:123" x14ac:dyDescent="0.15">
      <c r="A119" s="1" t="s">
        <v>273</v>
      </c>
      <c r="B119" s="1">
        <v>1</v>
      </c>
      <c r="C119" s="1" t="s">
        <v>273</v>
      </c>
      <c r="D119" s="1">
        <v>1</v>
      </c>
      <c r="E119" s="1">
        <v>2</v>
      </c>
      <c r="F119" s="1">
        <v>37</v>
      </c>
      <c r="G119" s="1">
        <v>0</v>
      </c>
      <c r="H119" s="1">
        <v>0</v>
      </c>
      <c r="I119" s="1">
        <v>0</v>
      </c>
      <c r="J119" s="1">
        <v>0</v>
      </c>
      <c r="K119" s="1">
        <v>0</v>
      </c>
      <c r="L119" s="1">
        <v>8485.2384408580001</v>
      </c>
      <c r="M119" s="236">
        <v>73</v>
      </c>
      <c r="N119" s="236">
        <v>8560.7970592250003</v>
      </c>
      <c r="O119" s="236">
        <v>8688.1572272110006</v>
      </c>
      <c r="P119" s="236">
        <v>8817.3155792769994</v>
      </c>
      <c r="Q119" s="236">
        <v>8948.2947862639994</v>
      </c>
      <c r="R119" s="236">
        <v>9081.1212444939993</v>
      </c>
      <c r="S119" s="236">
        <v>9215.8268699910004</v>
      </c>
      <c r="T119" s="236">
        <v>9352.4204861859998</v>
      </c>
      <c r="U119" s="236">
        <v>9490.902893769</v>
      </c>
      <c r="V119" s="236">
        <v>9631.2682953669992</v>
      </c>
      <c r="W119" s="236">
        <v>9773.5238294039991</v>
      </c>
      <c r="X119" s="236">
        <v>9917.6869212540005</v>
      </c>
      <c r="Y119" s="236">
        <v>10063.765971711</v>
      </c>
      <c r="Z119" s="236">
        <v>10211.755273626</v>
      </c>
      <c r="AA119" s="236">
        <v>10361.653003214</v>
      </c>
      <c r="AB119" s="236">
        <v>10513.446670328</v>
      </c>
      <c r="AC119" s="236">
        <v>10667.18070452</v>
      </c>
      <c r="AD119" s="236">
        <v>10822.894780346</v>
      </c>
      <c r="AE119" s="236">
        <v>10980.645064308001</v>
      </c>
      <c r="AF119" s="236">
        <v>11140.443944637</v>
      </c>
      <c r="AG119" s="236">
        <v>11302.260204181001</v>
      </c>
      <c r="AH119" s="236">
        <v>11466.021264543</v>
      </c>
      <c r="AI119" s="236">
        <v>11631.644558620001</v>
      </c>
      <c r="AJ119" s="236">
        <v>11799.074821681999</v>
      </c>
      <c r="AK119" s="236">
        <v>11968.285899029001</v>
      </c>
      <c r="AL119" s="236">
        <v>12139.358240939</v>
      </c>
      <c r="AM119" s="236">
        <v>12312.340277711</v>
      </c>
      <c r="AN119" s="236">
        <v>12487.183196193</v>
      </c>
      <c r="AO119" s="236">
        <v>12663.820869054</v>
      </c>
      <c r="AP119" s="236">
        <v>12842.159892505</v>
      </c>
      <c r="AQ119" s="236">
        <v>13022.092114043</v>
      </c>
      <c r="AR119" s="236">
        <v>13203.492554025999</v>
      </c>
      <c r="AS119" s="236">
        <v>13386.231574178</v>
      </c>
      <c r="AT119" s="236">
        <v>13570.191799843</v>
      </c>
      <c r="AU119" s="236">
        <v>13755.273225000999</v>
      </c>
      <c r="AV119" s="236">
        <v>13941.412255375</v>
      </c>
      <c r="AW119" s="236">
        <v>14128.651173468001</v>
      </c>
      <c r="AX119" s="236">
        <v>14316.866291101</v>
      </c>
      <c r="AY119" s="236">
        <v>14505.945756065001</v>
      </c>
      <c r="AZ119" s="236">
        <v>14695.741274395999</v>
      </c>
      <c r="BA119" s="236">
        <v>14886.105819528</v>
      </c>
      <c r="BB119" s="236">
        <v>15076.949830955</v>
      </c>
      <c r="BC119" s="236">
        <v>15268.145024144</v>
      </c>
      <c r="BD119" s="236">
        <v>15459.62364892</v>
      </c>
      <c r="BE119" s="236">
        <v>15651.328791280001</v>
      </c>
      <c r="BF119" s="236">
        <v>15843.179806746</v>
      </c>
      <c r="BG119" s="236">
        <v>16035.124826200999</v>
      </c>
      <c r="BH119" s="236">
        <v>16227.073629925</v>
      </c>
      <c r="BI119" s="236">
        <v>16418.989589485001</v>
      </c>
      <c r="BJ119" s="236">
        <v>16610.838597737998</v>
      </c>
      <c r="BK119" s="236">
        <v>16802.446097207001</v>
      </c>
      <c r="BL119" s="236">
        <v>16993.868534806999</v>
      </c>
      <c r="BM119" s="236">
        <v>17184.967642689</v>
      </c>
      <c r="BN119" s="236">
        <v>17375.789934359</v>
      </c>
      <c r="BO119" s="236">
        <v>17566.129767158</v>
      </c>
      <c r="BP119" s="236">
        <v>17755.328027486001</v>
      </c>
      <c r="BQ119" s="236">
        <v>17942.296734082</v>
      </c>
      <c r="BR119" s="236">
        <v>18128.182382450999</v>
      </c>
      <c r="BS119" s="236">
        <v>18312.925972565001</v>
      </c>
      <c r="BT119" s="236">
        <v>18496.476194715</v>
      </c>
      <c r="BU119" s="236">
        <v>18678.791166366998</v>
      </c>
      <c r="BV119" s="236">
        <v>18859.838441852</v>
      </c>
      <c r="BW119" s="236">
        <v>19039.594096147001</v>
      </c>
      <c r="BX119" s="236">
        <v>19218.043285111999</v>
      </c>
      <c r="BY119" s="236">
        <v>19395.179416827999</v>
      </c>
      <c r="BZ119" s="236">
        <v>19571.004666396999</v>
      </c>
      <c r="CA119" s="236">
        <v>19745.529041162001</v>
      </c>
      <c r="CB119" s="236">
        <v>19918.771117192999</v>
      </c>
      <c r="CC119" s="236">
        <v>20090.759239079998</v>
      </c>
      <c r="CD119" s="236">
        <v>20261.539379909998</v>
      </c>
      <c r="CE119" s="236">
        <v>20431.203933255001</v>
      </c>
      <c r="CF119" s="236">
        <v>20600.033104908998</v>
      </c>
      <c r="CG119" s="236">
        <v>20769.372923929001</v>
      </c>
      <c r="CH119" s="236">
        <v>20950</v>
      </c>
      <c r="CI119" s="236"/>
      <c r="CJ119" s="236"/>
      <c r="CK119" s="236"/>
      <c r="CL119" s="236"/>
      <c r="CM119" s="236"/>
      <c r="CN119" s="236"/>
      <c r="CO119" s="236"/>
      <c r="CP119" s="236"/>
      <c r="CQ119" s="236"/>
      <c r="CR119" s="236"/>
      <c r="CS119" s="236"/>
      <c r="CT119" s="236"/>
      <c r="CU119" s="236"/>
      <c r="CV119" s="236"/>
      <c r="CW119" s="236"/>
      <c r="CX119" s="236"/>
      <c r="CY119" s="236"/>
      <c r="CZ119" s="236"/>
      <c r="DA119" s="236"/>
      <c r="DB119" s="236"/>
      <c r="DC119" s="236"/>
      <c r="DD119" s="236"/>
      <c r="DE119" s="236"/>
      <c r="DF119" s="236"/>
      <c r="DG119" s="236"/>
      <c r="DH119" s="236"/>
      <c r="DI119" s="236"/>
      <c r="DJ119" s="236"/>
      <c r="DK119" s="236"/>
      <c r="DL119" s="236"/>
      <c r="DM119" s="236"/>
      <c r="DN119" s="236"/>
      <c r="DO119" s="236"/>
      <c r="DP119" s="236"/>
      <c r="DQ119" s="236"/>
      <c r="DR119" s="236"/>
      <c r="DS119" s="236"/>
    </row>
    <row r="120" spans="1:123" x14ac:dyDescent="0.15">
      <c r="A120" s="1" t="s">
        <v>273</v>
      </c>
      <c r="B120" s="1">
        <v>1</v>
      </c>
      <c r="C120" s="1" t="s">
        <v>273</v>
      </c>
      <c r="D120" s="1">
        <v>1</v>
      </c>
      <c r="E120" s="1">
        <v>2</v>
      </c>
      <c r="F120" s="1">
        <v>38</v>
      </c>
      <c r="G120" s="1">
        <v>0</v>
      </c>
      <c r="H120" s="1">
        <v>0</v>
      </c>
      <c r="I120" s="1">
        <v>0</v>
      </c>
      <c r="J120" s="1">
        <v>0</v>
      </c>
      <c r="K120" s="1">
        <v>0</v>
      </c>
      <c r="L120" s="1">
        <v>8534.5032303499993</v>
      </c>
      <c r="M120" s="236">
        <v>72</v>
      </c>
      <c r="N120" s="236">
        <v>8611.18711076</v>
      </c>
      <c r="O120" s="236">
        <v>8739.2406114719997</v>
      </c>
      <c r="P120" s="236">
        <v>8869.1019062260002</v>
      </c>
      <c r="Q120" s="236">
        <v>9000.7970519139999</v>
      </c>
      <c r="R120" s="236">
        <v>9134.3574291320001</v>
      </c>
      <c r="S120" s="236">
        <v>9269.7922497590007</v>
      </c>
      <c r="T120" s="236">
        <v>9407.1029720749993</v>
      </c>
      <c r="U120" s="236">
        <v>9546.2846482139994</v>
      </c>
      <c r="V120" s="236">
        <v>9687.3447408709999</v>
      </c>
      <c r="W120" s="236">
        <v>9830.300614365</v>
      </c>
      <c r="X120" s="236">
        <v>9975.1609184230001</v>
      </c>
      <c r="Y120" s="236">
        <v>10121.920648793999</v>
      </c>
      <c r="Z120" s="236">
        <v>10270.57851005</v>
      </c>
      <c r="AA120" s="236">
        <v>10421.122848229001</v>
      </c>
      <c r="AB120" s="236">
        <v>10573.597082173001</v>
      </c>
      <c r="AC120" s="236">
        <v>10728.040079154</v>
      </c>
      <c r="AD120" s="236">
        <v>10884.506741768</v>
      </c>
      <c r="AE120" s="236">
        <v>11043.009563616</v>
      </c>
      <c r="AF120" s="236">
        <v>11203.518695442001</v>
      </c>
      <c r="AG120" s="236">
        <v>11365.96403322</v>
      </c>
      <c r="AH120" s="236">
        <v>11530.265629141</v>
      </c>
      <c r="AI120" s="236">
        <v>11696.369941985</v>
      </c>
      <c r="AJ120" s="236">
        <v>11864.251657659999</v>
      </c>
      <c r="AK120" s="236">
        <v>12033.98917474</v>
      </c>
      <c r="AL120" s="236">
        <v>12205.629811913001</v>
      </c>
      <c r="AM120" s="236">
        <v>12379.126205942999</v>
      </c>
      <c r="AN120" s="236">
        <v>12554.414043897001</v>
      </c>
      <c r="AO120" s="236">
        <v>12731.402326055</v>
      </c>
      <c r="AP120" s="236">
        <v>12909.985547758</v>
      </c>
      <c r="AQ120" s="236">
        <v>13090.041655522</v>
      </c>
      <c r="AR120" s="236">
        <v>13271.443907715</v>
      </c>
      <c r="AS120" s="236">
        <v>13454.077400767001</v>
      </c>
      <c r="AT120" s="236">
        <v>13637.844081085999</v>
      </c>
      <c r="AU120" s="236">
        <v>13822.681384748001</v>
      </c>
      <c r="AV120" s="236">
        <v>14008.630197839</v>
      </c>
      <c r="AW120" s="236">
        <v>14195.569157968001</v>
      </c>
      <c r="AX120" s="236">
        <v>14383.388372173</v>
      </c>
      <c r="AY120" s="236">
        <v>14571.942195426</v>
      </c>
      <c r="AZ120" s="236">
        <v>14761.086101674</v>
      </c>
      <c r="BA120" s="236">
        <v>14950.731717520999</v>
      </c>
      <c r="BB120" s="236">
        <v>15140.752682875</v>
      </c>
      <c r="BC120" s="236">
        <v>15331.081854771001</v>
      </c>
      <c r="BD120" s="236">
        <v>15521.662674695999</v>
      </c>
      <c r="BE120" s="236">
        <v>15712.415296679001</v>
      </c>
      <c r="BF120" s="236">
        <v>15903.288046825</v>
      </c>
      <c r="BG120" s="236">
        <v>16094.191617056</v>
      </c>
      <c r="BH120" s="236">
        <v>16285.089227107001</v>
      </c>
      <c r="BI120" s="236">
        <v>16475.946563507001</v>
      </c>
      <c r="BJ120" s="236">
        <v>16666.591443908001</v>
      </c>
      <c r="BK120" s="236">
        <v>16857.078380221999</v>
      </c>
      <c r="BL120" s="236">
        <v>17047.270720483</v>
      </c>
      <c r="BM120" s="236">
        <v>17237.21323686</v>
      </c>
      <c r="BN120" s="236">
        <v>17426.702991176</v>
      </c>
      <c r="BO120" s="236">
        <v>17615.091256365002</v>
      </c>
      <c r="BP120" s="236">
        <v>17801.307307043</v>
      </c>
      <c r="BQ120" s="236">
        <v>17986.476691764001</v>
      </c>
      <c r="BR120" s="236">
        <v>18170.540243685002</v>
      </c>
      <c r="BS120" s="236">
        <v>18353.446349201</v>
      </c>
      <c r="BT120" s="236">
        <v>18535.152664151999</v>
      </c>
      <c r="BU120" s="236">
        <v>18715.626131804998</v>
      </c>
      <c r="BV120" s="236">
        <v>18894.842088909001</v>
      </c>
      <c r="BW120" s="236">
        <v>19072.784823321999</v>
      </c>
      <c r="BX120" s="236">
        <v>19249.446762660999</v>
      </c>
      <c r="BY120" s="236">
        <v>19424.828980941002</v>
      </c>
      <c r="BZ120" s="236">
        <v>19598.940267016998</v>
      </c>
      <c r="CA120" s="236">
        <v>19771.797809062999</v>
      </c>
      <c r="CB120" s="236">
        <v>19943.428244627001</v>
      </c>
      <c r="CC120" s="236">
        <v>20113.874954865001</v>
      </c>
      <c r="CD120" s="236">
        <v>20283.224683368</v>
      </c>
      <c r="CE120" s="236">
        <v>20451.73859809</v>
      </c>
      <c r="CF120" s="236">
        <v>20620.666196549999</v>
      </c>
      <c r="CG120" s="236">
        <v>20800</v>
      </c>
      <c r="CH120" s="236"/>
      <c r="CI120" s="236"/>
      <c r="CJ120" s="236"/>
      <c r="CK120" s="236"/>
      <c r="CL120" s="236"/>
      <c r="CM120" s="236"/>
      <c r="CN120" s="236"/>
      <c r="CO120" s="236"/>
      <c r="CP120" s="236"/>
      <c r="CQ120" s="236"/>
      <c r="CR120" s="236"/>
      <c r="CS120" s="236"/>
      <c r="CT120" s="236"/>
      <c r="CU120" s="236"/>
      <c r="CV120" s="236"/>
      <c r="CW120" s="236"/>
      <c r="CX120" s="236"/>
      <c r="CY120" s="236"/>
      <c r="CZ120" s="236"/>
      <c r="DA120" s="236"/>
      <c r="DB120" s="236"/>
      <c r="DC120" s="236"/>
      <c r="DD120" s="236"/>
      <c r="DE120" s="236"/>
      <c r="DF120" s="236"/>
      <c r="DG120" s="236"/>
      <c r="DH120" s="236"/>
      <c r="DI120" s="236"/>
      <c r="DJ120" s="236"/>
      <c r="DK120" s="236"/>
      <c r="DL120" s="236"/>
      <c r="DM120" s="236"/>
      <c r="DN120" s="236"/>
      <c r="DO120" s="236"/>
      <c r="DP120" s="236"/>
      <c r="DQ120" s="236"/>
      <c r="DR120" s="236"/>
      <c r="DS120" s="236"/>
    </row>
    <row r="121" spans="1:123" x14ac:dyDescent="0.15">
      <c r="A121" s="1" t="s">
        <v>273</v>
      </c>
      <c r="B121" s="1">
        <v>1</v>
      </c>
      <c r="C121" s="1" t="s">
        <v>273</v>
      </c>
      <c r="D121" s="1">
        <v>1</v>
      </c>
      <c r="E121" s="1">
        <v>2</v>
      </c>
      <c r="F121" s="1">
        <v>39</v>
      </c>
      <c r="G121" s="1">
        <v>0</v>
      </c>
      <c r="H121" s="1">
        <v>0</v>
      </c>
      <c r="I121" s="1">
        <v>0</v>
      </c>
      <c r="J121" s="1">
        <v>0</v>
      </c>
      <c r="K121" s="1">
        <v>0</v>
      </c>
      <c r="L121" s="1">
        <v>8583.3452417330009</v>
      </c>
      <c r="M121" s="236">
        <v>71</v>
      </c>
      <c r="N121" s="236">
        <v>8661.165643667</v>
      </c>
      <c r="O121" s="236">
        <v>8789.9090261879992</v>
      </c>
      <c r="P121" s="236">
        <v>8920.4728593340005</v>
      </c>
      <c r="Q121" s="236">
        <v>9052.8879882729998</v>
      </c>
      <c r="R121" s="236">
        <v>9187.1640133319997</v>
      </c>
      <c r="S121" s="236">
        <v>9323.3030503819991</v>
      </c>
      <c r="T121" s="236">
        <v>9461.3010010599992</v>
      </c>
      <c r="U121" s="236">
        <v>9601.1656523389993</v>
      </c>
      <c r="V121" s="236">
        <v>9742.9143074759995</v>
      </c>
      <c r="W121" s="236">
        <v>9886.5558651350002</v>
      </c>
      <c r="X121" s="236">
        <v>10032.086023960999</v>
      </c>
      <c r="Y121" s="236">
        <v>10179.504016886</v>
      </c>
      <c r="Z121" s="236">
        <v>10328.79902613</v>
      </c>
      <c r="AA121" s="236">
        <v>10480.013459825001</v>
      </c>
      <c r="AB121" s="236">
        <v>10633.185377962</v>
      </c>
      <c r="AC121" s="236">
        <v>10788.368419228</v>
      </c>
      <c r="AD121" s="236">
        <v>10945.575182594001</v>
      </c>
      <c r="AE121" s="236">
        <v>11104.777186703001</v>
      </c>
      <c r="AF121" s="236">
        <v>11265.906801896001</v>
      </c>
      <c r="AG121" s="236">
        <v>11428.886699662</v>
      </c>
      <c r="AH121" s="236">
        <v>11593.665062287</v>
      </c>
      <c r="AI121" s="236">
        <v>11760.217416291</v>
      </c>
      <c r="AJ121" s="236">
        <v>11928.620108540001</v>
      </c>
      <c r="AK121" s="236">
        <v>12098.919346115001</v>
      </c>
      <c r="AL121" s="236">
        <v>12271.069215693</v>
      </c>
      <c r="AM121" s="236">
        <v>12445.007218741001</v>
      </c>
      <c r="AN121" s="236">
        <v>12620.644759605</v>
      </c>
      <c r="AO121" s="236">
        <v>12797.878981473001</v>
      </c>
      <c r="AP121" s="236">
        <v>12976.590757017</v>
      </c>
      <c r="AQ121" s="236">
        <v>13156.656241253</v>
      </c>
      <c r="AR121" s="236">
        <v>13337.963001691</v>
      </c>
      <c r="AS121" s="236">
        <v>13520.414937172</v>
      </c>
      <c r="AT121" s="236">
        <v>13703.950514122</v>
      </c>
      <c r="AU121" s="236">
        <v>13888.60922221</v>
      </c>
      <c r="AV121" s="236">
        <v>14074.272024836</v>
      </c>
      <c r="AW121" s="236">
        <v>14260.830988281999</v>
      </c>
      <c r="AX121" s="236">
        <v>14448.143116456</v>
      </c>
      <c r="AY121" s="236">
        <v>14636.066383818999</v>
      </c>
      <c r="AZ121" s="236">
        <v>14824.513604086</v>
      </c>
      <c r="BA121" s="236">
        <v>15013.360341606</v>
      </c>
      <c r="BB121" s="236">
        <v>15202.540060621999</v>
      </c>
      <c r="BC121" s="236">
        <v>15391.996558112</v>
      </c>
      <c r="BD121" s="236">
        <v>15581.650786611999</v>
      </c>
      <c r="BE121" s="236">
        <v>15771.451267449</v>
      </c>
      <c r="BF121" s="236">
        <v>15961.309604186999</v>
      </c>
      <c r="BG121" s="236">
        <v>16151.188864727999</v>
      </c>
      <c r="BH121" s="236">
        <v>16341.054529276</v>
      </c>
      <c r="BI121" s="236">
        <v>16530.736790609</v>
      </c>
      <c r="BJ121" s="236">
        <v>16720.288225638</v>
      </c>
      <c r="BK121" s="236">
        <v>16909.573798278001</v>
      </c>
      <c r="BL121" s="236">
        <v>17098.636539362</v>
      </c>
      <c r="BM121" s="236">
        <v>17287.276215193</v>
      </c>
      <c r="BN121" s="236">
        <v>17474.854485245</v>
      </c>
      <c r="BO121" s="236">
        <v>17660.317880003</v>
      </c>
      <c r="BP121" s="236">
        <v>17844.771001076999</v>
      </c>
      <c r="BQ121" s="236">
        <v>18028.154514803002</v>
      </c>
      <c r="BR121" s="236">
        <v>18210.416503688</v>
      </c>
      <c r="BS121" s="236">
        <v>18391.514161937001</v>
      </c>
      <c r="BT121" s="236">
        <v>18571.413821759001</v>
      </c>
      <c r="BU121" s="236">
        <v>18750.090081670998</v>
      </c>
      <c r="BV121" s="236">
        <v>18927.526361532</v>
      </c>
      <c r="BW121" s="236">
        <v>19103.714108495002</v>
      </c>
      <c r="BX121" s="236">
        <v>19278.653295485001</v>
      </c>
      <c r="BY121" s="236">
        <v>19452.351492873</v>
      </c>
      <c r="BZ121" s="236">
        <v>19624.824500932002</v>
      </c>
      <c r="CA121" s="236">
        <v>19796.097250172999</v>
      </c>
      <c r="CB121" s="236">
        <v>19966.210529821001</v>
      </c>
      <c r="CC121" s="236">
        <v>20135.245433480999</v>
      </c>
      <c r="CD121" s="236">
        <v>20303.444091271998</v>
      </c>
      <c r="CE121" s="236">
        <v>20471.959469171001</v>
      </c>
      <c r="CF121" s="236">
        <v>20650</v>
      </c>
      <c r="CG121" s="236"/>
      <c r="CH121" s="236"/>
      <c r="CI121" s="236"/>
      <c r="CJ121" s="236"/>
      <c r="CK121" s="236"/>
      <c r="CL121" s="236"/>
      <c r="CM121" s="236"/>
      <c r="CN121" s="236"/>
      <c r="CO121" s="236"/>
      <c r="CP121" s="236"/>
      <c r="CQ121" s="236"/>
      <c r="CR121" s="236"/>
      <c r="CS121" s="236"/>
      <c r="CT121" s="236"/>
      <c r="CU121" s="236"/>
      <c r="CV121" s="236"/>
      <c r="CW121" s="236"/>
      <c r="CX121" s="236"/>
      <c r="CY121" s="236"/>
      <c r="CZ121" s="236"/>
      <c r="DA121" s="236"/>
      <c r="DB121" s="236"/>
      <c r="DC121" s="236"/>
      <c r="DD121" s="236"/>
      <c r="DE121" s="236"/>
      <c r="DF121" s="236"/>
      <c r="DG121" s="236"/>
      <c r="DH121" s="236"/>
      <c r="DI121" s="236"/>
      <c r="DJ121" s="236"/>
      <c r="DK121" s="236"/>
      <c r="DL121" s="236"/>
      <c r="DM121" s="236"/>
      <c r="DN121" s="236"/>
      <c r="DO121" s="236"/>
      <c r="DP121" s="236"/>
      <c r="DQ121" s="236"/>
      <c r="DR121" s="236"/>
      <c r="DS121" s="236"/>
    </row>
    <row r="122" spans="1:123" x14ac:dyDescent="0.15">
      <c r="A122" s="1" t="s">
        <v>273</v>
      </c>
      <c r="B122" s="1">
        <v>1</v>
      </c>
      <c r="C122" s="1" t="s">
        <v>273</v>
      </c>
      <c r="D122" s="1">
        <v>1</v>
      </c>
      <c r="E122" s="1">
        <v>2</v>
      </c>
      <c r="F122" s="1">
        <v>40</v>
      </c>
      <c r="G122" s="1">
        <v>0</v>
      </c>
      <c r="H122" s="1">
        <v>0</v>
      </c>
      <c r="I122" s="1">
        <v>0</v>
      </c>
      <c r="J122" s="1">
        <v>0</v>
      </c>
      <c r="K122" s="1">
        <v>0</v>
      </c>
      <c r="L122" s="1">
        <v>8631.7401625279999</v>
      </c>
      <c r="M122" s="236">
        <v>70</v>
      </c>
      <c r="N122" s="236">
        <v>8710.71614615</v>
      </c>
      <c r="O122" s="236">
        <v>8840.1486667549998</v>
      </c>
      <c r="P122" s="236">
        <v>8971.4185474130009</v>
      </c>
      <c r="Q122" s="236">
        <v>9104.5357769040002</v>
      </c>
      <c r="R122" s="236">
        <v>9239.5031286890007</v>
      </c>
      <c r="S122" s="236">
        <v>9376.3173539069994</v>
      </c>
      <c r="T122" s="236">
        <v>9514.986563806</v>
      </c>
      <c r="U122" s="236">
        <v>9655.5280005879995</v>
      </c>
      <c r="V122" s="236">
        <v>9797.9508118470003</v>
      </c>
      <c r="W122" s="236">
        <v>9942.2513991279993</v>
      </c>
      <c r="X122" s="236">
        <v>10088.429523721999</v>
      </c>
      <c r="Y122" s="236">
        <v>10236.475204031</v>
      </c>
      <c r="Z122" s="236">
        <v>10386.429837477001</v>
      </c>
      <c r="AA122" s="236">
        <v>10538.33067677</v>
      </c>
      <c r="AB122" s="236">
        <v>10692.230096687999</v>
      </c>
      <c r="AC122" s="236">
        <v>10848.140801572999</v>
      </c>
      <c r="AD122" s="236">
        <v>11006.035677964999</v>
      </c>
      <c r="AE122" s="236">
        <v>11165.849570573</v>
      </c>
      <c r="AF122" s="236">
        <v>11327.507770184</v>
      </c>
      <c r="AG122" s="236">
        <v>11490.960182590001</v>
      </c>
      <c r="AH122" s="236">
        <v>11656.183174923</v>
      </c>
      <c r="AI122" s="236">
        <v>11823.25104234</v>
      </c>
      <c r="AJ122" s="236">
        <v>11992.208880317001</v>
      </c>
      <c r="AK122" s="236">
        <v>12163.012225442</v>
      </c>
      <c r="AL122" s="236">
        <v>12335.600393585</v>
      </c>
      <c r="AM122" s="236">
        <v>12509.887193155</v>
      </c>
      <c r="AN122" s="236">
        <v>12685.772415189</v>
      </c>
      <c r="AO122" s="236">
        <v>12863.139858512999</v>
      </c>
      <c r="AP122" s="236">
        <v>13041.86857479</v>
      </c>
      <c r="AQ122" s="236">
        <v>13221.848602614</v>
      </c>
      <c r="AR122" s="236">
        <v>13402.985793256999</v>
      </c>
      <c r="AS122" s="236">
        <v>13585.219643495</v>
      </c>
      <c r="AT122" s="236">
        <v>13768.58824658</v>
      </c>
      <c r="AU122" s="236">
        <v>13952.974891702999</v>
      </c>
      <c r="AV122" s="236">
        <v>14138.27360439</v>
      </c>
      <c r="AW122" s="236">
        <v>14324.344037486</v>
      </c>
      <c r="AX122" s="236">
        <v>14511.046665964999</v>
      </c>
      <c r="AY122" s="236">
        <v>14698.295490652001</v>
      </c>
      <c r="AZ122" s="236">
        <v>14885.968000336001</v>
      </c>
      <c r="BA122" s="236">
        <v>15073.998266473</v>
      </c>
      <c r="BB122" s="236">
        <v>15262.330441528</v>
      </c>
      <c r="BC122" s="236">
        <v>15450.886276544999</v>
      </c>
      <c r="BD122" s="236">
        <v>15639.614488073001</v>
      </c>
      <c r="BE122" s="236">
        <v>15828.427591318001</v>
      </c>
      <c r="BF122" s="236">
        <v>16017.28850235</v>
      </c>
      <c r="BG122" s="236">
        <v>16206.162495045</v>
      </c>
      <c r="BH122" s="236">
        <v>16394.88213731</v>
      </c>
      <c r="BI122" s="236">
        <v>16583.498071053</v>
      </c>
      <c r="BJ122" s="236">
        <v>16771.876876073002</v>
      </c>
      <c r="BK122" s="236">
        <v>16960.059841863</v>
      </c>
      <c r="BL122" s="236">
        <v>17147.849439211001</v>
      </c>
      <c r="BM122" s="236">
        <v>17334.617714124</v>
      </c>
      <c r="BN122" s="236">
        <v>17519.328452964</v>
      </c>
      <c r="BO122" s="236">
        <v>17703.06531039</v>
      </c>
      <c r="BP122" s="236">
        <v>17885.768785921999</v>
      </c>
      <c r="BQ122" s="236">
        <v>18067.386658174</v>
      </c>
      <c r="BR122" s="236">
        <v>18247.875659722002</v>
      </c>
      <c r="BS122" s="236">
        <v>18427.201511712999</v>
      </c>
      <c r="BT122" s="236">
        <v>18605.338074433999</v>
      </c>
      <c r="BU122" s="236">
        <v>18782.267899742001</v>
      </c>
      <c r="BV122" s="236">
        <v>18957.981454329001</v>
      </c>
      <c r="BW122" s="236">
        <v>19132.477610030001</v>
      </c>
      <c r="BX122" s="236">
        <v>19305.762718729002</v>
      </c>
      <c r="BY122" s="236">
        <v>19477.851192802002</v>
      </c>
      <c r="BZ122" s="236">
        <v>19648.766255719001</v>
      </c>
      <c r="CA122" s="236">
        <v>19818.546104776</v>
      </c>
      <c r="CB122" s="236">
        <v>19987.266183593001</v>
      </c>
      <c r="CC122" s="236">
        <v>20155.149584453</v>
      </c>
      <c r="CD122" s="236">
        <v>20323.252741791999</v>
      </c>
      <c r="CE122" s="236">
        <v>20500</v>
      </c>
      <c r="CF122" s="236"/>
      <c r="CG122" s="236"/>
      <c r="CH122" s="236"/>
      <c r="CI122" s="236"/>
      <c r="CJ122" s="236"/>
      <c r="CK122" s="236"/>
      <c r="CL122" s="236"/>
      <c r="CM122" s="236"/>
      <c r="CN122" s="236"/>
      <c r="CO122" s="236"/>
      <c r="CP122" s="236"/>
      <c r="CQ122" s="236"/>
      <c r="CR122" s="236"/>
      <c r="CS122" s="236"/>
      <c r="CT122" s="236"/>
      <c r="CU122" s="236"/>
      <c r="CV122" s="236"/>
      <c r="CW122" s="236"/>
      <c r="CX122" s="236"/>
      <c r="CY122" s="236"/>
      <c r="CZ122" s="236"/>
      <c r="DA122" s="236"/>
      <c r="DB122" s="236"/>
      <c r="DC122" s="236"/>
      <c r="DD122" s="236"/>
      <c r="DE122" s="236"/>
      <c r="DF122" s="236"/>
      <c r="DG122" s="236"/>
      <c r="DH122" s="236"/>
      <c r="DI122" s="236"/>
      <c r="DJ122" s="236"/>
      <c r="DK122" s="236"/>
      <c r="DL122" s="236"/>
      <c r="DM122" s="236"/>
      <c r="DN122" s="236"/>
      <c r="DO122" s="236"/>
      <c r="DP122" s="236"/>
      <c r="DQ122" s="236"/>
      <c r="DR122" s="236"/>
      <c r="DS122" s="236"/>
    </row>
    <row r="123" spans="1:123" x14ac:dyDescent="0.15">
      <c r="A123" s="1" t="s">
        <v>273</v>
      </c>
      <c r="B123" s="1">
        <v>1</v>
      </c>
      <c r="C123" s="1" t="s">
        <v>273</v>
      </c>
      <c r="D123" s="1">
        <v>1</v>
      </c>
      <c r="E123" s="1">
        <v>2</v>
      </c>
      <c r="F123" s="1">
        <v>41</v>
      </c>
      <c r="G123" s="1">
        <v>0</v>
      </c>
      <c r="H123" s="1">
        <v>0</v>
      </c>
      <c r="I123" s="1">
        <v>0</v>
      </c>
      <c r="J123" s="1">
        <v>0</v>
      </c>
      <c r="K123" s="1">
        <v>0</v>
      </c>
      <c r="L123" s="1">
        <v>8679.6713844509995</v>
      </c>
      <c r="M123" s="236">
        <v>69</v>
      </c>
      <c r="N123" s="236">
        <v>8759.8244741750004</v>
      </c>
      <c r="O123" s="236">
        <v>8889.9491065540005</v>
      </c>
      <c r="P123" s="236">
        <v>9021.9075404769992</v>
      </c>
      <c r="Q123" s="236">
        <v>9155.7032069950001</v>
      </c>
      <c r="R123" s="236">
        <v>9291.3337067539996</v>
      </c>
      <c r="S123" s="236">
        <v>9428.8074752730008</v>
      </c>
      <c r="T123" s="236">
        <v>9568.1416936990008</v>
      </c>
      <c r="U123" s="236">
        <v>9709.3457585590004</v>
      </c>
      <c r="V123" s="236">
        <v>9852.4167742949994</v>
      </c>
      <c r="W123" s="236">
        <v>9997.3550305579993</v>
      </c>
      <c r="X123" s="236">
        <v>10144.151381932001</v>
      </c>
      <c r="Y123" s="236">
        <v>10292.846215129999</v>
      </c>
      <c r="Z123" s="236">
        <v>10443.475975576999</v>
      </c>
      <c r="AA123" s="236">
        <v>10596.091774148001</v>
      </c>
      <c r="AB123" s="236">
        <v>10750.706420551</v>
      </c>
      <c r="AC123" s="236">
        <v>10907.294169225999</v>
      </c>
      <c r="AD123" s="236">
        <v>11065.792339248999</v>
      </c>
      <c r="AE123" s="236">
        <v>11226.128840705</v>
      </c>
      <c r="AF123" s="236">
        <v>11388.255302893</v>
      </c>
      <c r="AG123" s="236">
        <v>11552.148933554001</v>
      </c>
      <c r="AH123" s="236">
        <v>11717.881976141</v>
      </c>
      <c r="AI123" s="236">
        <v>11885.498414518001</v>
      </c>
      <c r="AJ123" s="236">
        <v>12054.955235191999</v>
      </c>
      <c r="AK123" s="236">
        <v>12226.193568428</v>
      </c>
      <c r="AL123" s="236">
        <v>12399.129626706001</v>
      </c>
      <c r="AM123" s="236">
        <v>12573.665848904</v>
      </c>
      <c r="AN123" s="236">
        <v>12749.688960009</v>
      </c>
      <c r="AO123" s="236">
        <v>12927.080908328</v>
      </c>
      <c r="AP123" s="236">
        <v>13105.734203538001</v>
      </c>
      <c r="AQ123" s="236">
        <v>13285.556649343</v>
      </c>
      <c r="AR123" s="236">
        <v>13466.488772868001</v>
      </c>
      <c r="AS123" s="236">
        <v>13648.567270951</v>
      </c>
      <c r="AT123" s="236">
        <v>13831.67775857</v>
      </c>
      <c r="AU123" s="236">
        <v>14015.716220499</v>
      </c>
      <c r="AV123" s="236">
        <v>14200.544958516</v>
      </c>
      <c r="AW123" s="236">
        <v>14386.02694811</v>
      </c>
      <c r="AX123" s="236">
        <v>14572.077377218</v>
      </c>
      <c r="AY123" s="236">
        <v>14758.575659067001</v>
      </c>
      <c r="AZ123" s="236">
        <v>14945.456472324</v>
      </c>
      <c r="BA123" s="236">
        <v>15132.664324943</v>
      </c>
      <c r="BB123" s="236">
        <v>15320.121766478</v>
      </c>
      <c r="BC123" s="236">
        <v>15507.777708698</v>
      </c>
      <c r="BD123" s="236">
        <v>15695.545578449</v>
      </c>
      <c r="BE123" s="236">
        <v>15883.388139971001</v>
      </c>
      <c r="BF123" s="236">
        <v>16071.270460813999</v>
      </c>
      <c r="BG123" s="236">
        <v>16259.027484012</v>
      </c>
      <c r="BH123" s="236">
        <v>16446.707916468</v>
      </c>
      <c r="BI123" s="236">
        <v>16634.179953866998</v>
      </c>
      <c r="BJ123" s="236">
        <v>16821.483144365</v>
      </c>
      <c r="BK123" s="236">
        <v>17008.422663228001</v>
      </c>
      <c r="BL123" s="236">
        <v>17194.380943003001</v>
      </c>
      <c r="BM123" s="236">
        <v>17378.339025925001</v>
      </c>
      <c r="BN123" s="236">
        <v>17561.359619702002</v>
      </c>
      <c r="BO123" s="236">
        <v>17743.383057040999</v>
      </c>
      <c r="BP123" s="236">
        <v>17924.356812661001</v>
      </c>
      <c r="BQ123" s="236">
        <v>18104.237157506999</v>
      </c>
      <c r="BR123" s="236">
        <v>18282.989201666001</v>
      </c>
      <c r="BS123" s="236">
        <v>18460.586067196</v>
      </c>
      <c r="BT123" s="236">
        <v>18637.009437952001</v>
      </c>
      <c r="BU123" s="236">
        <v>18812.248800162</v>
      </c>
      <c r="BV123" s="236">
        <v>18986.301924574</v>
      </c>
      <c r="BW123" s="236">
        <v>19159.173944585</v>
      </c>
      <c r="BX123" s="236">
        <v>19330.877884671001</v>
      </c>
      <c r="BY123" s="236">
        <v>19501.435261266</v>
      </c>
      <c r="BZ123" s="236">
        <v>19670.881679732</v>
      </c>
      <c r="CA123" s="236">
        <v>19839.286933706</v>
      </c>
      <c r="CB123" s="236">
        <v>20006.855077634002</v>
      </c>
      <c r="CC123" s="236">
        <v>20174.546014413001</v>
      </c>
      <c r="CD123" s="236">
        <v>20350</v>
      </c>
      <c r="CE123" s="236"/>
      <c r="CF123" s="236"/>
      <c r="CG123" s="236"/>
      <c r="CH123" s="236"/>
      <c r="CI123" s="236"/>
      <c r="CJ123" s="236"/>
      <c r="CK123" s="236"/>
      <c r="CL123" s="236"/>
      <c r="CM123" s="236"/>
      <c r="CN123" s="236"/>
      <c r="CO123" s="236"/>
      <c r="CP123" s="236"/>
      <c r="CQ123" s="236"/>
      <c r="CR123" s="236"/>
      <c r="CS123" s="236"/>
      <c r="CT123" s="236"/>
      <c r="CU123" s="236"/>
      <c r="CV123" s="236"/>
      <c r="CW123" s="236"/>
      <c r="CX123" s="236"/>
      <c r="CY123" s="236"/>
      <c r="CZ123" s="236"/>
      <c r="DA123" s="236"/>
      <c r="DB123" s="236"/>
      <c r="DC123" s="236"/>
      <c r="DD123" s="236"/>
      <c r="DE123" s="236"/>
      <c r="DF123" s="236"/>
      <c r="DG123" s="236"/>
      <c r="DH123" s="236"/>
      <c r="DI123" s="236"/>
      <c r="DJ123" s="236"/>
      <c r="DK123" s="236"/>
      <c r="DL123" s="236"/>
      <c r="DM123" s="236"/>
      <c r="DN123" s="236"/>
      <c r="DO123" s="236"/>
      <c r="DP123" s="236"/>
      <c r="DQ123" s="236"/>
      <c r="DR123" s="236"/>
      <c r="DS123" s="236"/>
    </row>
    <row r="124" spans="1:123" x14ac:dyDescent="0.15">
      <c r="A124" s="1" t="s">
        <v>273</v>
      </c>
      <c r="B124" s="1">
        <v>1</v>
      </c>
      <c r="C124" s="1" t="s">
        <v>273</v>
      </c>
      <c r="D124" s="1">
        <v>1</v>
      </c>
      <c r="E124" s="1">
        <v>2</v>
      </c>
      <c r="F124" s="1">
        <v>42</v>
      </c>
      <c r="G124" s="1">
        <v>0</v>
      </c>
      <c r="H124" s="1">
        <v>0</v>
      </c>
      <c r="I124" s="1">
        <v>0</v>
      </c>
      <c r="J124" s="1">
        <v>0</v>
      </c>
      <c r="K124" s="1">
        <v>0</v>
      </c>
      <c r="L124" s="1">
        <v>8727.1247223369992</v>
      </c>
      <c r="M124" s="236">
        <v>68</v>
      </c>
      <c r="N124" s="236">
        <v>8808.4796656950002</v>
      </c>
      <c r="O124" s="236">
        <v>8939.2793040489996</v>
      </c>
      <c r="P124" s="236">
        <v>9071.9032853019999</v>
      </c>
      <c r="Q124" s="236">
        <v>9206.3500596009999</v>
      </c>
      <c r="R124" s="236">
        <v>9342.6283867399998</v>
      </c>
      <c r="S124" s="236">
        <v>9480.7553868100003</v>
      </c>
      <c r="T124" s="236">
        <v>9620.7407052710005</v>
      </c>
      <c r="U124" s="236">
        <v>9762.5821494619995</v>
      </c>
      <c r="V124" s="236">
        <v>9906.2805373939991</v>
      </c>
      <c r="W124" s="236">
        <v>10051.827559833</v>
      </c>
      <c r="X124" s="236">
        <v>10199.262592782001</v>
      </c>
      <c r="Y124" s="236">
        <v>10348.621274384999</v>
      </c>
      <c r="Z124" s="236">
        <v>10499.953451608</v>
      </c>
      <c r="AA124" s="236">
        <v>10653.27203953</v>
      </c>
      <c r="AB124" s="236">
        <v>10808.552660486999</v>
      </c>
      <c r="AC124" s="236">
        <v>10965.735107925</v>
      </c>
      <c r="AD124" s="236">
        <v>11124.749911225999</v>
      </c>
      <c r="AE124" s="236">
        <v>11285.550423195</v>
      </c>
      <c r="AF124" s="236">
        <v>11448.114692185</v>
      </c>
      <c r="AG124" s="236">
        <v>11612.512909941001</v>
      </c>
      <c r="AH124" s="236">
        <v>11778.787948720001</v>
      </c>
      <c r="AI124" s="236">
        <v>11946.898244942</v>
      </c>
      <c r="AJ124" s="236">
        <v>12116.786743272</v>
      </c>
      <c r="AK124" s="236">
        <v>12288.372060256001</v>
      </c>
      <c r="AL124" s="236">
        <v>12461.559282619</v>
      </c>
      <c r="AM124" s="236">
        <v>12636.238061504</v>
      </c>
      <c r="AN124" s="236">
        <v>12812.293241865</v>
      </c>
      <c r="AO124" s="236">
        <v>12989.619804460999</v>
      </c>
      <c r="AP124" s="236">
        <v>13168.127505427999</v>
      </c>
      <c r="AQ124" s="236">
        <v>13347.757902240999</v>
      </c>
      <c r="AR124" s="236">
        <v>13528.546295321001</v>
      </c>
      <c r="AS124" s="236">
        <v>13710.380625438</v>
      </c>
      <c r="AT124" s="236">
        <v>13893.158836606999</v>
      </c>
      <c r="AU124" s="236">
        <v>14076.745879546001</v>
      </c>
      <c r="AV124" s="236">
        <v>14261.007230256</v>
      </c>
      <c r="AW124" s="236">
        <v>14445.859263783999</v>
      </c>
      <c r="AX124" s="236">
        <v>14631.183317798001</v>
      </c>
      <c r="AY124" s="236">
        <v>14816.914678175001</v>
      </c>
      <c r="AZ124" s="236">
        <v>15002.998208359</v>
      </c>
      <c r="BA124" s="236">
        <v>15189.357256411</v>
      </c>
      <c r="BB124" s="236">
        <v>15375.940929322</v>
      </c>
      <c r="BC124" s="236">
        <v>15562.663565579</v>
      </c>
      <c r="BD124" s="236">
        <v>15749.487777593</v>
      </c>
      <c r="BE124" s="236">
        <v>15936.378426583</v>
      </c>
      <c r="BF124" s="236">
        <v>16123.172830713</v>
      </c>
      <c r="BG124" s="236">
        <v>16309.917761883</v>
      </c>
      <c r="BH124" s="236">
        <v>16496.483031661999</v>
      </c>
      <c r="BI124" s="236">
        <v>16682.906446866</v>
      </c>
      <c r="BJ124" s="236">
        <v>16868.995887246001</v>
      </c>
      <c r="BK124" s="236">
        <v>17054.144171882999</v>
      </c>
      <c r="BL124" s="236">
        <v>17237.349598885001</v>
      </c>
      <c r="BM124" s="236">
        <v>17419.653929014999</v>
      </c>
      <c r="BN124" s="236">
        <v>17600.99732816</v>
      </c>
      <c r="BO124" s="236">
        <v>17781.326967147001</v>
      </c>
      <c r="BP124" s="236">
        <v>17960.598655292</v>
      </c>
      <c r="BQ124" s="236">
        <v>18138.77689162</v>
      </c>
      <c r="BR124" s="236">
        <v>18315.834059958001</v>
      </c>
      <c r="BS124" s="236">
        <v>18491.750976161999</v>
      </c>
      <c r="BT124" s="236">
        <v>18666.516145996</v>
      </c>
      <c r="BU124" s="236">
        <v>18840.126239118999</v>
      </c>
      <c r="BV124" s="236">
        <v>19012.585170440001</v>
      </c>
      <c r="BW124" s="236">
        <v>19183.904576541001</v>
      </c>
      <c r="BX124" s="236">
        <v>19354.104266811999</v>
      </c>
      <c r="BY124" s="236">
        <v>19523.217254687999</v>
      </c>
      <c r="BZ124" s="236">
        <v>19691.307683818999</v>
      </c>
      <c r="CA124" s="236">
        <v>19858.560570815</v>
      </c>
      <c r="CB124" s="236">
        <v>20025.839287033999</v>
      </c>
      <c r="CC124" s="236">
        <v>20200</v>
      </c>
      <c r="CD124" s="236"/>
      <c r="CE124" s="236"/>
      <c r="CF124" s="236"/>
      <c r="CG124" s="236"/>
      <c r="CH124" s="236"/>
      <c r="CI124" s="236"/>
      <c r="CJ124" s="236"/>
      <c r="CK124" s="236"/>
      <c r="CL124" s="236"/>
      <c r="CM124" s="236"/>
      <c r="CN124" s="236"/>
      <c r="CO124" s="236"/>
      <c r="CP124" s="236"/>
      <c r="CQ124" s="236"/>
      <c r="CR124" s="236"/>
      <c r="CS124" s="236"/>
      <c r="CT124" s="236"/>
      <c r="CU124" s="236"/>
      <c r="CV124" s="236"/>
      <c r="CW124" s="236"/>
      <c r="CX124" s="236"/>
      <c r="CY124" s="236"/>
      <c r="CZ124" s="236"/>
      <c r="DA124" s="236"/>
      <c r="DB124" s="236"/>
      <c r="DC124" s="236"/>
      <c r="DD124" s="236"/>
      <c r="DE124" s="236"/>
      <c r="DF124" s="236"/>
      <c r="DG124" s="236"/>
      <c r="DH124" s="236"/>
      <c r="DI124" s="236"/>
      <c r="DJ124" s="236"/>
      <c r="DK124" s="236"/>
      <c r="DL124" s="236"/>
      <c r="DM124" s="236"/>
      <c r="DN124" s="236"/>
      <c r="DO124" s="236"/>
      <c r="DP124" s="236"/>
      <c r="DQ124" s="236"/>
      <c r="DR124" s="236"/>
      <c r="DS124" s="236"/>
    </row>
    <row r="125" spans="1:123" x14ac:dyDescent="0.15">
      <c r="A125" s="1" t="s">
        <v>273</v>
      </c>
      <c r="B125" s="1">
        <v>1</v>
      </c>
      <c r="C125" s="1" t="s">
        <v>273</v>
      </c>
      <c r="D125" s="1">
        <v>1</v>
      </c>
      <c r="E125" s="1">
        <v>2</v>
      </c>
      <c r="F125" s="1">
        <v>43</v>
      </c>
      <c r="G125" s="1">
        <v>0</v>
      </c>
      <c r="H125" s="1">
        <v>0</v>
      </c>
      <c r="I125" s="1">
        <v>0</v>
      </c>
      <c r="J125" s="1">
        <v>0</v>
      </c>
      <c r="K125" s="1">
        <v>0</v>
      </c>
      <c r="L125" s="1">
        <v>8774.0892147009999</v>
      </c>
      <c r="M125" s="236">
        <v>67</v>
      </c>
      <c r="N125" s="236">
        <v>8856.6510676220005</v>
      </c>
      <c r="O125" s="236">
        <v>8988.1033636089996</v>
      </c>
      <c r="P125" s="236">
        <v>9121.3664124480001</v>
      </c>
      <c r="Q125" s="236">
        <v>9256.4492982070005</v>
      </c>
      <c r="R125" s="236">
        <v>9393.3690799220003</v>
      </c>
      <c r="S125" s="236">
        <v>9532.1356519830006</v>
      </c>
      <c r="T125" s="236">
        <v>9672.7475246289996</v>
      </c>
      <c r="U125" s="236">
        <v>9815.2060442300008</v>
      </c>
      <c r="V125" s="236">
        <v>9959.5037377330009</v>
      </c>
      <c r="W125" s="236">
        <v>10105.678970434001</v>
      </c>
      <c r="X125" s="236">
        <v>10253.766573192999</v>
      </c>
      <c r="Y125" s="236">
        <v>10403.815129068</v>
      </c>
      <c r="Z125" s="236">
        <v>10555.837658508</v>
      </c>
      <c r="AA125" s="236">
        <v>10709.811151749</v>
      </c>
      <c r="AB125" s="236">
        <v>10865.677876602</v>
      </c>
      <c r="AC125" s="236">
        <v>11023.370981747001</v>
      </c>
      <c r="AD125" s="236">
        <v>11182.845543498001</v>
      </c>
      <c r="AE125" s="236">
        <v>11344.080450816</v>
      </c>
      <c r="AF125" s="236">
        <v>11507.143843741</v>
      </c>
      <c r="AG125" s="236">
        <v>11672.077482922001</v>
      </c>
      <c r="AH125" s="236">
        <v>11838.841254691</v>
      </c>
      <c r="AI125" s="236">
        <v>12007.379918115999</v>
      </c>
      <c r="AJ125" s="236">
        <v>12177.614493806001</v>
      </c>
      <c r="AK125" s="236">
        <v>12349.452716334001</v>
      </c>
      <c r="AL125" s="236">
        <v>12522.787163000001</v>
      </c>
      <c r="AM125" s="236">
        <v>12697.505575403</v>
      </c>
      <c r="AN125" s="236">
        <v>12873.505405385</v>
      </c>
      <c r="AO125" s="236">
        <v>13050.698361514</v>
      </c>
      <c r="AP125" s="236">
        <v>13229.027031613999</v>
      </c>
      <c r="AQ125" s="236">
        <v>13408.525319692</v>
      </c>
      <c r="AR125" s="236">
        <v>13589.083492305001</v>
      </c>
      <c r="AS125" s="236">
        <v>13770.601452716</v>
      </c>
      <c r="AT125" s="236">
        <v>13952.946800576001</v>
      </c>
      <c r="AU125" s="236">
        <v>14135.987512401</v>
      </c>
      <c r="AV125" s="236">
        <v>14319.641150349</v>
      </c>
      <c r="AW125" s="236">
        <v>14503.790976529001</v>
      </c>
      <c r="AX125" s="236">
        <v>14688.372884025001</v>
      </c>
      <c r="AY125" s="236">
        <v>14873.332091775001</v>
      </c>
      <c r="AZ125" s="236">
        <v>15058.592746344</v>
      </c>
      <c r="BA125" s="236">
        <v>15244.104149946001</v>
      </c>
      <c r="BB125" s="236">
        <v>15429.781552709999</v>
      </c>
      <c r="BC125" s="236">
        <v>15615.587415214</v>
      </c>
      <c r="BD125" s="236">
        <v>15801.486392351</v>
      </c>
      <c r="BE125" s="236">
        <v>15987.318177413999</v>
      </c>
      <c r="BF125" s="236">
        <v>16173.127607298</v>
      </c>
      <c r="BG125" s="236">
        <v>16358.786109457</v>
      </c>
      <c r="BH125" s="236">
        <v>16544.329749368</v>
      </c>
      <c r="BI125" s="236">
        <v>16729.569111264002</v>
      </c>
      <c r="BJ125" s="236">
        <v>16913.907400762</v>
      </c>
      <c r="BK125" s="236">
        <v>17096.360171846001</v>
      </c>
      <c r="BL125" s="236">
        <v>17277.948238328001</v>
      </c>
      <c r="BM125" s="236">
        <v>17458.611599279</v>
      </c>
      <c r="BN125" s="236">
        <v>17638.297121634001</v>
      </c>
      <c r="BO125" s="236">
        <v>17816.960153077001</v>
      </c>
      <c r="BP125" s="236">
        <v>17994.564581573999</v>
      </c>
      <c r="BQ125" s="236">
        <v>18171.082052720001</v>
      </c>
      <c r="BR125" s="236">
        <v>18346.492514371999</v>
      </c>
      <c r="BS125" s="236">
        <v>18520.783491828999</v>
      </c>
      <c r="BT125" s="236">
        <v>18693.950553662999</v>
      </c>
      <c r="BU125" s="236">
        <v>18865.996396295999</v>
      </c>
      <c r="BV125" s="236">
        <v>19036.93126841</v>
      </c>
      <c r="BW125" s="236">
        <v>19206.773272358001</v>
      </c>
      <c r="BX125" s="236">
        <v>19375.552829642998</v>
      </c>
      <c r="BY125" s="236">
        <v>19543.328433931001</v>
      </c>
      <c r="BZ125" s="236">
        <v>19710.266063996001</v>
      </c>
      <c r="CA125" s="236">
        <v>19877.132559655001</v>
      </c>
      <c r="CB125" s="236">
        <v>20050</v>
      </c>
      <c r="CC125" s="236"/>
      <c r="CD125" s="236"/>
      <c r="CE125" s="236"/>
      <c r="CF125" s="236"/>
      <c r="CG125" s="236"/>
      <c r="CH125" s="236"/>
      <c r="CI125" s="236"/>
      <c r="CJ125" s="236"/>
      <c r="CK125" s="236"/>
      <c r="CL125" s="236"/>
      <c r="CM125" s="236"/>
      <c r="CN125" s="236"/>
      <c r="CO125" s="236"/>
      <c r="CP125" s="236"/>
      <c r="CQ125" s="236"/>
      <c r="CR125" s="236"/>
      <c r="CS125" s="236"/>
      <c r="CT125" s="236"/>
      <c r="CU125" s="236"/>
      <c r="CV125" s="236"/>
      <c r="CW125" s="236"/>
      <c r="CX125" s="236"/>
      <c r="CY125" s="236"/>
      <c r="CZ125" s="236"/>
      <c r="DA125" s="236"/>
      <c r="DB125" s="236"/>
      <c r="DC125" s="236"/>
      <c r="DD125" s="236"/>
      <c r="DE125" s="236"/>
      <c r="DF125" s="236"/>
      <c r="DG125" s="236"/>
      <c r="DH125" s="236"/>
      <c r="DI125" s="236"/>
      <c r="DJ125" s="236"/>
      <c r="DK125" s="236"/>
      <c r="DL125" s="236"/>
      <c r="DM125" s="236"/>
      <c r="DN125" s="236"/>
      <c r="DO125" s="236"/>
      <c r="DP125" s="236"/>
      <c r="DQ125" s="236"/>
      <c r="DR125" s="236"/>
      <c r="DS125" s="236"/>
    </row>
    <row r="126" spans="1:123" x14ac:dyDescent="0.15">
      <c r="A126" s="1" t="s">
        <v>273</v>
      </c>
      <c r="B126" s="1">
        <v>1</v>
      </c>
      <c r="C126" s="1" t="s">
        <v>273</v>
      </c>
      <c r="D126" s="1">
        <v>1</v>
      </c>
      <c r="E126" s="1">
        <v>2</v>
      </c>
      <c r="F126" s="1">
        <v>44</v>
      </c>
      <c r="G126" s="1">
        <v>0</v>
      </c>
      <c r="H126" s="1">
        <v>0</v>
      </c>
      <c r="I126" s="1">
        <v>0</v>
      </c>
      <c r="J126" s="1">
        <v>0</v>
      </c>
      <c r="K126" s="1">
        <v>0</v>
      </c>
      <c r="L126" s="1">
        <v>8820.5337988470001</v>
      </c>
      <c r="M126" s="236">
        <v>66</v>
      </c>
      <c r="N126" s="236">
        <v>8904.3034419150008</v>
      </c>
      <c r="O126" s="236">
        <v>9036.3827652950004</v>
      </c>
      <c r="P126" s="236">
        <v>9170.2702096739995</v>
      </c>
      <c r="Q126" s="236">
        <v>9305.9827730329998</v>
      </c>
      <c r="R126" s="236">
        <v>9443.5305986950007</v>
      </c>
      <c r="S126" s="236">
        <v>9582.9128997959997</v>
      </c>
      <c r="T126" s="236">
        <v>9724.1315510660006</v>
      </c>
      <c r="U126" s="236">
        <v>9867.1799156340003</v>
      </c>
      <c r="V126" s="236">
        <v>10012.095348086999</v>
      </c>
      <c r="W126" s="236">
        <v>10158.911872000999</v>
      </c>
      <c r="X126" s="236">
        <v>10307.676806527999</v>
      </c>
      <c r="Y126" s="236">
        <v>10458.403277486999</v>
      </c>
      <c r="Z126" s="236">
        <v>10611.06964301</v>
      </c>
      <c r="AA126" s="236">
        <v>10765.620645278001</v>
      </c>
      <c r="AB126" s="236">
        <v>10921.992052268</v>
      </c>
      <c r="AC126" s="236">
        <v>11080.140663800999</v>
      </c>
      <c r="AD126" s="236">
        <v>11240.046209447</v>
      </c>
      <c r="AE126" s="236">
        <v>11401.774777541999</v>
      </c>
      <c r="AF126" s="236">
        <v>11565.367017123999</v>
      </c>
      <c r="AG126" s="236">
        <v>11730.784264440999</v>
      </c>
      <c r="AH126" s="236">
        <v>11897.973092959</v>
      </c>
      <c r="AI126" s="236">
        <v>12066.856927356001</v>
      </c>
      <c r="AJ126" s="236">
        <v>12237.346150048999</v>
      </c>
      <c r="AK126" s="236">
        <v>12409.336264496</v>
      </c>
      <c r="AL126" s="236">
        <v>12582.71790894</v>
      </c>
      <c r="AM126" s="236">
        <v>12757.391006308</v>
      </c>
      <c r="AN126" s="236">
        <v>12933.269217599</v>
      </c>
      <c r="AO126" s="236">
        <v>13110.296160987</v>
      </c>
      <c r="AP126" s="236">
        <v>13288.504344061999</v>
      </c>
      <c r="AQ126" s="236">
        <v>13467.786359173</v>
      </c>
      <c r="AR126" s="236">
        <v>13648.044068825</v>
      </c>
      <c r="AS126" s="236">
        <v>13829.147721607</v>
      </c>
      <c r="AT126" s="236">
        <v>14010.967794546001</v>
      </c>
      <c r="AU126" s="236">
        <v>14193.423036914999</v>
      </c>
      <c r="AV126" s="236">
        <v>14376.39863526</v>
      </c>
      <c r="AW126" s="236">
        <v>14559.831089875999</v>
      </c>
      <c r="AX126" s="236">
        <v>14743.665975190999</v>
      </c>
      <c r="AY126" s="236">
        <v>14927.828236277001</v>
      </c>
      <c r="AZ126" s="236">
        <v>15112.26737057</v>
      </c>
      <c r="BA126" s="236">
        <v>15296.899539841001</v>
      </c>
      <c r="BB126" s="236">
        <v>15481.687052836</v>
      </c>
      <c r="BC126" s="236">
        <v>15666.594358120001</v>
      </c>
      <c r="BD126" s="236">
        <v>15851.463524115001</v>
      </c>
      <c r="BE126" s="236">
        <v>16036.337452714</v>
      </c>
      <c r="BF126" s="236">
        <v>16221.089187251</v>
      </c>
      <c r="BG126" s="236">
        <v>16405.75305187</v>
      </c>
      <c r="BH126" s="236">
        <v>16590.142335281002</v>
      </c>
      <c r="BI126" s="236">
        <v>16773.670629642002</v>
      </c>
      <c r="BJ126" s="236">
        <v>16955.370744807002</v>
      </c>
      <c r="BK126" s="236">
        <v>17136.242547640999</v>
      </c>
      <c r="BL126" s="236">
        <v>17316.225870398001</v>
      </c>
      <c r="BM126" s="236">
        <v>17495.267276120001</v>
      </c>
      <c r="BN126" s="236">
        <v>17673.321650861999</v>
      </c>
      <c r="BO126" s="236">
        <v>17850.352271527001</v>
      </c>
      <c r="BP126" s="236">
        <v>18026.330045482999</v>
      </c>
      <c r="BQ126" s="236">
        <v>18201.234052582</v>
      </c>
      <c r="BR126" s="236">
        <v>18375.050837662999</v>
      </c>
      <c r="BS126" s="236">
        <v>18547.774868207001</v>
      </c>
      <c r="BT126" s="236">
        <v>18719.407622152001</v>
      </c>
      <c r="BU126" s="236">
        <v>18889.95796028</v>
      </c>
      <c r="BV126" s="236">
        <v>19059.442277905</v>
      </c>
      <c r="BW126" s="236">
        <v>19227.888404599002</v>
      </c>
      <c r="BX126" s="236">
        <v>19395.349184044</v>
      </c>
      <c r="BY126" s="236">
        <v>19561.971557176999</v>
      </c>
      <c r="BZ126" s="236">
        <v>19728.425832276</v>
      </c>
      <c r="CA126" s="236">
        <v>19900</v>
      </c>
      <c r="CB126" s="236"/>
      <c r="CC126" s="236"/>
      <c r="CD126" s="236"/>
      <c r="CE126" s="236"/>
      <c r="CF126" s="236"/>
      <c r="CG126" s="236"/>
      <c r="CH126" s="236"/>
      <c r="CI126" s="236"/>
      <c r="CJ126" s="236"/>
      <c r="CK126" s="236"/>
      <c r="CL126" s="236"/>
      <c r="CM126" s="236"/>
      <c r="CN126" s="236"/>
      <c r="CO126" s="236"/>
      <c r="CP126" s="236"/>
      <c r="CQ126" s="236"/>
      <c r="CR126" s="236"/>
      <c r="CS126" s="236"/>
      <c r="CT126" s="236"/>
      <c r="CU126" s="236"/>
      <c r="CV126" s="236"/>
      <c r="CW126" s="236"/>
      <c r="CX126" s="236"/>
      <c r="CY126" s="236"/>
      <c r="CZ126" s="236"/>
      <c r="DA126" s="236"/>
      <c r="DB126" s="236"/>
      <c r="DC126" s="236"/>
      <c r="DD126" s="236"/>
      <c r="DE126" s="236"/>
      <c r="DF126" s="236"/>
      <c r="DG126" s="236"/>
      <c r="DH126" s="236"/>
      <c r="DI126" s="236"/>
      <c r="DJ126" s="236"/>
      <c r="DK126" s="236"/>
      <c r="DL126" s="236"/>
      <c r="DM126" s="236"/>
      <c r="DN126" s="236"/>
      <c r="DO126" s="236"/>
      <c r="DP126" s="236"/>
      <c r="DQ126" s="236"/>
      <c r="DR126" s="236"/>
      <c r="DS126" s="236"/>
    </row>
    <row r="127" spans="1:123" x14ac:dyDescent="0.15">
      <c r="A127" s="1" t="s">
        <v>273</v>
      </c>
      <c r="B127" s="1">
        <v>1</v>
      </c>
      <c r="C127" s="1" t="s">
        <v>273</v>
      </c>
      <c r="D127" s="1">
        <v>1</v>
      </c>
      <c r="E127" s="1">
        <v>2</v>
      </c>
      <c r="F127" s="1">
        <v>45</v>
      </c>
      <c r="G127" s="1">
        <v>0</v>
      </c>
      <c r="H127" s="1">
        <v>0</v>
      </c>
      <c r="I127" s="1">
        <v>0</v>
      </c>
      <c r="J127" s="1">
        <v>0</v>
      </c>
      <c r="K127" s="1">
        <v>0</v>
      </c>
      <c r="L127" s="1">
        <v>8866.4228670240009</v>
      </c>
      <c r="M127" s="236">
        <v>65</v>
      </c>
      <c r="N127" s="236">
        <v>8951.3991181410001</v>
      </c>
      <c r="O127" s="236">
        <v>9084.0911211410003</v>
      </c>
      <c r="P127" s="236">
        <v>9218.5964661439994</v>
      </c>
      <c r="Q127" s="236">
        <v>9354.9255454070008</v>
      </c>
      <c r="R127" s="236">
        <v>9493.0782749629998</v>
      </c>
      <c r="S127" s="236">
        <v>9633.0570579030009</v>
      </c>
      <c r="T127" s="236">
        <v>9774.8560935349997</v>
      </c>
      <c r="U127" s="236">
        <v>9918.5117257389993</v>
      </c>
      <c r="V127" s="236">
        <v>10064.057170808999</v>
      </c>
      <c r="W127" s="236">
        <v>10211.538483988001</v>
      </c>
      <c r="X127" s="236">
        <v>10360.968896466</v>
      </c>
      <c r="Y127" s="236">
        <v>10512.328134271</v>
      </c>
      <c r="Z127" s="236">
        <v>10665.563413954</v>
      </c>
      <c r="AA127" s="236">
        <v>10820.613122789</v>
      </c>
      <c r="AB127" s="236">
        <v>10977.435784103</v>
      </c>
      <c r="AC127" s="236">
        <v>11136.011968078001</v>
      </c>
      <c r="AD127" s="236">
        <v>11296.405711342</v>
      </c>
      <c r="AE127" s="236">
        <v>11458.656551325001</v>
      </c>
      <c r="AF127" s="236">
        <v>11622.72727419</v>
      </c>
      <c r="AG127" s="236">
        <v>11788.566267803</v>
      </c>
      <c r="AH127" s="236">
        <v>11956.099360906001</v>
      </c>
      <c r="AI127" s="236">
        <v>12125.239583764</v>
      </c>
      <c r="AJ127" s="236">
        <v>12295.885365991</v>
      </c>
      <c r="AK127" s="236">
        <v>12467.930242478</v>
      </c>
      <c r="AL127" s="236">
        <v>12641.276607231999</v>
      </c>
      <c r="AM127" s="236">
        <v>12815.840073685</v>
      </c>
      <c r="AN127" s="236">
        <v>12991.56529036</v>
      </c>
      <c r="AO127" s="236">
        <v>13168.483368433001</v>
      </c>
      <c r="AP127" s="236">
        <v>13346.489226039999</v>
      </c>
      <c r="AQ127" s="236">
        <v>13525.486684932999</v>
      </c>
      <c r="AR127" s="236">
        <v>13705.348642637</v>
      </c>
      <c r="AS127" s="236">
        <v>13885.948076692001</v>
      </c>
      <c r="AT127" s="236">
        <v>14067.204923481</v>
      </c>
      <c r="AU127" s="236">
        <v>14249.006293991</v>
      </c>
      <c r="AV127" s="236">
        <v>14431.289295727</v>
      </c>
      <c r="AW127" s="236">
        <v>14613.999858605999</v>
      </c>
      <c r="AX127" s="236">
        <v>14797.063726210001</v>
      </c>
      <c r="AY127" s="236">
        <v>14980.430591193999</v>
      </c>
      <c r="AZ127" s="236">
        <v>15164.017526972</v>
      </c>
      <c r="BA127" s="236">
        <v>15347.786690457</v>
      </c>
      <c r="BB127" s="236">
        <v>15531.702323889</v>
      </c>
      <c r="BC127" s="236">
        <v>15715.608870816</v>
      </c>
      <c r="BD127" s="236">
        <v>15899.547298129</v>
      </c>
      <c r="BE127" s="236">
        <v>16083.392265046001</v>
      </c>
      <c r="BF127" s="236">
        <v>16267.176354371</v>
      </c>
      <c r="BG127" s="236">
        <v>16450.715559298998</v>
      </c>
      <c r="BH127" s="236">
        <v>16633.433858520999</v>
      </c>
      <c r="BI127" s="236">
        <v>16814.381317767999</v>
      </c>
      <c r="BJ127" s="236">
        <v>16994.536856954001</v>
      </c>
      <c r="BK127" s="236">
        <v>17173.840141517001</v>
      </c>
      <c r="BL127" s="236">
        <v>17352.237430607001</v>
      </c>
      <c r="BM127" s="236">
        <v>17529.683148646</v>
      </c>
      <c r="BN127" s="236">
        <v>17706.139961481</v>
      </c>
      <c r="BO127" s="236">
        <v>17881.578038244999</v>
      </c>
      <c r="BP127" s="236">
        <v>18055.975590792001</v>
      </c>
      <c r="BQ127" s="236">
        <v>18229.318183496998</v>
      </c>
      <c r="BR127" s="236">
        <v>18401.599182752001</v>
      </c>
      <c r="BS127" s="236">
        <v>18572.818848007999</v>
      </c>
      <c r="BT127" s="236">
        <v>18742.984652149</v>
      </c>
      <c r="BU127" s="236">
        <v>18912.111283450999</v>
      </c>
      <c r="BV127" s="236">
        <v>19080.223979554001</v>
      </c>
      <c r="BW127" s="236">
        <v>19247.369934155999</v>
      </c>
      <c r="BX127" s="236">
        <v>19413.677050358001</v>
      </c>
      <c r="BY127" s="236">
        <v>19579.719104897002</v>
      </c>
      <c r="BZ127" s="236">
        <v>19750</v>
      </c>
      <c r="CA127" s="236"/>
      <c r="CB127" s="236"/>
      <c r="CC127" s="236"/>
      <c r="CD127" s="236"/>
      <c r="CE127" s="236"/>
      <c r="CF127" s="236"/>
      <c r="CG127" s="236"/>
      <c r="CH127" s="236"/>
      <c r="CI127" s="236"/>
      <c r="CJ127" s="236"/>
      <c r="CK127" s="236"/>
      <c r="CL127" s="236"/>
      <c r="CM127" s="236"/>
      <c r="CN127" s="236"/>
      <c r="CO127" s="236"/>
      <c r="CP127" s="236"/>
      <c r="CQ127" s="236"/>
      <c r="CR127" s="236"/>
      <c r="CS127" s="236"/>
      <c r="CT127" s="236"/>
      <c r="CU127" s="236"/>
      <c r="CV127" s="236"/>
      <c r="CW127" s="236"/>
      <c r="CX127" s="236"/>
      <c r="CY127" s="236"/>
      <c r="CZ127" s="236"/>
      <c r="DA127" s="236"/>
      <c r="DB127" s="236"/>
      <c r="DC127" s="236"/>
      <c r="DD127" s="236"/>
      <c r="DE127" s="236"/>
      <c r="DF127" s="236"/>
      <c r="DG127" s="236"/>
      <c r="DH127" s="236"/>
      <c r="DI127" s="236"/>
      <c r="DJ127" s="236"/>
      <c r="DK127" s="236"/>
      <c r="DL127" s="236"/>
      <c r="DM127" s="236"/>
      <c r="DN127" s="236"/>
      <c r="DO127" s="236"/>
      <c r="DP127" s="236"/>
      <c r="DQ127" s="236"/>
      <c r="DR127" s="236"/>
      <c r="DS127" s="236"/>
    </row>
    <row r="128" spans="1:123" x14ac:dyDescent="0.15">
      <c r="A128" s="1" t="s">
        <v>273</v>
      </c>
      <c r="B128" s="1">
        <v>1</v>
      </c>
      <c r="C128" s="1" t="s">
        <v>273</v>
      </c>
      <c r="D128" s="1">
        <v>1</v>
      </c>
      <c r="E128" s="1">
        <v>2</v>
      </c>
      <c r="F128" s="1">
        <v>46</v>
      </c>
      <c r="G128" s="1">
        <v>0</v>
      </c>
      <c r="H128" s="1">
        <v>0</v>
      </c>
      <c r="I128" s="1">
        <v>0</v>
      </c>
      <c r="J128" s="1">
        <v>0</v>
      </c>
      <c r="K128" s="1">
        <v>0</v>
      </c>
      <c r="L128" s="1">
        <v>8911.7185101380001</v>
      </c>
      <c r="M128" s="236">
        <v>64</v>
      </c>
      <c r="N128" s="236">
        <v>8997.9120326079992</v>
      </c>
      <c r="O128" s="236">
        <v>9131.2101592550007</v>
      </c>
      <c r="P128" s="236">
        <v>9266.3204921190008</v>
      </c>
      <c r="Q128" s="236">
        <v>9403.2436501299999</v>
      </c>
      <c r="R128" s="236">
        <v>9541.9825647390007</v>
      </c>
      <c r="S128" s="236">
        <v>9682.5322714360009</v>
      </c>
      <c r="T128" s="236">
        <v>9824.9281033919997</v>
      </c>
      <c r="U128" s="236">
        <v>9969.2024696169992</v>
      </c>
      <c r="V128" s="236">
        <v>10115.400161448</v>
      </c>
      <c r="W128" s="236">
        <v>10263.534515444</v>
      </c>
      <c r="X128" s="236">
        <v>10413.586625533</v>
      </c>
      <c r="Y128" s="236">
        <v>10565.506182630999</v>
      </c>
      <c r="Z128" s="236">
        <v>10719.23419331</v>
      </c>
      <c r="AA128" s="236">
        <v>10874.730904406</v>
      </c>
      <c r="AB128" s="236">
        <v>11031.977726708999</v>
      </c>
      <c r="AC128" s="236">
        <v>11191.036645143</v>
      </c>
      <c r="AD128" s="236">
        <v>11351.946085527001</v>
      </c>
      <c r="AE128" s="236">
        <v>11514.67028394</v>
      </c>
      <c r="AF128" s="236">
        <v>11679.159442647</v>
      </c>
      <c r="AG128" s="236">
        <v>11845.341794456001</v>
      </c>
      <c r="AH128" s="236">
        <v>12013.133017479</v>
      </c>
      <c r="AI128" s="236">
        <v>12182.434467487001</v>
      </c>
      <c r="AJ128" s="236">
        <v>12353.142576016</v>
      </c>
      <c r="AK128" s="236">
        <v>12525.162208156</v>
      </c>
      <c r="AL128" s="236">
        <v>12698.41092977</v>
      </c>
      <c r="AM128" s="236">
        <v>12872.834419733999</v>
      </c>
      <c r="AN128" s="236">
        <v>13048.462392804</v>
      </c>
      <c r="AO128" s="236">
        <v>13225.192092908001</v>
      </c>
      <c r="AP128" s="236">
        <v>13402.929301042001</v>
      </c>
      <c r="AQ128" s="236">
        <v>13581.549563667</v>
      </c>
      <c r="AR128" s="236">
        <v>13760.928358837</v>
      </c>
      <c r="AS128" s="236">
        <v>13940.986810046001</v>
      </c>
      <c r="AT128" s="236">
        <v>14121.613952722</v>
      </c>
      <c r="AU128" s="236">
        <v>14302.747501578</v>
      </c>
      <c r="AV128" s="236">
        <v>14484.333742022</v>
      </c>
      <c r="AW128" s="236">
        <v>14666.299216142001</v>
      </c>
      <c r="AX128" s="236">
        <v>14848.593811818</v>
      </c>
      <c r="AY128" s="236">
        <v>15031.135514103</v>
      </c>
      <c r="AZ128" s="236">
        <v>15213.886328078999</v>
      </c>
      <c r="BA128" s="236">
        <v>15396.810289658</v>
      </c>
      <c r="BB128" s="236">
        <v>15579.754217518001</v>
      </c>
      <c r="BC128" s="236">
        <v>15762.757143544</v>
      </c>
      <c r="BD128" s="236">
        <v>15945.695342841</v>
      </c>
      <c r="BE128" s="236">
        <v>16128.599656873001</v>
      </c>
      <c r="BF128" s="236">
        <v>16311.288783317001</v>
      </c>
      <c r="BG128" s="236">
        <v>16493.1970874</v>
      </c>
      <c r="BH128" s="236">
        <v>16673.391890727999</v>
      </c>
      <c r="BI128" s="236">
        <v>16852.831166266002</v>
      </c>
      <c r="BJ128" s="236">
        <v>17031.454412636002</v>
      </c>
      <c r="BK128" s="236">
        <v>17209.207585093001</v>
      </c>
      <c r="BL128" s="236">
        <v>17386.044646431001</v>
      </c>
      <c r="BM128" s="236">
        <v>17561.927651434999</v>
      </c>
      <c r="BN128" s="236">
        <v>17736.826031007</v>
      </c>
      <c r="BO128" s="236">
        <v>17910.717129002001</v>
      </c>
      <c r="BP128" s="236">
        <v>18083.585529330001</v>
      </c>
      <c r="BQ128" s="236">
        <v>18255.423497296</v>
      </c>
      <c r="BR128" s="236">
        <v>18426.230073864001</v>
      </c>
      <c r="BS128" s="236">
        <v>18596.011344019</v>
      </c>
      <c r="BT128" s="236">
        <v>18764.780288997001</v>
      </c>
      <c r="BU128" s="236">
        <v>18932.55955451</v>
      </c>
      <c r="BV128" s="236">
        <v>19099.390684269001</v>
      </c>
      <c r="BW128" s="236">
        <v>19265.382543538999</v>
      </c>
      <c r="BX128" s="236">
        <v>19431.012377518</v>
      </c>
      <c r="BY128" s="236">
        <v>19600</v>
      </c>
      <c r="BZ128" s="236"/>
      <c r="CA128" s="236"/>
      <c r="CB128" s="236"/>
      <c r="CC128" s="236"/>
      <c r="CD128" s="236"/>
      <c r="CE128" s="236"/>
      <c r="CF128" s="236"/>
      <c r="CG128" s="236"/>
      <c r="CH128" s="236"/>
      <c r="CI128" s="236"/>
      <c r="CJ128" s="236"/>
      <c r="CK128" s="236"/>
      <c r="CL128" s="236"/>
      <c r="CM128" s="236"/>
      <c r="CN128" s="236"/>
      <c r="CO128" s="236"/>
      <c r="CP128" s="236"/>
      <c r="CQ128" s="236"/>
      <c r="CR128" s="236"/>
      <c r="CS128" s="236"/>
      <c r="CT128" s="236"/>
      <c r="CU128" s="236"/>
      <c r="CV128" s="236"/>
      <c r="CW128" s="236"/>
      <c r="CX128" s="236"/>
      <c r="CY128" s="236"/>
      <c r="CZ128" s="236"/>
      <c r="DA128" s="236"/>
      <c r="DB128" s="236"/>
      <c r="DC128" s="236"/>
      <c r="DD128" s="236"/>
      <c r="DE128" s="236"/>
      <c r="DF128" s="236"/>
      <c r="DG128" s="236"/>
      <c r="DH128" s="236"/>
      <c r="DI128" s="236"/>
      <c r="DJ128" s="236"/>
      <c r="DK128" s="236"/>
      <c r="DL128" s="236"/>
      <c r="DM128" s="236"/>
      <c r="DN128" s="236"/>
      <c r="DO128" s="236"/>
      <c r="DP128" s="236"/>
      <c r="DQ128" s="236"/>
      <c r="DR128" s="236"/>
      <c r="DS128" s="236"/>
    </row>
    <row r="129" spans="1:123" x14ac:dyDescent="0.15">
      <c r="A129" s="1" t="s">
        <v>273</v>
      </c>
      <c r="B129" s="1">
        <v>1</v>
      </c>
      <c r="C129" s="1" t="s">
        <v>273</v>
      </c>
      <c r="D129" s="1">
        <v>1</v>
      </c>
      <c r="E129" s="1">
        <v>2</v>
      </c>
      <c r="F129" s="1">
        <v>47</v>
      </c>
      <c r="G129" s="1">
        <v>0</v>
      </c>
      <c r="H129" s="1">
        <v>0</v>
      </c>
      <c r="I129" s="1">
        <v>0</v>
      </c>
      <c r="J129" s="1">
        <v>0</v>
      </c>
      <c r="K129" s="1">
        <v>0</v>
      </c>
      <c r="L129" s="1">
        <v>8956.394769515</v>
      </c>
      <c r="M129" s="236">
        <v>63</v>
      </c>
      <c r="N129" s="236">
        <v>9043.8238523670007</v>
      </c>
      <c r="O129" s="236">
        <v>9177.7154388309991</v>
      </c>
      <c r="P129" s="236">
        <v>9313.409025297</v>
      </c>
      <c r="Q129" s="236">
        <v>9450.9080715750006</v>
      </c>
      <c r="R129" s="236">
        <v>9590.2084493370003</v>
      </c>
      <c r="S129" s="236">
        <v>9731.3444810439996</v>
      </c>
      <c r="T129" s="236">
        <v>9874.3477684249992</v>
      </c>
      <c r="U129" s="236">
        <v>10019.261838908</v>
      </c>
      <c r="V129" s="236">
        <v>10166.100134423001</v>
      </c>
      <c r="W129" s="236">
        <v>10314.845116794</v>
      </c>
      <c r="X129" s="236">
        <v>10465.448951307</v>
      </c>
      <c r="Y129" s="236">
        <v>10617.855263830999</v>
      </c>
      <c r="Z129" s="236">
        <v>10772.026024708999</v>
      </c>
      <c r="AA129" s="236">
        <v>10927.94348534</v>
      </c>
      <c r="AB129" s="236">
        <v>11085.667578942999</v>
      </c>
      <c r="AC129" s="236">
        <v>11245.235619728999</v>
      </c>
      <c r="AD129" s="236">
        <v>11406.613293689999</v>
      </c>
      <c r="AE129" s="236">
        <v>11569.752617489999</v>
      </c>
      <c r="AF129" s="236">
        <v>11734.584228006001</v>
      </c>
      <c r="AG129" s="236">
        <v>11901.026451194</v>
      </c>
      <c r="AH129" s="236">
        <v>12068.983568981999</v>
      </c>
      <c r="AI129" s="236">
        <v>12238.354909553</v>
      </c>
      <c r="AJ129" s="236">
        <v>12409.047809079</v>
      </c>
      <c r="AK129" s="236">
        <v>12580.981785856</v>
      </c>
      <c r="AL129" s="236">
        <v>12754.103549107</v>
      </c>
      <c r="AM129" s="236">
        <v>12928.441417174001</v>
      </c>
      <c r="AN129" s="236">
        <v>13103.894959775</v>
      </c>
      <c r="AO129" s="236">
        <v>13280.371917151</v>
      </c>
      <c r="AP129" s="236">
        <v>13457.750484697001</v>
      </c>
      <c r="AQ129" s="236">
        <v>13635.908640983</v>
      </c>
      <c r="AR129" s="236">
        <v>13814.768696612</v>
      </c>
      <c r="AS129" s="236">
        <v>13994.221611453</v>
      </c>
      <c r="AT129" s="236">
        <v>14174.205707429001</v>
      </c>
      <c r="AU129" s="236">
        <v>14354.667625438</v>
      </c>
      <c r="AV129" s="236">
        <v>14535.534706074999</v>
      </c>
      <c r="AW129" s="236">
        <v>14716.757032443</v>
      </c>
      <c r="AX129" s="236">
        <v>14898.253501233999</v>
      </c>
      <c r="AY129" s="236">
        <v>15079.9859657</v>
      </c>
      <c r="AZ129" s="236">
        <v>15261.918255426999</v>
      </c>
      <c r="BA129" s="236">
        <v>15443.899564219</v>
      </c>
      <c r="BB129" s="236">
        <v>15625.966988959</v>
      </c>
      <c r="BC129" s="236">
        <v>15807.998420635</v>
      </c>
      <c r="BD129" s="236">
        <v>15990.022959374</v>
      </c>
      <c r="BE129" s="236">
        <v>16171.862007334001</v>
      </c>
      <c r="BF129" s="236">
        <v>16352.960316279999</v>
      </c>
      <c r="BG129" s="236">
        <v>16532.402463688999</v>
      </c>
      <c r="BH129" s="236">
        <v>16711.125475579</v>
      </c>
      <c r="BI129" s="236">
        <v>16889.068683754998</v>
      </c>
      <c r="BJ129" s="236">
        <v>17066.177739580002</v>
      </c>
      <c r="BK129" s="236">
        <v>17242.406144215998</v>
      </c>
      <c r="BL129" s="236">
        <v>17417.715341388001</v>
      </c>
      <c r="BM129" s="236">
        <v>17592.074023769001</v>
      </c>
      <c r="BN129" s="236">
        <v>17765.458667211999</v>
      </c>
      <c r="BO129" s="236">
        <v>17937.852875164001</v>
      </c>
      <c r="BP129" s="236">
        <v>18109.247811839999</v>
      </c>
      <c r="BQ129" s="236">
        <v>18279.641299718998</v>
      </c>
      <c r="BR129" s="236">
        <v>18449.038035887999</v>
      </c>
      <c r="BS129" s="236">
        <v>18617.449294544</v>
      </c>
      <c r="BT129" s="236">
        <v>18784.895129466</v>
      </c>
      <c r="BU129" s="236">
        <v>18951.411434382</v>
      </c>
      <c r="BV129" s="236">
        <v>19117.088036720001</v>
      </c>
      <c r="BW129" s="236">
        <v>19282.305650138998</v>
      </c>
      <c r="BX129" s="236">
        <v>19450</v>
      </c>
      <c r="BY129" s="236"/>
      <c r="BZ129" s="236"/>
      <c r="CA129" s="236"/>
      <c r="CB129" s="236"/>
      <c r="CC129" s="236"/>
      <c r="CD129" s="236"/>
      <c r="CE129" s="236"/>
      <c r="CF129" s="236"/>
      <c r="CG129" s="236"/>
      <c r="CH129" s="236"/>
      <c r="CI129" s="236"/>
      <c r="CJ129" s="236"/>
      <c r="CK129" s="236"/>
      <c r="CL129" s="236"/>
      <c r="CM129" s="236"/>
      <c r="CN129" s="236"/>
      <c r="CO129" s="236"/>
      <c r="CP129" s="236"/>
      <c r="CQ129" s="236"/>
      <c r="CR129" s="236"/>
      <c r="CS129" s="236"/>
      <c r="CT129" s="236"/>
      <c r="CU129" s="236"/>
      <c r="CV129" s="236"/>
      <c r="CW129" s="236"/>
      <c r="CX129" s="236"/>
      <c r="CY129" s="236"/>
      <c r="CZ129" s="236"/>
      <c r="DA129" s="236"/>
      <c r="DB129" s="236"/>
      <c r="DC129" s="236"/>
      <c r="DD129" s="236"/>
      <c r="DE129" s="236"/>
      <c r="DF129" s="236"/>
      <c r="DG129" s="236"/>
      <c r="DH129" s="236"/>
      <c r="DI129" s="236"/>
      <c r="DJ129" s="236"/>
      <c r="DK129" s="236"/>
      <c r="DL129" s="236"/>
      <c r="DM129" s="236"/>
      <c r="DN129" s="236"/>
      <c r="DO129" s="236"/>
      <c r="DP129" s="236"/>
      <c r="DQ129" s="236"/>
      <c r="DR129" s="236"/>
      <c r="DS129" s="236"/>
    </row>
    <row r="130" spans="1:123" x14ac:dyDescent="0.15">
      <c r="A130" s="1" t="s">
        <v>273</v>
      </c>
      <c r="B130" s="1">
        <v>1</v>
      </c>
      <c r="C130" s="1" t="s">
        <v>273</v>
      </c>
      <c r="D130" s="1">
        <v>1</v>
      </c>
      <c r="E130" s="1">
        <v>2</v>
      </c>
      <c r="F130" s="1">
        <v>48</v>
      </c>
      <c r="G130" s="1">
        <v>0</v>
      </c>
      <c r="H130" s="1">
        <v>0</v>
      </c>
      <c r="I130" s="1">
        <v>0</v>
      </c>
      <c r="J130" s="1">
        <v>0</v>
      </c>
      <c r="K130" s="1">
        <v>0</v>
      </c>
      <c r="L130" s="1">
        <v>9000.4335964330003</v>
      </c>
      <c r="M130" s="236">
        <v>62</v>
      </c>
      <c r="N130" s="236">
        <v>9089.1103855429992</v>
      </c>
      <c r="O130" s="236">
        <v>9223.5744004640001</v>
      </c>
      <c r="P130" s="236">
        <v>9359.8335784110004</v>
      </c>
      <c r="Q130" s="236">
        <v>9497.8846272379997</v>
      </c>
      <c r="R130" s="236">
        <v>9637.7608586959996</v>
      </c>
      <c r="S130" s="236">
        <v>9779.4930672320006</v>
      </c>
      <c r="T130" s="236">
        <v>9923.1235163679994</v>
      </c>
      <c r="U130" s="236">
        <v>10068.665753400999</v>
      </c>
      <c r="V130" s="236">
        <v>10216.103608055</v>
      </c>
      <c r="W130" s="236">
        <v>10365.391719982999</v>
      </c>
      <c r="X130" s="236">
        <v>10516.476334352001</v>
      </c>
      <c r="Y130" s="236">
        <v>10669.321145010999</v>
      </c>
      <c r="Z130" s="236">
        <v>10823.909243971</v>
      </c>
      <c r="AA130" s="236">
        <v>10980.298512743</v>
      </c>
      <c r="AB130" s="236">
        <v>11138.525153930999</v>
      </c>
      <c r="AC130" s="236">
        <v>11298.556303439</v>
      </c>
      <c r="AD130" s="236">
        <v>11460.345792333999</v>
      </c>
      <c r="AE130" s="236">
        <v>11623.826661556999</v>
      </c>
      <c r="AF130" s="236">
        <v>11788.919884909001</v>
      </c>
      <c r="AG130" s="236">
        <v>11955.532670478</v>
      </c>
      <c r="AH130" s="236">
        <v>12123.567243091</v>
      </c>
      <c r="AI130" s="236">
        <v>12292.933410002999</v>
      </c>
      <c r="AJ130" s="236">
        <v>12463.552641941</v>
      </c>
      <c r="AK130" s="236">
        <v>12635.37267848</v>
      </c>
      <c r="AL130" s="236">
        <v>12808.420441545</v>
      </c>
      <c r="AM130" s="236">
        <v>12982.597826642001</v>
      </c>
      <c r="AN130" s="236">
        <v>13157.814533258999</v>
      </c>
      <c r="AO130" s="236">
        <v>13333.951405727001</v>
      </c>
      <c r="AP130" s="236">
        <v>13510.888923128001</v>
      </c>
      <c r="AQ130" s="236">
        <v>13688.550583177999</v>
      </c>
      <c r="AR130" s="236">
        <v>13866.829270183</v>
      </c>
      <c r="AS130" s="236">
        <v>14045.663913279999</v>
      </c>
      <c r="AT130" s="236">
        <v>14225.001508854</v>
      </c>
      <c r="AU130" s="236">
        <v>14404.770196007999</v>
      </c>
      <c r="AV130" s="236">
        <v>14584.920253067001</v>
      </c>
      <c r="AW130" s="236">
        <v>14765.371488364999</v>
      </c>
      <c r="AX130" s="236">
        <v>14946.085603322001</v>
      </c>
      <c r="AY130" s="236">
        <v>15127.026221196</v>
      </c>
      <c r="AZ130" s="236">
        <v>15308.04491092</v>
      </c>
      <c r="BA130" s="236">
        <v>15489.176834375001</v>
      </c>
      <c r="BB130" s="236">
        <v>15670.301498430001</v>
      </c>
      <c r="BC130" s="236">
        <v>15851.446261876001</v>
      </c>
      <c r="BD130" s="236">
        <v>16032.435231351999</v>
      </c>
      <c r="BE130" s="236">
        <v>16212.723545159</v>
      </c>
      <c r="BF130" s="236">
        <v>16391.413036649999</v>
      </c>
      <c r="BG130" s="236">
        <v>16569.419784892001</v>
      </c>
      <c r="BH130" s="236">
        <v>16746.682954873999</v>
      </c>
      <c r="BI130" s="236">
        <v>16923.147894066002</v>
      </c>
      <c r="BJ130" s="236">
        <v>17098.767642000999</v>
      </c>
      <c r="BK130" s="236">
        <v>17273.503031341999</v>
      </c>
      <c r="BL130" s="236">
        <v>17447.322016532002</v>
      </c>
      <c r="BM130" s="236">
        <v>17620.200205421999</v>
      </c>
      <c r="BN130" s="236">
        <v>17792.120220997</v>
      </c>
      <c r="BO130" s="236">
        <v>17963.072126384999</v>
      </c>
      <c r="BP130" s="236">
        <v>18133.052525575</v>
      </c>
      <c r="BQ130" s="236">
        <v>18302.064727757999</v>
      </c>
      <c r="BR130" s="236">
        <v>18470.118300089998</v>
      </c>
      <c r="BS130" s="236">
        <v>18637.230704420999</v>
      </c>
      <c r="BT130" s="236">
        <v>18803.432184493999</v>
      </c>
      <c r="BU130" s="236">
        <v>18968.793529900999</v>
      </c>
      <c r="BV130" s="236">
        <v>19133.59892276</v>
      </c>
      <c r="BW130" s="236">
        <v>19300</v>
      </c>
      <c r="BX130" s="236"/>
      <c r="BY130" s="236"/>
      <c r="BZ130" s="236"/>
      <c r="CA130" s="236"/>
      <c r="CB130" s="236"/>
      <c r="CC130" s="236"/>
      <c r="CD130" s="236"/>
      <c r="CE130" s="236"/>
      <c r="CF130" s="236"/>
      <c r="CG130" s="236"/>
      <c r="CH130" s="236"/>
      <c r="CI130" s="236"/>
      <c r="CJ130" s="236"/>
      <c r="CK130" s="236"/>
      <c r="CL130" s="236"/>
      <c r="CM130" s="236"/>
      <c r="CN130" s="236"/>
      <c r="CO130" s="236"/>
      <c r="CP130" s="236"/>
      <c r="CQ130" s="236"/>
      <c r="CR130" s="236"/>
      <c r="CS130" s="236"/>
      <c r="CT130" s="236"/>
      <c r="CU130" s="236"/>
      <c r="CV130" s="236"/>
      <c r="CW130" s="236"/>
      <c r="CX130" s="236"/>
      <c r="CY130" s="236"/>
      <c r="CZ130" s="236"/>
      <c r="DA130" s="236"/>
      <c r="DB130" s="236"/>
      <c r="DC130" s="236"/>
      <c r="DD130" s="236"/>
      <c r="DE130" s="236"/>
      <c r="DF130" s="236"/>
      <c r="DG130" s="236"/>
      <c r="DH130" s="236"/>
      <c r="DI130" s="236"/>
      <c r="DJ130" s="236"/>
      <c r="DK130" s="236"/>
      <c r="DL130" s="236"/>
      <c r="DM130" s="236"/>
      <c r="DN130" s="236"/>
      <c r="DO130" s="236"/>
      <c r="DP130" s="236"/>
      <c r="DQ130" s="236"/>
      <c r="DR130" s="236"/>
      <c r="DS130" s="236"/>
    </row>
    <row r="131" spans="1:123" x14ac:dyDescent="0.15">
      <c r="A131" s="1" t="s">
        <v>273</v>
      </c>
      <c r="B131" s="1">
        <v>1</v>
      </c>
      <c r="C131" s="1" t="s">
        <v>273</v>
      </c>
      <c r="D131" s="1">
        <v>1</v>
      </c>
      <c r="E131" s="1">
        <v>2</v>
      </c>
      <c r="F131" s="1">
        <v>49</v>
      </c>
      <c r="G131" s="1">
        <v>0</v>
      </c>
      <c r="H131" s="1">
        <v>0</v>
      </c>
      <c r="I131" s="1">
        <v>0</v>
      </c>
      <c r="J131" s="1">
        <v>0</v>
      </c>
      <c r="K131" s="1">
        <v>0</v>
      </c>
      <c r="L131" s="1">
        <v>9043.8110625339996</v>
      </c>
      <c r="M131" s="236">
        <v>61</v>
      </c>
      <c r="N131" s="236">
        <v>9133.7397756320006</v>
      </c>
      <c r="O131" s="236">
        <v>9268.7590852470003</v>
      </c>
      <c r="P131" s="236">
        <v>9405.5608051390009</v>
      </c>
      <c r="Q131" s="236">
        <v>9544.1772363489999</v>
      </c>
      <c r="R131" s="236">
        <v>9684.6383660400006</v>
      </c>
      <c r="S131" s="236">
        <v>9826.9851938280008</v>
      </c>
      <c r="T131" s="236">
        <v>9971.2313723799998</v>
      </c>
      <c r="U131" s="236">
        <v>10117.362099317001</v>
      </c>
      <c r="V131" s="236">
        <v>10265.334488660001</v>
      </c>
      <c r="W131" s="236">
        <v>10415.097404874001</v>
      </c>
      <c r="X131" s="236">
        <v>10566.616265314</v>
      </c>
      <c r="Y131" s="236">
        <v>10719.875002602001</v>
      </c>
      <c r="Z131" s="236">
        <v>10874.929446544</v>
      </c>
      <c r="AA131" s="236">
        <v>11031.814688132999</v>
      </c>
      <c r="AB131" s="236">
        <v>11190.499313189001</v>
      </c>
      <c r="AC131" s="236">
        <v>11350.938967178001</v>
      </c>
      <c r="AD131" s="236">
        <v>11513.069095106999</v>
      </c>
      <c r="AE131" s="236">
        <v>11676.813318623999</v>
      </c>
      <c r="AF131" s="236">
        <v>11842.081771974001</v>
      </c>
      <c r="AG131" s="236">
        <v>12008.779576628</v>
      </c>
      <c r="AH131" s="236">
        <v>12176.819010925999</v>
      </c>
      <c r="AI131" s="236">
        <v>12346.123498026</v>
      </c>
      <c r="AJ131" s="236">
        <v>12516.641807853001</v>
      </c>
      <c r="AK131" s="236">
        <v>12688.399465914999</v>
      </c>
      <c r="AL131" s="236">
        <v>12861.30069351</v>
      </c>
      <c r="AM131" s="236">
        <v>13035.257149368001</v>
      </c>
      <c r="AN131" s="236">
        <v>13210.152326756999</v>
      </c>
      <c r="AO131" s="236">
        <v>13385.869205274001</v>
      </c>
      <c r="AP131" s="236">
        <v>13562.332469744</v>
      </c>
      <c r="AQ131" s="236">
        <v>13739.436928914</v>
      </c>
      <c r="AR131" s="236">
        <v>13917.122119131</v>
      </c>
      <c r="AS131" s="236">
        <v>14095.335392270001</v>
      </c>
      <c r="AT131" s="236">
        <v>14274.005685941</v>
      </c>
      <c r="AU131" s="236">
        <v>14453.083473691</v>
      </c>
      <c r="AV131" s="236">
        <v>14632.489475496001</v>
      </c>
      <c r="AW131" s="236">
        <v>14812.185240942999</v>
      </c>
      <c r="AX131" s="236">
        <v>14992.134186965</v>
      </c>
      <c r="AY131" s="236">
        <v>15172.190257621</v>
      </c>
      <c r="AZ131" s="236">
        <v>15352.386679789999</v>
      </c>
      <c r="BA131" s="236">
        <v>15532.604576223999</v>
      </c>
      <c r="BB131" s="236">
        <v>15712.869564377001</v>
      </c>
      <c r="BC131" s="236">
        <v>15893.008455368999</v>
      </c>
      <c r="BD131" s="236">
        <v>16072.486774039</v>
      </c>
      <c r="BE131" s="236">
        <v>16250.423609609999</v>
      </c>
      <c r="BF131" s="236">
        <v>16427.714094204999</v>
      </c>
      <c r="BG131" s="236">
        <v>16604.297225992999</v>
      </c>
      <c r="BH131" s="236">
        <v>16780.118048552999</v>
      </c>
      <c r="BI131" s="236">
        <v>16955.129139786</v>
      </c>
      <c r="BJ131" s="236">
        <v>17129.290721296002</v>
      </c>
      <c r="BK131" s="236">
        <v>17302.570009293999</v>
      </c>
      <c r="BL131" s="236">
        <v>17474.941743632</v>
      </c>
      <c r="BM131" s="236">
        <v>17646.387566830999</v>
      </c>
      <c r="BN131" s="236">
        <v>17816.896440928998</v>
      </c>
      <c r="BO131" s="236">
        <v>17986.463751431002</v>
      </c>
      <c r="BP131" s="236">
        <v>18155.091419626999</v>
      </c>
      <c r="BQ131" s="236">
        <v>18322.787305636</v>
      </c>
      <c r="BR131" s="236">
        <v>18489.566279376999</v>
      </c>
      <c r="BS131" s="236">
        <v>18655.452934607001</v>
      </c>
      <c r="BT131" s="236">
        <v>18820.499023082</v>
      </c>
      <c r="BU131" s="236">
        <v>18984.892195380999</v>
      </c>
      <c r="BV131" s="236">
        <v>19150</v>
      </c>
      <c r="BW131" s="236"/>
      <c r="BX131" s="236"/>
      <c r="BY131" s="236"/>
      <c r="BZ131" s="236"/>
      <c r="CA131" s="236"/>
      <c r="CB131" s="236"/>
      <c r="CC131" s="236"/>
      <c r="CD131" s="236"/>
      <c r="CE131" s="236"/>
      <c r="CF131" s="236"/>
      <c r="CG131" s="236"/>
      <c r="CH131" s="236"/>
      <c r="CI131" s="236"/>
      <c r="CJ131" s="236"/>
      <c r="CK131" s="236"/>
      <c r="CL131" s="236"/>
      <c r="CM131" s="236"/>
      <c r="CN131" s="236"/>
      <c r="CO131" s="236"/>
      <c r="CP131" s="236"/>
      <c r="CQ131" s="236"/>
      <c r="CR131" s="236"/>
      <c r="CS131" s="236"/>
      <c r="CT131" s="236"/>
      <c r="CU131" s="236"/>
      <c r="CV131" s="236"/>
      <c r="CW131" s="236"/>
      <c r="CX131" s="236"/>
      <c r="CY131" s="236"/>
      <c r="CZ131" s="236"/>
      <c r="DA131" s="236"/>
      <c r="DB131" s="236"/>
      <c r="DC131" s="236"/>
      <c r="DD131" s="236"/>
      <c r="DE131" s="236"/>
      <c r="DF131" s="236"/>
      <c r="DG131" s="236"/>
      <c r="DH131" s="236"/>
      <c r="DI131" s="236"/>
      <c r="DJ131" s="236"/>
      <c r="DK131" s="236"/>
      <c r="DL131" s="236"/>
      <c r="DM131" s="236"/>
      <c r="DN131" s="236"/>
      <c r="DO131" s="236"/>
      <c r="DP131" s="236"/>
      <c r="DQ131" s="236"/>
      <c r="DR131" s="236"/>
      <c r="DS131" s="236"/>
    </row>
    <row r="132" spans="1:123" x14ac:dyDescent="0.15">
      <c r="A132" s="1" t="s">
        <v>273</v>
      </c>
      <c r="B132" s="1">
        <v>1</v>
      </c>
      <c r="C132" s="1" t="s">
        <v>273</v>
      </c>
      <c r="D132" s="1">
        <v>1</v>
      </c>
      <c r="E132" s="1">
        <v>2</v>
      </c>
      <c r="F132" s="1">
        <v>50</v>
      </c>
      <c r="G132" s="1">
        <v>0</v>
      </c>
      <c r="H132" s="1">
        <v>0</v>
      </c>
      <c r="I132" s="1">
        <v>0</v>
      </c>
      <c r="J132" s="1">
        <v>0</v>
      </c>
      <c r="K132" s="1">
        <v>0</v>
      </c>
      <c r="L132" s="1">
        <v>9086.4956192410009</v>
      </c>
      <c r="M132" s="236">
        <v>60</v>
      </c>
      <c r="N132" s="236">
        <v>9177.6845920830001</v>
      </c>
      <c r="O132" s="236">
        <v>9313.2369830389998</v>
      </c>
      <c r="P132" s="236">
        <v>9450.5936140009999</v>
      </c>
      <c r="Q132" s="236">
        <v>9589.7836648480006</v>
      </c>
      <c r="R132" s="236">
        <v>9730.8468712890008</v>
      </c>
      <c r="S132" s="236">
        <v>9873.796991358</v>
      </c>
      <c r="T132" s="236">
        <v>10018.620590578001</v>
      </c>
      <c r="U132" s="236">
        <v>10165.277257336</v>
      </c>
      <c r="V132" s="236">
        <v>10313.718475395</v>
      </c>
      <c r="W132" s="236">
        <v>10463.911385617001</v>
      </c>
      <c r="X132" s="236">
        <v>10615.840761234</v>
      </c>
      <c r="Y132" s="236">
        <v>10769.560380344001</v>
      </c>
      <c r="Z132" s="236">
        <v>10925.104222333999</v>
      </c>
      <c r="AA132" s="236">
        <v>11082.442322938001</v>
      </c>
      <c r="AB132" s="236">
        <v>11241.532142021</v>
      </c>
      <c r="AC132" s="236">
        <v>11402.311528656999</v>
      </c>
      <c r="AD132" s="236">
        <v>11564.706752339</v>
      </c>
      <c r="AE132" s="236">
        <v>11728.630873468999</v>
      </c>
      <c r="AF132" s="236">
        <v>11893.991910166</v>
      </c>
      <c r="AG132" s="236">
        <v>12060.70461185</v>
      </c>
      <c r="AH132" s="236">
        <v>12228.694354112</v>
      </c>
      <c r="AI132" s="236">
        <v>12397.910937226001</v>
      </c>
      <c r="AJ132" s="236">
        <v>12568.378490286001</v>
      </c>
      <c r="AK132" s="236">
        <v>12740.003560376999</v>
      </c>
      <c r="AL132" s="236">
        <v>12912.699765476</v>
      </c>
      <c r="AM132" s="236">
        <v>13086.353247786999</v>
      </c>
      <c r="AN132" s="236">
        <v>13260.849487419</v>
      </c>
      <c r="AO132" s="236">
        <v>13436.114356309001</v>
      </c>
      <c r="AP132" s="236">
        <v>13612.044587644999</v>
      </c>
      <c r="AQ132" s="236">
        <v>13788.580324982</v>
      </c>
      <c r="AR132" s="236">
        <v>13965.669275685001</v>
      </c>
      <c r="AS132" s="236">
        <v>14143.241175874</v>
      </c>
      <c r="AT132" s="236">
        <v>14321.246694314999</v>
      </c>
      <c r="AU132" s="236">
        <v>14499.607462626</v>
      </c>
      <c r="AV132" s="236">
        <v>14678.284878565</v>
      </c>
      <c r="AW132" s="236">
        <v>14857.242152733999</v>
      </c>
      <c r="AX132" s="236">
        <v>15036.335604321999</v>
      </c>
      <c r="AY132" s="236">
        <v>15215.596525204999</v>
      </c>
      <c r="AZ132" s="236">
        <v>15394.907654019</v>
      </c>
      <c r="BA132" s="236">
        <v>15574.292866878999</v>
      </c>
      <c r="BB132" s="236">
        <v>15753.581679387</v>
      </c>
      <c r="BC132" s="236">
        <v>15932.250002917999</v>
      </c>
      <c r="BD132" s="236">
        <v>16109.434182571</v>
      </c>
      <c r="BE132" s="236">
        <v>16286.008403518001</v>
      </c>
      <c r="BF132" s="236">
        <v>16461.911497112</v>
      </c>
      <c r="BG132" s="236">
        <v>16637.088203038998</v>
      </c>
      <c r="BH132" s="236">
        <v>16811.490637571002</v>
      </c>
      <c r="BI132" s="236">
        <v>16985.078411249</v>
      </c>
      <c r="BJ132" s="236">
        <v>17157.818002055999</v>
      </c>
      <c r="BK132" s="236">
        <v>17329.683281841</v>
      </c>
      <c r="BL132" s="236">
        <v>17500.654912664999</v>
      </c>
      <c r="BM132" s="236">
        <v>17670.720755473001</v>
      </c>
      <c r="BN132" s="236">
        <v>17839.874977287</v>
      </c>
      <c r="BO132" s="236">
        <v>18008.118111496999</v>
      </c>
      <c r="BP132" s="236">
        <v>18175.456311182999</v>
      </c>
      <c r="BQ132" s="236">
        <v>18341.901854332002</v>
      </c>
      <c r="BR132" s="236">
        <v>18507.47368472</v>
      </c>
      <c r="BS132" s="236">
        <v>18672.204516263999</v>
      </c>
      <c r="BT132" s="236">
        <v>18836.185468002001</v>
      </c>
      <c r="BU132" s="236">
        <v>19000</v>
      </c>
      <c r="BV132" s="236"/>
      <c r="BW132" s="236"/>
      <c r="BX132" s="236"/>
      <c r="BY132" s="236"/>
      <c r="BZ132" s="236"/>
      <c r="CA132" s="236"/>
      <c r="CB132" s="236"/>
      <c r="CC132" s="236"/>
      <c r="CD132" s="236"/>
      <c r="CE132" s="236"/>
      <c r="CF132" s="236"/>
      <c r="CG132" s="236"/>
      <c r="CH132" s="236"/>
      <c r="CI132" s="236"/>
      <c r="CJ132" s="236"/>
      <c r="CK132" s="236"/>
      <c r="CL132" s="236"/>
      <c r="CM132" s="236"/>
      <c r="CN132" s="236"/>
      <c r="CO132" s="236"/>
      <c r="CP132" s="236"/>
      <c r="CQ132" s="236"/>
      <c r="CR132" s="236"/>
      <c r="CS132" s="236"/>
      <c r="CT132" s="236"/>
      <c r="CU132" s="236"/>
      <c r="CV132" s="236"/>
      <c r="CW132" s="236"/>
      <c r="CX132" s="236"/>
      <c r="CY132" s="236"/>
      <c r="CZ132" s="236"/>
      <c r="DA132" s="236"/>
      <c r="DB132" s="236"/>
      <c r="DC132" s="236"/>
      <c r="DD132" s="236"/>
      <c r="DE132" s="236"/>
      <c r="DF132" s="236"/>
      <c r="DG132" s="236"/>
      <c r="DH132" s="236"/>
      <c r="DI132" s="236"/>
      <c r="DJ132" s="236"/>
      <c r="DK132" s="236"/>
      <c r="DL132" s="236"/>
      <c r="DM132" s="236"/>
      <c r="DN132" s="236"/>
      <c r="DO132" s="236"/>
      <c r="DP132" s="236"/>
      <c r="DQ132" s="236"/>
      <c r="DR132" s="236"/>
      <c r="DS132" s="236"/>
    </row>
    <row r="133" spans="1:123" x14ac:dyDescent="0.15">
      <c r="A133" s="1" t="s">
        <v>273</v>
      </c>
      <c r="B133" s="1">
        <v>1</v>
      </c>
      <c r="C133" s="1" t="s">
        <v>273</v>
      </c>
      <c r="D133" s="1">
        <v>1</v>
      </c>
      <c r="E133" s="1">
        <v>2</v>
      </c>
      <c r="F133" s="1">
        <v>51</v>
      </c>
      <c r="G133" s="1">
        <v>0</v>
      </c>
      <c r="H133" s="1">
        <v>0</v>
      </c>
      <c r="I133" s="1">
        <v>0</v>
      </c>
      <c r="J133" s="1">
        <v>0</v>
      </c>
      <c r="K133" s="1">
        <v>0</v>
      </c>
      <c r="L133" s="1">
        <v>9128.4603394250007</v>
      </c>
      <c r="M133" s="236">
        <v>59</v>
      </c>
      <c r="N133" s="236">
        <v>9220.9131609399992</v>
      </c>
      <c r="O133" s="236">
        <v>9357.0099916529998</v>
      </c>
      <c r="P133" s="236">
        <v>9494.9289636560006</v>
      </c>
      <c r="Q133" s="236">
        <v>9634.7085487490003</v>
      </c>
      <c r="R133" s="236">
        <v>9776.3626103370007</v>
      </c>
      <c r="S133" s="236">
        <v>9919.8790818390007</v>
      </c>
      <c r="T133" s="236">
        <v>10065.220026012001</v>
      </c>
      <c r="U133" s="236">
        <v>10212.339545916</v>
      </c>
      <c r="V133" s="236">
        <v>10361.206505919001</v>
      </c>
      <c r="W133" s="236">
        <v>10511.806519865</v>
      </c>
      <c r="X133" s="236">
        <v>10664.191314144</v>
      </c>
      <c r="Y133" s="236">
        <v>10818.393756535999</v>
      </c>
      <c r="Z133" s="236">
        <v>10974.385332688</v>
      </c>
      <c r="AA133" s="236">
        <v>11132.125316865</v>
      </c>
      <c r="AB133" s="236">
        <v>11291.553962206999</v>
      </c>
      <c r="AC133" s="236">
        <v>11452.600186054</v>
      </c>
      <c r="AD133" s="236">
        <v>11615.179974965</v>
      </c>
      <c r="AE133" s="236">
        <v>11779.204243703</v>
      </c>
      <c r="AF133" s="236">
        <v>11944.590212773999</v>
      </c>
      <c r="AG133" s="236">
        <v>12111.265210197</v>
      </c>
      <c r="AH133" s="236">
        <v>12279.180066598999</v>
      </c>
      <c r="AI133" s="236">
        <v>12448.357514656</v>
      </c>
      <c r="AJ133" s="236">
        <v>12618.706427245001</v>
      </c>
      <c r="AK133" s="236">
        <v>12790.142381584999</v>
      </c>
      <c r="AL133" s="236">
        <v>12962.554168817</v>
      </c>
      <c r="AM133" s="236">
        <v>13135.829769565</v>
      </c>
      <c r="AN133" s="236">
        <v>13309.896242875</v>
      </c>
      <c r="AO133" s="236">
        <v>13484.652246375999</v>
      </c>
      <c r="AP133" s="236">
        <v>13660.038530833001</v>
      </c>
      <c r="AQ133" s="236">
        <v>13836.003159100999</v>
      </c>
      <c r="AR133" s="236">
        <v>14012.476665807</v>
      </c>
      <c r="AS133" s="236">
        <v>14189.409914939</v>
      </c>
      <c r="AT133" s="236">
        <v>14366.725449756999</v>
      </c>
      <c r="AU133" s="236">
        <v>14544.384516186001</v>
      </c>
      <c r="AV133" s="236">
        <v>14722.350118503</v>
      </c>
      <c r="AW133" s="236">
        <v>14900.480951023999</v>
      </c>
      <c r="AX133" s="236">
        <v>15078.806370619999</v>
      </c>
      <c r="AY133" s="236">
        <v>15257.210731814001</v>
      </c>
      <c r="AZ133" s="236">
        <v>15435.716169380001</v>
      </c>
      <c r="BA133" s="236">
        <v>15614.154903405</v>
      </c>
      <c r="BB133" s="236">
        <v>15792.013231797</v>
      </c>
      <c r="BC133" s="236">
        <v>15968.444755532</v>
      </c>
      <c r="BD133" s="236">
        <v>16144.30271283</v>
      </c>
      <c r="BE133" s="236">
        <v>16319.525768231</v>
      </c>
      <c r="BF133" s="236">
        <v>16494.058357525999</v>
      </c>
      <c r="BG133" s="236">
        <v>16667.852135355999</v>
      </c>
      <c r="BH133" s="236">
        <v>16840.866101202999</v>
      </c>
      <c r="BI133" s="236">
        <v>17013.065994818</v>
      </c>
      <c r="BJ133" s="236">
        <v>17184.424820051001</v>
      </c>
      <c r="BK133" s="236">
        <v>17354.922258498002</v>
      </c>
      <c r="BL133" s="236">
        <v>17524.545070018001</v>
      </c>
      <c r="BM133" s="236">
        <v>17693.286203143001</v>
      </c>
      <c r="BN133" s="236">
        <v>17861.144803366002</v>
      </c>
      <c r="BO133" s="236">
        <v>18028.125316729001</v>
      </c>
      <c r="BP133" s="236">
        <v>18194.237429288001</v>
      </c>
      <c r="BQ133" s="236">
        <v>18359.494434831999</v>
      </c>
      <c r="BR133" s="236">
        <v>18523.910009445</v>
      </c>
      <c r="BS133" s="236">
        <v>18687.478740623999</v>
      </c>
      <c r="BT133" s="236">
        <v>18850</v>
      </c>
      <c r="BU133" s="236"/>
      <c r="BV133" s="236"/>
      <c r="BW133" s="236"/>
      <c r="BX133" s="236"/>
      <c r="BY133" s="236"/>
      <c r="BZ133" s="236"/>
      <c r="CA133" s="236"/>
      <c r="CB133" s="236"/>
      <c r="CC133" s="236"/>
      <c r="CD133" s="236"/>
      <c r="CE133" s="236"/>
      <c r="CF133" s="236"/>
      <c r="CG133" s="236"/>
      <c r="CH133" s="236"/>
      <c r="CI133" s="236"/>
      <c r="CJ133" s="236"/>
      <c r="CK133" s="236"/>
      <c r="CL133" s="236"/>
      <c r="CM133" s="236"/>
      <c r="CN133" s="236"/>
      <c r="CO133" s="236"/>
      <c r="CP133" s="236"/>
      <c r="CQ133" s="236"/>
      <c r="CR133" s="236"/>
      <c r="CS133" s="236"/>
      <c r="CT133" s="236"/>
      <c r="CU133" s="236"/>
      <c r="CV133" s="236"/>
      <c r="CW133" s="236"/>
      <c r="CX133" s="236"/>
      <c r="CY133" s="236"/>
      <c r="CZ133" s="236"/>
      <c r="DA133" s="236"/>
      <c r="DB133" s="236"/>
      <c r="DC133" s="236"/>
      <c r="DD133" s="236"/>
      <c r="DE133" s="236"/>
      <c r="DF133" s="236"/>
      <c r="DG133" s="236"/>
      <c r="DH133" s="236"/>
      <c r="DI133" s="236"/>
      <c r="DJ133" s="236"/>
      <c r="DK133" s="236"/>
      <c r="DL133" s="236"/>
      <c r="DM133" s="236"/>
      <c r="DN133" s="236"/>
      <c r="DO133" s="236"/>
      <c r="DP133" s="236"/>
      <c r="DQ133" s="236"/>
      <c r="DR133" s="236"/>
      <c r="DS133" s="236"/>
    </row>
    <row r="134" spans="1:123" x14ac:dyDescent="0.15">
      <c r="A134" s="1" t="s">
        <v>273</v>
      </c>
      <c r="B134" s="1">
        <v>1</v>
      </c>
      <c r="C134" s="1" t="s">
        <v>273</v>
      </c>
      <c r="D134" s="1">
        <v>1</v>
      </c>
      <c r="E134" s="1">
        <v>2</v>
      </c>
      <c r="F134" s="1">
        <v>52</v>
      </c>
      <c r="G134" s="1">
        <v>0</v>
      </c>
      <c r="H134" s="1">
        <v>0</v>
      </c>
      <c r="I134" s="1">
        <v>0</v>
      </c>
      <c r="J134" s="1">
        <v>0</v>
      </c>
      <c r="K134" s="1">
        <v>0</v>
      </c>
      <c r="L134" s="1">
        <v>9169.6741935810005</v>
      </c>
      <c r="M134" s="236">
        <v>58</v>
      </c>
      <c r="N134" s="236">
        <v>9263.4263693060002</v>
      </c>
      <c r="O134" s="236">
        <v>9400.0742624640006</v>
      </c>
      <c r="P134" s="236">
        <v>9538.5702262089999</v>
      </c>
      <c r="Q134" s="236">
        <v>9678.9282293150009</v>
      </c>
      <c r="R134" s="236">
        <v>9821.1375731009994</v>
      </c>
      <c r="S134" s="236">
        <v>9965.1627946890003</v>
      </c>
      <c r="T134" s="236">
        <v>10110.960616437</v>
      </c>
      <c r="U134" s="236">
        <v>10258.501626222</v>
      </c>
      <c r="V134" s="236">
        <v>10407.772278496001</v>
      </c>
      <c r="W134" s="236">
        <v>10558.822247945</v>
      </c>
      <c r="X134" s="236">
        <v>10711.683290737999</v>
      </c>
      <c r="Y134" s="236">
        <v>10866.328342438001</v>
      </c>
      <c r="Z134" s="236">
        <v>11022.718491709</v>
      </c>
      <c r="AA134" s="236">
        <v>11180.796395756999</v>
      </c>
      <c r="AB134" s="236">
        <v>11340.493619769</v>
      </c>
      <c r="AC134" s="236">
        <v>11501.729076461001</v>
      </c>
      <c r="AD134" s="236">
        <v>11664.416577241</v>
      </c>
      <c r="AE134" s="236">
        <v>11828.475813696999</v>
      </c>
      <c r="AF134" s="236">
        <v>11993.836066283</v>
      </c>
      <c r="AG134" s="236">
        <v>12160.449195972</v>
      </c>
      <c r="AH134" s="236">
        <v>12328.336539026999</v>
      </c>
      <c r="AI134" s="236">
        <v>12497.409294112</v>
      </c>
      <c r="AJ134" s="236">
        <v>12667.584997694001</v>
      </c>
      <c r="AK134" s="236">
        <v>12838.755089847</v>
      </c>
      <c r="AL134" s="236">
        <v>13010.810051709999</v>
      </c>
      <c r="AM134" s="236">
        <v>13183.678129440999</v>
      </c>
      <c r="AN134" s="236">
        <v>13357.259905106999</v>
      </c>
      <c r="AO134" s="236">
        <v>13531.496736683999</v>
      </c>
      <c r="AP134" s="236">
        <v>13706.337042517</v>
      </c>
      <c r="AQ134" s="236">
        <v>13881.712155740001</v>
      </c>
      <c r="AR134" s="236">
        <v>14057.573135563</v>
      </c>
      <c r="AS134" s="236">
        <v>14233.843436888001</v>
      </c>
      <c r="AT134" s="236">
        <v>14410.484153808</v>
      </c>
      <c r="AU134" s="236">
        <v>14587.458084271</v>
      </c>
      <c r="AV134" s="236">
        <v>14764.626297725001</v>
      </c>
      <c r="AW134" s="236">
        <v>14942.016216034999</v>
      </c>
      <c r="AX134" s="236">
        <v>15119.513809608001</v>
      </c>
      <c r="AY134" s="236">
        <v>15297.139471881999</v>
      </c>
      <c r="AZ134" s="236">
        <v>15474.728127422</v>
      </c>
      <c r="BA134" s="236">
        <v>15651.776460677</v>
      </c>
      <c r="BB134" s="236">
        <v>15827.455328492</v>
      </c>
      <c r="BC134" s="236">
        <v>16002.597022143</v>
      </c>
      <c r="BD134" s="236">
        <v>16177.140039350001</v>
      </c>
      <c r="BE134" s="236">
        <v>16351.028512012001</v>
      </c>
      <c r="BF134" s="236">
        <v>16524.213633141</v>
      </c>
      <c r="BG134" s="236">
        <v>16696.653791156001</v>
      </c>
      <c r="BH134" s="236">
        <v>16868.313987581001</v>
      </c>
      <c r="BI134" s="236">
        <v>17039.166358261002</v>
      </c>
      <c r="BJ134" s="236">
        <v>17209.189604332001</v>
      </c>
      <c r="BK134" s="236">
        <v>17378.369384562</v>
      </c>
      <c r="BL134" s="236">
        <v>17546.697428997999</v>
      </c>
      <c r="BM134" s="236">
        <v>17714.171495236002</v>
      </c>
      <c r="BN134" s="236">
        <v>17880.794322275</v>
      </c>
      <c r="BO134" s="236">
        <v>18046.573004243</v>
      </c>
      <c r="BP134" s="236">
        <v>18211.515184945001</v>
      </c>
      <c r="BQ134" s="236">
        <v>18375.615502625998</v>
      </c>
      <c r="BR134" s="236">
        <v>18538.772013244001</v>
      </c>
      <c r="BS134" s="236">
        <v>18700</v>
      </c>
      <c r="BT134" s="236"/>
      <c r="BU134" s="236"/>
      <c r="BV134" s="236"/>
      <c r="BW134" s="236"/>
      <c r="BX134" s="236"/>
      <c r="BY134" s="236"/>
      <c r="BZ134" s="236"/>
      <c r="CA134" s="236"/>
      <c r="CB134" s="236"/>
      <c r="CC134" s="236"/>
      <c r="CD134" s="236"/>
      <c r="CE134" s="236"/>
      <c r="CF134" s="236"/>
      <c r="CG134" s="236"/>
      <c r="CH134" s="236"/>
      <c r="CI134" s="236"/>
      <c r="CJ134" s="236"/>
      <c r="CK134" s="236"/>
      <c r="CL134" s="236"/>
      <c r="CM134" s="236"/>
      <c r="CN134" s="236"/>
      <c r="CO134" s="236"/>
      <c r="CP134" s="236"/>
      <c r="CQ134" s="236"/>
      <c r="CR134" s="236"/>
      <c r="CS134" s="236"/>
      <c r="CT134" s="236"/>
      <c r="CU134" s="236"/>
      <c r="CV134" s="236"/>
      <c r="CW134" s="236"/>
      <c r="CX134" s="236"/>
      <c r="CY134" s="236"/>
      <c r="CZ134" s="236"/>
      <c r="DA134" s="236"/>
      <c r="DB134" s="236"/>
      <c r="DC134" s="236"/>
      <c r="DD134" s="236"/>
      <c r="DE134" s="236"/>
      <c r="DF134" s="236"/>
      <c r="DG134" s="236"/>
      <c r="DH134" s="236"/>
      <c r="DI134" s="236"/>
      <c r="DJ134" s="236"/>
      <c r="DK134" s="236"/>
      <c r="DL134" s="236"/>
      <c r="DM134" s="236"/>
      <c r="DN134" s="236"/>
      <c r="DO134" s="236"/>
      <c r="DP134" s="236"/>
      <c r="DQ134" s="236"/>
      <c r="DR134" s="236"/>
      <c r="DS134" s="236"/>
    </row>
    <row r="135" spans="1:123" x14ac:dyDescent="0.15">
      <c r="A135" s="1" t="s">
        <v>273</v>
      </c>
      <c r="B135" s="1">
        <v>1</v>
      </c>
      <c r="C135" s="1" t="s">
        <v>273</v>
      </c>
      <c r="D135" s="1">
        <v>1</v>
      </c>
      <c r="E135" s="1">
        <v>2</v>
      </c>
      <c r="F135" s="1">
        <v>53</v>
      </c>
      <c r="G135" s="1">
        <v>0</v>
      </c>
      <c r="H135" s="1">
        <v>0</v>
      </c>
      <c r="I135" s="1">
        <v>0</v>
      </c>
      <c r="J135" s="1">
        <v>0</v>
      </c>
      <c r="K135" s="1">
        <v>0</v>
      </c>
      <c r="L135" s="1">
        <v>9210.1388719589995</v>
      </c>
      <c r="M135" s="236">
        <v>57</v>
      </c>
      <c r="N135" s="236">
        <v>9305.2195612720006</v>
      </c>
      <c r="O135" s="236">
        <v>9442.4319036689994</v>
      </c>
      <c r="P135" s="236">
        <v>9581.4938482939997</v>
      </c>
      <c r="Q135" s="236">
        <v>9722.3960643619994</v>
      </c>
      <c r="R135" s="236">
        <v>9865.1055633649994</v>
      </c>
      <c r="S135" s="236">
        <v>10009.581686957999</v>
      </c>
      <c r="T135" s="236">
        <v>10155.796746525</v>
      </c>
      <c r="U135" s="236">
        <v>10303.738037126999</v>
      </c>
      <c r="V135" s="236">
        <v>10453.453181745001</v>
      </c>
      <c r="W135" s="236">
        <v>10604.97282494</v>
      </c>
      <c r="X135" s="236">
        <v>10758.271352186999</v>
      </c>
      <c r="Y135" s="236">
        <v>10913.311666551999</v>
      </c>
      <c r="Z135" s="236">
        <v>11070.038829306999</v>
      </c>
      <c r="AA135" s="236">
        <v>11228.387053484001</v>
      </c>
      <c r="AB135" s="236">
        <v>11388.278177955999</v>
      </c>
      <c r="AC135" s="236">
        <v>11549.628910777999</v>
      </c>
      <c r="AD135" s="236">
        <v>11712.361414621</v>
      </c>
      <c r="AE135" s="236">
        <v>11876.406922368</v>
      </c>
      <c r="AF135" s="236">
        <v>12041.718325346001</v>
      </c>
      <c r="AG135" s="236">
        <v>12208.315563397</v>
      </c>
      <c r="AH135" s="236">
        <v>12376.112160979001</v>
      </c>
      <c r="AI135" s="236">
        <v>12545.027613802</v>
      </c>
      <c r="AJ135" s="236">
        <v>12714.956010877</v>
      </c>
      <c r="AK135" s="236">
        <v>12885.790333855</v>
      </c>
      <c r="AL135" s="236">
        <v>13057.460016007</v>
      </c>
      <c r="AM135" s="236">
        <v>13229.867563837999</v>
      </c>
      <c r="AN135" s="236">
        <v>13402.954942535</v>
      </c>
      <c r="AO135" s="236">
        <v>13576.670925933</v>
      </c>
      <c r="AP135" s="236">
        <v>13750.947645673001</v>
      </c>
      <c r="AQ135" s="236">
        <v>13925.736356187999</v>
      </c>
      <c r="AR135" s="236">
        <v>14100.961424019</v>
      </c>
      <c r="AS135" s="236">
        <v>14276.583791429</v>
      </c>
      <c r="AT135" s="236">
        <v>14452.566050040001</v>
      </c>
      <c r="AU135" s="236">
        <v>14628.771644426</v>
      </c>
      <c r="AV135" s="236">
        <v>14805.226061449999</v>
      </c>
      <c r="AW135" s="236">
        <v>14981.816887403</v>
      </c>
      <c r="AX135" s="236">
        <v>15158.562774384</v>
      </c>
      <c r="AY135" s="236">
        <v>15335.301351440001</v>
      </c>
      <c r="AZ135" s="236">
        <v>15511.539689556001</v>
      </c>
      <c r="BA135" s="236">
        <v>15686.465901453001</v>
      </c>
      <c r="BB135" s="236">
        <v>15860.891331456</v>
      </c>
      <c r="BC135" s="236">
        <v>16034.754310468999</v>
      </c>
      <c r="BD135" s="236">
        <v>16207.998666498999</v>
      </c>
      <c r="BE135" s="236">
        <v>16380.575130925999</v>
      </c>
      <c r="BF135" s="236">
        <v>16552.44148111</v>
      </c>
      <c r="BG135" s="236">
        <v>16723.561980343002</v>
      </c>
      <c r="BH135" s="236">
        <v>16893.907896470999</v>
      </c>
      <c r="BI135" s="236">
        <v>17063.456950165</v>
      </c>
      <c r="BJ135" s="236">
        <v>17232.193699105999</v>
      </c>
      <c r="BK135" s="236">
        <v>17400.108654854001</v>
      </c>
      <c r="BL135" s="236">
        <v>17567.198187105001</v>
      </c>
      <c r="BM135" s="236">
        <v>17733.463327821999</v>
      </c>
      <c r="BN135" s="236">
        <v>17898.908579199</v>
      </c>
      <c r="BO135" s="236">
        <v>18063.535935057</v>
      </c>
      <c r="BP135" s="236">
        <v>18227.320995807</v>
      </c>
      <c r="BQ135" s="236">
        <v>18390.065285866</v>
      </c>
      <c r="BR135" s="236">
        <v>18550</v>
      </c>
      <c r="BS135" s="236"/>
      <c r="BT135" s="236"/>
      <c r="BU135" s="236"/>
      <c r="BV135" s="236"/>
      <c r="BW135" s="236"/>
      <c r="BX135" s="236"/>
      <c r="BY135" s="236"/>
      <c r="BZ135" s="236"/>
      <c r="CA135" s="236"/>
      <c r="CB135" s="236"/>
      <c r="CC135" s="236"/>
      <c r="CD135" s="236"/>
      <c r="CE135" s="236"/>
      <c r="CF135" s="236"/>
      <c r="CG135" s="236"/>
      <c r="CH135" s="236"/>
      <c r="CI135" s="236"/>
      <c r="CJ135" s="236"/>
      <c r="CK135" s="236"/>
      <c r="CL135" s="236"/>
      <c r="CM135" s="236"/>
      <c r="CN135" s="236"/>
      <c r="CO135" s="236"/>
      <c r="CP135" s="236"/>
      <c r="CQ135" s="236"/>
      <c r="CR135" s="236"/>
      <c r="CS135" s="236"/>
      <c r="CT135" s="236"/>
      <c r="CU135" s="236"/>
      <c r="CV135" s="236"/>
      <c r="CW135" s="236"/>
      <c r="CX135" s="236"/>
      <c r="CY135" s="236"/>
      <c r="CZ135" s="236"/>
      <c r="DA135" s="236"/>
      <c r="DB135" s="236"/>
      <c r="DC135" s="236"/>
      <c r="DD135" s="236"/>
      <c r="DE135" s="236"/>
      <c r="DF135" s="236"/>
      <c r="DG135" s="236"/>
      <c r="DH135" s="236"/>
      <c r="DI135" s="236"/>
      <c r="DJ135" s="236"/>
      <c r="DK135" s="236"/>
      <c r="DL135" s="236"/>
      <c r="DM135" s="236"/>
      <c r="DN135" s="236"/>
      <c r="DO135" s="236"/>
      <c r="DP135" s="236"/>
      <c r="DQ135" s="236"/>
      <c r="DR135" s="236"/>
      <c r="DS135" s="236"/>
    </row>
    <row r="136" spans="1:123" x14ac:dyDescent="0.15">
      <c r="A136" s="1" t="s">
        <v>273</v>
      </c>
      <c r="B136" s="1">
        <v>1</v>
      </c>
      <c r="C136" s="1" t="s">
        <v>273</v>
      </c>
      <c r="D136" s="1">
        <v>1</v>
      </c>
      <c r="E136" s="1">
        <v>2</v>
      </c>
      <c r="F136" s="1">
        <v>54</v>
      </c>
      <c r="G136" s="1">
        <v>0</v>
      </c>
      <c r="H136" s="1">
        <v>0</v>
      </c>
      <c r="I136" s="1">
        <v>0</v>
      </c>
      <c r="J136" s="1">
        <v>0</v>
      </c>
      <c r="K136" s="1">
        <v>0</v>
      </c>
      <c r="L136" s="1">
        <v>9249.8503545229996</v>
      </c>
      <c r="M136" s="236">
        <v>56</v>
      </c>
      <c r="N136" s="236">
        <v>9346.2935811290008</v>
      </c>
      <c r="O136" s="236">
        <v>9484.0594672719999</v>
      </c>
      <c r="P136" s="236">
        <v>9623.6545556229994</v>
      </c>
      <c r="Q136" s="236">
        <v>9765.0483320420008</v>
      </c>
      <c r="R136" s="236">
        <v>9908.2027574790009</v>
      </c>
      <c r="S136" s="236">
        <v>10053.091866827001</v>
      </c>
      <c r="T136" s="236">
        <v>10199.703795758</v>
      </c>
      <c r="U136" s="236">
        <v>10348.084115546</v>
      </c>
      <c r="V136" s="236">
        <v>10498.262359140999</v>
      </c>
      <c r="W136" s="236">
        <v>10650.214361937</v>
      </c>
      <c r="X136" s="236">
        <v>10803.904841396001</v>
      </c>
      <c r="Y136" s="236">
        <v>10959.281262856999</v>
      </c>
      <c r="Z136" s="236">
        <v>11116.280487198999</v>
      </c>
      <c r="AA136" s="236">
        <v>11274.827279452</v>
      </c>
      <c r="AB136" s="236">
        <v>11434.841244316</v>
      </c>
      <c r="AC136" s="236">
        <v>11596.247015544001</v>
      </c>
      <c r="AD136" s="236">
        <v>11758.977778454</v>
      </c>
      <c r="AE136" s="236">
        <v>11922.987454718999</v>
      </c>
      <c r="AF136" s="236">
        <v>12088.294587767999</v>
      </c>
      <c r="AG136" s="236">
        <v>12254.815027847</v>
      </c>
      <c r="AH136" s="236">
        <v>12422.470229910999</v>
      </c>
      <c r="AI136" s="236">
        <v>12591.156931907</v>
      </c>
      <c r="AJ136" s="236">
        <v>12760.770616001</v>
      </c>
      <c r="AK136" s="236">
        <v>12931.241902571999</v>
      </c>
      <c r="AL136" s="236">
        <v>13102.475222569001</v>
      </c>
      <c r="AM136" s="236">
        <v>13274.413148386</v>
      </c>
      <c r="AN136" s="236">
        <v>13447.004809348</v>
      </c>
      <c r="AO136" s="236">
        <v>13620.183135605999</v>
      </c>
      <c r="AP136" s="236">
        <v>13793.899576812</v>
      </c>
      <c r="AQ136" s="236">
        <v>13968.07941115</v>
      </c>
      <c r="AR136" s="236">
        <v>14142.683429051</v>
      </c>
      <c r="AS136" s="236">
        <v>14317.674015809</v>
      </c>
      <c r="AT136" s="236">
        <v>14492.916991127</v>
      </c>
      <c r="AU136" s="236">
        <v>14668.435906866</v>
      </c>
      <c r="AV136" s="236">
        <v>14844.119965198001</v>
      </c>
      <c r="AW136" s="236">
        <v>15019.986076884999</v>
      </c>
      <c r="AX136" s="236">
        <v>15195.874575457001</v>
      </c>
      <c r="AY136" s="236">
        <v>15371.302918436</v>
      </c>
      <c r="AZ136" s="236">
        <v>15545.476474413999</v>
      </c>
      <c r="BA136" s="236">
        <v>15719.185640768999</v>
      </c>
      <c r="BB136" s="236">
        <v>15892.368581588</v>
      </c>
      <c r="BC136" s="236">
        <v>16064.968820984999</v>
      </c>
      <c r="BD136" s="236">
        <v>16236.936628711001</v>
      </c>
      <c r="BE136" s="236">
        <v>16408.229171063998</v>
      </c>
      <c r="BF136" s="236">
        <v>16578.809973104999</v>
      </c>
      <c r="BG136" s="236">
        <v>16748.649434681</v>
      </c>
      <c r="BH136" s="236">
        <v>16917.724295999</v>
      </c>
      <c r="BI136" s="236">
        <v>17086.018013650999</v>
      </c>
      <c r="BJ136" s="236">
        <v>17253.519880709999</v>
      </c>
      <c r="BK136" s="236">
        <v>17420.224878975001</v>
      </c>
      <c r="BL136" s="236">
        <v>17586.132333368001</v>
      </c>
      <c r="BM136" s="236">
        <v>17751.244154155</v>
      </c>
      <c r="BN136" s="236">
        <v>17915.556685169999</v>
      </c>
      <c r="BO136" s="236">
        <v>18079.026488988002</v>
      </c>
      <c r="BP136" s="236">
        <v>18241.358558487002</v>
      </c>
      <c r="BQ136" s="236">
        <v>18400</v>
      </c>
      <c r="BR136" s="236"/>
      <c r="BS136" s="236"/>
      <c r="BT136" s="236"/>
      <c r="BU136" s="236"/>
      <c r="BV136" s="236"/>
      <c r="BW136" s="236"/>
      <c r="BX136" s="236"/>
      <c r="BY136" s="236"/>
      <c r="BZ136" s="236"/>
      <c r="CA136" s="236"/>
      <c r="CB136" s="236"/>
      <c r="CC136" s="236"/>
      <c r="CD136" s="236"/>
      <c r="CE136" s="236"/>
      <c r="CF136" s="236"/>
      <c r="CG136" s="236"/>
      <c r="CH136" s="236"/>
      <c r="CI136" s="236"/>
      <c r="CJ136" s="236"/>
      <c r="CK136" s="236"/>
      <c r="CL136" s="236"/>
      <c r="CM136" s="236"/>
      <c r="CN136" s="236"/>
      <c r="CO136" s="236"/>
      <c r="CP136" s="236"/>
      <c r="CQ136" s="236"/>
      <c r="CR136" s="236"/>
      <c r="CS136" s="236"/>
      <c r="CT136" s="236"/>
      <c r="CU136" s="236"/>
      <c r="CV136" s="236"/>
      <c r="CW136" s="236"/>
      <c r="CX136" s="236"/>
      <c r="CY136" s="236"/>
      <c r="CZ136" s="236"/>
      <c r="DA136" s="236"/>
      <c r="DB136" s="236"/>
      <c r="DC136" s="236"/>
      <c r="DD136" s="236"/>
      <c r="DE136" s="236"/>
      <c r="DF136" s="236"/>
      <c r="DG136" s="236"/>
      <c r="DH136" s="236"/>
      <c r="DI136" s="236"/>
      <c r="DJ136" s="236"/>
      <c r="DK136" s="236"/>
      <c r="DL136" s="236"/>
      <c r="DM136" s="236"/>
      <c r="DN136" s="236"/>
      <c r="DO136" s="236"/>
      <c r="DP136" s="236"/>
      <c r="DQ136" s="236"/>
      <c r="DR136" s="236"/>
      <c r="DS136" s="236"/>
    </row>
    <row r="137" spans="1:123" x14ac:dyDescent="0.15">
      <c r="A137" s="1" t="s">
        <v>273</v>
      </c>
      <c r="B137" s="1">
        <v>1</v>
      </c>
      <c r="C137" s="1" t="s">
        <v>273</v>
      </c>
      <c r="D137" s="1">
        <v>1</v>
      </c>
      <c r="E137" s="1">
        <v>2</v>
      </c>
      <c r="F137" s="1">
        <v>55</v>
      </c>
      <c r="G137" s="1">
        <v>0</v>
      </c>
      <c r="H137" s="1">
        <v>0</v>
      </c>
      <c r="I137" s="1">
        <v>0</v>
      </c>
      <c r="J137" s="1">
        <v>0</v>
      </c>
      <c r="K137" s="1">
        <v>0</v>
      </c>
      <c r="L137" s="1">
        <v>9288.8099337879994</v>
      </c>
      <c r="M137" s="236">
        <v>55</v>
      </c>
      <c r="N137" s="236">
        <v>9386.6250862510005</v>
      </c>
      <c r="O137" s="236">
        <v>9524.9130468849999</v>
      </c>
      <c r="P137" s="236">
        <v>9664.9911007179999</v>
      </c>
      <c r="Q137" s="236">
        <v>9806.8238280000005</v>
      </c>
      <c r="R137" s="236">
        <v>9950.3869871299994</v>
      </c>
      <c r="S137" s="236">
        <v>10095.669554389</v>
      </c>
      <c r="T137" s="236">
        <v>10242.715049345999</v>
      </c>
      <c r="U137" s="236">
        <v>10391.551893342999</v>
      </c>
      <c r="V137" s="236">
        <v>10542.157371687001</v>
      </c>
      <c r="W137" s="236">
        <v>10694.498016240001</v>
      </c>
      <c r="X137" s="236">
        <v>10848.523696407001</v>
      </c>
      <c r="Y137" s="236">
        <v>11004.173920914</v>
      </c>
      <c r="Z137" s="236">
        <v>11161.376380948001</v>
      </c>
      <c r="AA137" s="236">
        <v>11320.053577852999</v>
      </c>
      <c r="AB137" s="236">
        <v>11480.132616467999</v>
      </c>
      <c r="AC137" s="236">
        <v>11641.548634539</v>
      </c>
      <c r="AD137" s="236">
        <v>11804.256584092</v>
      </c>
      <c r="AE137" s="236">
        <v>11968.273612138</v>
      </c>
      <c r="AF137" s="236">
        <v>12133.517894713999</v>
      </c>
      <c r="AG137" s="236">
        <v>12299.912846020001</v>
      </c>
      <c r="AH137" s="236">
        <v>12467.357852937001</v>
      </c>
      <c r="AI137" s="236">
        <v>12635.750898146</v>
      </c>
      <c r="AJ137" s="236">
        <v>12805.023789138</v>
      </c>
      <c r="AK137" s="236">
        <v>12975.082881299</v>
      </c>
      <c r="AL137" s="236">
        <v>13145.871354237001</v>
      </c>
      <c r="AM137" s="236">
        <v>13317.338692764</v>
      </c>
      <c r="AN137" s="236">
        <v>13489.418625539</v>
      </c>
      <c r="AO137" s="236">
        <v>13662.062797436</v>
      </c>
      <c r="AP137" s="236">
        <v>13835.197398281</v>
      </c>
      <c r="AQ137" s="236">
        <v>14008.783066672</v>
      </c>
      <c r="AR137" s="236">
        <v>14182.781981578</v>
      </c>
      <c r="AS137" s="236">
        <v>14357.062337828</v>
      </c>
      <c r="AT137" s="236">
        <v>14531.645752281</v>
      </c>
      <c r="AU137" s="236">
        <v>14706.423042992001</v>
      </c>
      <c r="AV137" s="236">
        <v>14881.409379387</v>
      </c>
      <c r="AW137" s="236">
        <v>15056.447799475</v>
      </c>
      <c r="AX137" s="236">
        <v>15231.066147314999</v>
      </c>
      <c r="AY137" s="236">
        <v>15404.487047373999</v>
      </c>
      <c r="AZ137" s="236">
        <v>15577.479950082001</v>
      </c>
      <c r="BA137" s="236">
        <v>15749.982852707</v>
      </c>
      <c r="BB137" s="236">
        <v>15921.938975470999</v>
      </c>
      <c r="BC137" s="236">
        <v>16093.298126494999</v>
      </c>
      <c r="BD137" s="236">
        <v>16264.016861018001</v>
      </c>
      <c r="BE137" s="236">
        <v>16434.057965866999</v>
      </c>
      <c r="BF137" s="236">
        <v>16603.390972891</v>
      </c>
      <c r="BG137" s="236">
        <v>16771.991641832999</v>
      </c>
      <c r="BH137" s="236">
        <v>16939.842328195002</v>
      </c>
      <c r="BI137" s="236">
        <v>17106.931106566</v>
      </c>
      <c r="BJ137" s="236">
        <v>17273.251570844001</v>
      </c>
      <c r="BK137" s="236">
        <v>17438.801338915</v>
      </c>
      <c r="BL137" s="236">
        <v>17603.579729109999</v>
      </c>
      <c r="BM137" s="236">
        <v>17767.577435283001</v>
      </c>
      <c r="BN137" s="236">
        <v>17930.731982169</v>
      </c>
      <c r="BO137" s="236">
        <v>18092.651831108</v>
      </c>
      <c r="BP137" s="236">
        <v>18250</v>
      </c>
      <c r="BQ137" s="236"/>
      <c r="BR137" s="236"/>
      <c r="BS137" s="236"/>
      <c r="BT137" s="236"/>
      <c r="BU137" s="236"/>
      <c r="BV137" s="236"/>
      <c r="BW137" s="236"/>
      <c r="BX137" s="236"/>
      <c r="BY137" s="236"/>
      <c r="BZ137" s="236"/>
      <c r="CA137" s="236"/>
      <c r="CB137" s="236"/>
      <c r="CC137" s="236"/>
      <c r="CD137" s="236"/>
      <c r="CE137" s="236"/>
      <c r="CF137" s="236"/>
      <c r="CG137" s="236"/>
      <c r="CH137" s="236"/>
      <c r="CI137" s="236"/>
      <c r="CJ137" s="236"/>
      <c r="CK137" s="236"/>
      <c r="CL137" s="236"/>
      <c r="CM137" s="236"/>
      <c r="CN137" s="236"/>
      <c r="CO137" s="236"/>
      <c r="CP137" s="236"/>
      <c r="CQ137" s="236"/>
      <c r="CR137" s="236"/>
      <c r="CS137" s="236"/>
      <c r="CT137" s="236"/>
      <c r="CU137" s="236"/>
      <c r="CV137" s="236"/>
      <c r="CW137" s="236"/>
      <c r="CX137" s="236"/>
      <c r="CY137" s="236"/>
      <c r="CZ137" s="236"/>
      <c r="DA137" s="236"/>
      <c r="DB137" s="236"/>
      <c r="DC137" s="236"/>
      <c r="DD137" s="236"/>
      <c r="DE137" s="236"/>
      <c r="DF137" s="236"/>
      <c r="DG137" s="236"/>
      <c r="DH137" s="236"/>
      <c r="DI137" s="236"/>
      <c r="DJ137" s="236"/>
      <c r="DK137" s="236"/>
      <c r="DL137" s="236"/>
      <c r="DM137" s="236"/>
      <c r="DN137" s="236"/>
      <c r="DO137" s="236"/>
      <c r="DP137" s="236"/>
      <c r="DQ137" s="236"/>
      <c r="DR137" s="236"/>
      <c r="DS137" s="236"/>
    </row>
    <row r="138" spans="1:123" x14ac:dyDescent="0.15">
      <c r="A138" s="1" t="s">
        <v>273</v>
      </c>
      <c r="B138" s="1">
        <v>1</v>
      </c>
      <c r="C138" s="1" t="s">
        <v>273</v>
      </c>
      <c r="D138" s="1">
        <v>1</v>
      </c>
      <c r="E138" s="1">
        <v>2</v>
      </c>
      <c r="F138" s="1">
        <v>56</v>
      </c>
      <c r="G138" s="1">
        <v>0</v>
      </c>
      <c r="H138" s="1">
        <v>0</v>
      </c>
      <c r="I138" s="1">
        <v>0</v>
      </c>
      <c r="J138" s="1">
        <v>0</v>
      </c>
      <c r="K138" s="1">
        <v>0</v>
      </c>
      <c r="L138" s="1">
        <v>9326.9946926880002</v>
      </c>
      <c r="M138" s="236">
        <v>54</v>
      </c>
      <c r="N138" s="236">
        <v>9426.1715381459999</v>
      </c>
      <c r="O138" s="236">
        <v>9564.9338693940008</v>
      </c>
      <c r="P138" s="236">
        <v>9705.4448985220006</v>
      </c>
      <c r="Q138" s="236">
        <v>9847.6821074319996</v>
      </c>
      <c r="R138" s="236">
        <v>9991.6353130200005</v>
      </c>
      <c r="S138" s="236">
        <v>10137.345983146</v>
      </c>
      <c r="T138" s="236">
        <v>10284.841427545</v>
      </c>
      <c r="U138" s="236">
        <v>10434.100381435999</v>
      </c>
      <c r="V138" s="236">
        <v>10585.091191083</v>
      </c>
      <c r="W138" s="236">
        <v>10737.766129958</v>
      </c>
      <c r="X138" s="236">
        <v>10892.06735463</v>
      </c>
      <c r="Y138" s="236">
        <v>11047.925482443001</v>
      </c>
      <c r="Z138" s="236">
        <v>11205.265911390999</v>
      </c>
      <c r="AA138" s="236">
        <v>11364.018217391</v>
      </c>
      <c r="AB138" s="236">
        <v>11524.119490625</v>
      </c>
      <c r="AC138" s="236">
        <v>11685.525713465</v>
      </c>
      <c r="AD138" s="236">
        <v>11848.252636509</v>
      </c>
      <c r="AE138" s="236">
        <v>12012.220761582001</v>
      </c>
      <c r="AF138" s="236">
        <v>12177.355462128</v>
      </c>
      <c r="AG138" s="236">
        <v>12343.558773967001</v>
      </c>
      <c r="AH138" s="236">
        <v>12510.731180291999</v>
      </c>
      <c r="AI138" s="236">
        <v>12678.805675703999</v>
      </c>
      <c r="AJ138" s="236">
        <v>12847.69054003</v>
      </c>
      <c r="AK138" s="236">
        <v>13017.329560087999</v>
      </c>
      <c r="AL138" s="236">
        <v>13187.672576180001</v>
      </c>
      <c r="AM138" s="236">
        <v>13358.654115472</v>
      </c>
      <c r="AN138" s="236">
        <v>13530.226018060001</v>
      </c>
      <c r="AO138" s="236">
        <v>13702.315385411999</v>
      </c>
      <c r="AP138" s="236">
        <v>13874.882704293999</v>
      </c>
      <c r="AQ138" s="236">
        <v>14047.889947346999</v>
      </c>
      <c r="AR138" s="236">
        <v>14221.20768453</v>
      </c>
      <c r="AS138" s="236">
        <v>14394.855597696</v>
      </c>
      <c r="AT138" s="236">
        <v>14568.726120787</v>
      </c>
      <c r="AU138" s="236">
        <v>14742.832681888</v>
      </c>
      <c r="AV138" s="236">
        <v>14917.021023493</v>
      </c>
      <c r="AW138" s="236">
        <v>15090.829376194</v>
      </c>
      <c r="AX138" s="236">
        <v>15263.497620335</v>
      </c>
      <c r="AY138" s="236">
        <v>15435.774259394</v>
      </c>
      <c r="AZ138" s="236">
        <v>15607.597123826001</v>
      </c>
      <c r="BA138" s="236">
        <v>15778.909129958</v>
      </c>
      <c r="BB138" s="236">
        <v>15949.659624280001</v>
      </c>
      <c r="BC138" s="236">
        <v>16119.804550970999</v>
      </c>
      <c r="BD138" s="236">
        <v>16289.305958630001</v>
      </c>
      <c r="BE138" s="236">
        <v>16458.132511101001</v>
      </c>
      <c r="BF138" s="236">
        <v>16626.258987665999</v>
      </c>
      <c r="BG138" s="236">
        <v>16793.666642739001</v>
      </c>
      <c r="BH138" s="236">
        <v>16960.342332421998</v>
      </c>
      <c r="BI138" s="236">
        <v>17126.278262714</v>
      </c>
      <c r="BJ138" s="236">
        <v>17291.470344460999</v>
      </c>
      <c r="BK138" s="236">
        <v>17455.915304065998</v>
      </c>
      <c r="BL138" s="236">
        <v>17619.598185395</v>
      </c>
      <c r="BM138" s="236">
        <v>17782.437475350001</v>
      </c>
      <c r="BN138" s="236">
        <v>17943.945103728998</v>
      </c>
      <c r="BO138" s="236">
        <v>18100</v>
      </c>
      <c r="BP138" s="236"/>
      <c r="BQ138" s="236"/>
      <c r="BR138" s="236"/>
      <c r="BS138" s="236"/>
      <c r="BT138" s="236"/>
      <c r="BU138" s="236"/>
      <c r="BV138" s="236"/>
      <c r="BW138" s="236"/>
      <c r="BX138" s="236"/>
      <c r="BY138" s="236"/>
      <c r="BZ138" s="236"/>
      <c r="CA138" s="236"/>
      <c r="CB138" s="236"/>
      <c r="CC138" s="236"/>
      <c r="CD138" s="236"/>
      <c r="CE138" s="236"/>
      <c r="CF138" s="236"/>
      <c r="CG138" s="236"/>
      <c r="CH138" s="236"/>
      <c r="CI138" s="236"/>
      <c r="CJ138" s="236"/>
      <c r="CK138" s="236"/>
      <c r="CL138" s="236"/>
      <c r="CM138" s="236"/>
      <c r="CN138" s="236"/>
      <c r="CO138" s="236"/>
      <c r="CP138" s="236"/>
      <c r="CQ138" s="236"/>
      <c r="CR138" s="236"/>
      <c r="CS138" s="236"/>
      <c r="CT138" s="236"/>
      <c r="CU138" s="236"/>
      <c r="CV138" s="236"/>
      <c r="CW138" s="236"/>
      <c r="CX138" s="236"/>
      <c r="CY138" s="236"/>
      <c r="CZ138" s="236"/>
      <c r="DA138" s="236"/>
      <c r="DB138" s="236"/>
      <c r="DC138" s="236"/>
      <c r="DD138" s="236"/>
      <c r="DE138" s="236"/>
      <c r="DF138" s="236"/>
      <c r="DG138" s="236"/>
      <c r="DH138" s="236"/>
      <c r="DI138" s="236"/>
      <c r="DJ138" s="236"/>
      <c r="DK138" s="236"/>
      <c r="DL138" s="236"/>
      <c r="DM138" s="236"/>
      <c r="DN138" s="236"/>
      <c r="DO138" s="236"/>
      <c r="DP138" s="236"/>
      <c r="DQ138" s="236"/>
      <c r="DR138" s="236"/>
      <c r="DS138" s="236"/>
    </row>
    <row r="139" spans="1:123" x14ac:dyDescent="0.15">
      <c r="A139" s="1" t="s">
        <v>273</v>
      </c>
      <c r="B139" s="1">
        <v>1</v>
      </c>
      <c r="C139" s="1" t="s">
        <v>273</v>
      </c>
      <c r="D139" s="1">
        <v>1</v>
      </c>
      <c r="E139" s="1">
        <v>2</v>
      </c>
      <c r="F139" s="1">
        <v>57</v>
      </c>
      <c r="G139" s="1">
        <v>0</v>
      </c>
      <c r="H139" s="1">
        <v>0</v>
      </c>
      <c r="I139" s="1">
        <v>0</v>
      </c>
      <c r="J139" s="1">
        <v>0</v>
      </c>
      <c r="K139" s="1">
        <v>0</v>
      </c>
      <c r="L139" s="1">
        <v>9364.3628140729998</v>
      </c>
      <c r="M139" s="236">
        <v>53</v>
      </c>
      <c r="N139" s="236">
        <v>9464.8766380710003</v>
      </c>
      <c r="O139" s="236">
        <v>9604.0659690430002</v>
      </c>
      <c r="P139" s="236">
        <v>9744.9772277350003</v>
      </c>
      <c r="Q139" s="236">
        <v>9887.6010716510009</v>
      </c>
      <c r="R139" s="236">
        <v>10031.976916947</v>
      </c>
      <c r="S139" s="236">
        <v>10178.130961747</v>
      </c>
      <c r="T139" s="236">
        <v>10326.043391186</v>
      </c>
      <c r="U139" s="236">
        <v>10475.684365927</v>
      </c>
      <c r="V139" s="236">
        <v>10627.008563507999</v>
      </c>
      <c r="W139" s="236">
        <v>10779.960788345001</v>
      </c>
      <c r="X139" s="236">
        <v>10934.474583939</v>
      </c>
      <c r="Y139" s="236">
        <v>11090.478244927999</v>
      </c>
      <c r="Z139" s="236">
        <v>11247.903818315001</v>
      </c>
      <c r="AA139" s="236">
        <v>11406.69034671</v>
      </c>
      <c r="AB139" s="236">
        <v>11566.794842838</v>
      </c>
      <c r="AC139" s="236">
        <v>11728.231660879999</v>
      </c>
      <c r="AD139" s="236">
        <v>11890.923628449</v>
      </c>
      <c r="AE139" s="236">
        <v>12054.798078237</v>
      </c>
      <c r="AF139" s="236">
        <v>12219.759694996999</v>
      </c>
      <c r="AG139" s="236">
        <v>12385.711462437001</v>
      </c>
      <c r="AH139" s="236">
        <v>12552.58756227</v>
      </c>
      <c r="AI139" s="236">
        <v>12720.298198761</v>
      </c>
      <c r="AJ139" s="236">
        <v>12888.787765939</v>
      </c>
      <c r="AK139" s="236">
        <v>13058.006459595999</v>
      </c>
      <c r="AL139" s="236">
        <v>13227.889605405</v>
      </c>
      <c r="AM139" s="236">
        <v>13398.389238684</v>
      </c>
      <c r="AN139" s="236">
        <v>13569.433372543001</v>
      </c>
      <c r="AO139" s="236">
        <v>13740.982341916</v>
      </c>
      <c r="AP139" s="236">
        <v>13912.997913116</v>
      </c>
      <c r="AQ139" s="236">
        <v>14085.353031230999</v>
      </c>
      <c r="AR139" s="236">
        <v>14258.065443111</v>
      </c>
      <c r="AS139" s="236">
        <v>14431.029198581</v>
      </c>
      <c r="AT139" s="236">
        <v>14604.25598439</v>
      </c>
      <c r="AU139" s="236">
        <v>14777.59424751</v>
      </c>
      <c r="AV139" s="236">
        <v>14950.592605074</v>
      </c>
      <c r="AW139" s="236">
        <v>15122.508193296</v>
      </c>
      <c r="AX139" s="236">
        <v>15294.068568707</v>
      </c>
      <c r="AY139" s="236">
        <v>15465.211394944001</v>
      </c>
      <c r="AZ139" s="236">
        <v>15635.879284443999</v>
      </c>
      <c r="BA139" s="236">
        <v>15806.021122065</v>
      </c>
      <c r="BB139" s="236">
        <v>15975.592240925</v>
      </c>
      <c r="BC139" s="236">
        <v>16144.553951391999</v>
      </c>
      <c r="BD139" s="236">
        <v>16312.874049311</v>
      </c>
      <c r="BE139" s="236">
        <v>16480.526333500002</v>
      </c>
      <c r="BF139" s="236">
        <v>16647.490957284001</v>
      </c>
      <c r="BG139" s="236">
        <v>16813.753558277</v>
      </c>
      <c r="BH139" s="236">
        <v>16979.304954583</v>
      </c>
      <c r="BI139" s="236">
        <v>17144.139350007001</v>
      </c>
      <c r="BJ139" s="236">
        <v>17308.250879021001</v>
      </c>
      <c r="BK139" s="236">
        <v>17471.618935507999</v>
      </c>
      <c r="BL139" s="236">
        <v>17634.142968530999</v>
      </c>
      <c r="BM139" s="236">
        <v>17795.23837635</v>
      </c>
      <c r="BN139" s="236">
        <v>17950</v>
      </c>
      <c r="BO139" s="236"/>
      <c r="BP139" s="236"/>
      <c r="BQ139" s="236"/>
      <c r="BR139" s="236"/>
      <c r="BS139" s="236"/>
      <c r="BT139" s="236"/>
      <c r="BU139" s="236"/>
      <c r="BV139" s="236"/>
      <c r="BW139" s="236"/>
      <c r="BX139" s="236"/>
      <c r="BY139" s="236"/>
      <c r="BZ139" s="236"/>
      <c r="CA139" s="236"/>
      <c r="CB139" s="236"/>
      <c r="CC139" s="236"/>
      <c r="CD139" s="236"/>
      <c r="CE139" s="236"/>
      <c r="CF139" s="236"/>
      <c r="CG139" s="236"/>
      <c r="CH139" s="236"/>
      <c r="CI139" s="236"/>
      <c r="CJ139" s="236"/>
      <c r="CK139" s="236"/>
      <c r="CL139" s="236"/>
      <c r="CM139" s="236"/>
      <c r="CN139" s="236"/>
      <c r="CO139" s="236"/>
      <c r="CP139" s="236"/>
      <c r="CQ139" s="236"/>
      <c r="CR139" s="236"/>
      <c r="CS139" s="236"/>
      <c r="CT139" s="236"/>
      <c r="CU139" s="236"/>
      <c r="CV139" s="236"/>
      <c r="CW139" s="236"/>
      <c r="CX139" s="236"/>
      <c r="CY139" s="236"/>
      <c r="CZ139" s="236"/>
      <c r="DA139" s="236"/>
      <c r="DB139" s="236"/>
      <c r="DC139" s="236"/>
      <c r="DD139" s="236"/>
      <c r="DE139" s="236"/>
      <c r="DF139" s="236"/>
      <c r="DG139" s="236"/>
      <c r="DH139" s="236"/>
      <c r="DI139" s="236"/>
      <c r="DJ139" s="236"/>
      <c r="DK139" s="236"/>
      <c r="DL139" s="236"/>
      <c r="DM139" s="236"/>
      <c r="DN139" s="236"/>
      <c r="DO139" s="236"/>
      <c r="DP139" s="236"/>
      <c r="DQ139" s="236"/>
      <c r="DR139" s="236"/>
      <c r="DS139" s="236"/>
    </row>
    <row r="140" spans="1:123" x14ac:dyDescent="0.15">
      <c r="A140" s="1" t="s">
        <v>273</v>
      </c>
      <c r="B140" s="1">
        <v>1</v>
      </c>
      <c r="C140" s="1" t="s">
        <v>273</v>
      </c>
      <c r="D140" s="1">
        <v>1</v>
      </c>
      <c r="E140" s="1">
        <v>2</v>
      </c>
      <c r="F140" s="1">
        <v>58</v>
      </c>
      <c r="G140" s="1">
        <v>0</v>
      </c>
      <c r="H140" s="1">
        <v>0</v>
      </c>
      <c r="I140" s="1">
        <v>0</v>
      </c>
      <c r="J140" s="1">
        <v>0</v>
      </c>
      <c r="K140" s="1">
        <v>0</v>
      </c>
      <c r="L140" s="1">
        <v>9400.8592851430003</v>
      </c>
      <c r="M140" s="236">
        <v>52</v>
      </c>
      <c r="N140" s="236">
        <v>9502.6870395639999</v>
      </c>
      <c r="O140" s="236">
        <v>9642.2723480379991</v>
      </c>
      <c r="P140" s="236">
        <v>9783.5668302819995</v>
      </c>
      <c r="Q140" s="236">
        <v>9926.6078507469992</v>
      </c>
      <c r="R140" s="236">
        <v>10071.420495949</v>
      </c>
      <c r="S140" s="236">
        <v>10217.986400936001</v>
      </c>
      <c r="T140" s="236">
        <v>10366.277540771</v>
      </c>
      <c r="U140" s="236">
        <v>10516.250997057999</v>
      </c>
      <c r="V140" s="236">
        <v>10667.854222059999</v>
      </c>
      <c r="W140" s="236">
        <v>10821.023685435001</v>
      </c>
      <c r="X140" s="236">
        <v>10975.690578465999</v>
      </c>
      <c r="Y140" s="236">
        <v>11131.789419238001</v>
      </c>
      <c r="Z140" s="236">
        <v>11289.261202796</v>
      </c>
      <c r="AA140" s="236">
        <v>11448.063972211001</v>
      </c>
      <c r="AB140" s="236">
        <v>11608.21068525</v>
      </c>
      <c r="AC140" s="236">
        <v>11769.626495316999</v>
      </c>
      <c r="AD140" s="236">
        <v>11932.240694345001</v>
      </c>
      <c r="AE140" s="236">
        <v>12095.960616027</v>
      </c>
      <c r="AF140" s="236">
        <v>12260.691744583</v>
      </c>
      <c r="AG140" s="236">
        <v>12426.369448834999</v>
      </c>
      <c r="AH140" s="236">
        <v>12592.905857492</v>
      </c>
      <c r="AI140" s="236">
        <v>12760.24597179</v>
      </c>
      <c r="AJ140" s="236">
        <v>12928.340343010999</v>
      </c>
      <c r="AK140" s="236">
        <v>13097.125095338</v>
      </c>
      <c r="AL140" s="236">
        <v>13266.552459308001</v>
      </c>
      <c r="AM140" s="236">
        <v>13436.551359673</v>
      </c>
      <c r="AN140" s="236">
        <v>13607.081979537001</v>
      </c>
      <c r="AO140" s="236">
        <v>13778.105878885</v>
      </c>
      <c r="AP140" s="236">
        <v>13949.498377931999</v>
      </c>
      <c r="AQ140" s="236">
        <v>14121.275288527</v>
      </c>
      <c r="AR140" s="236">
        <v>14293.332276376001</v>
      </c>
      <c r="AS140" s="236">
        <v>14465.679286891</v>
      </c>
      <c r="AT140" s="236">
        <v>14638.167471528001</v>
      </c>
      <c r="AU140" s="236">
        <v>14810.355833952999</v>
      </c>
      <c r="AV140" s="236">
        <v>14981.518766256</v>
      </c>
      <c r="AW140" s="236">
        <v>15152.36287802</v>
      </c>
      <c r="AX140" s="236">
        <v>15322.825666063</v>
      </c>
      <c r="AY140" s="236">
        <v>15492.849438931</v>
      </c>
      <c r="AZ140" s="236">
        <v>15662.382619849999</v>
      </c>
      <c r="BA140" s="236">
        <v>15831.379930879</v>
      </c>
      <c r="BB140" s="236">
        <v>15999.801944154</v>
      </c>
      <c r="BC140" s="236">
        <v>16167.615587521001</v>
      </c>
      <c r="BD140" s="236">
        <v>16334.793679333001</v>
      </c>
      <c r="BE140" s="236">
        <v>16501.315271828</v>
      </c>
      <c r="BF140" s="236">
        <v>16667.164784133001</v>
      </c>
      <c r="BG140" s="236">
        <v>16832.331646453</v>
      </c>
      <c r="BH140" s="236">
        <v>16996.808355554</v>
      </c>
      <c r="BI140" s="236">
        <v>17160.586453977001</v>
      </c>
      <c r="BJ140" s="236">
        <v>17323.639685620001</v>
      </c>
      <c r="BK140" s="236">
        <v>17485.848461712001</v>
      </c>
      <c r="BL140" s="236">
        <v>17646.531648970999</v>
      </c>
      <c r="BM140" s="236">
        <v>17800</v>
      </c>
      <c r="BN140" s="236"/>
      <c r="BO140" s="236"/>
      <c r="BP140" s="236"/>
      <c r="BQ140" s="236"/>
      <c r="BR140" s="236"/>
      <c r="BS140" s="236"/>
      <c r="BT140" s="236"/>
      <c r="BU140" s="236"/>
      <c r="BV140" s="236"/>
      <c r="BW140" s="236"/>
      <c r="BX140" s="236"/>
      <c r="BY140" s="236"/>
      <c r="BZ140" s="236"/>
      <c r="CA140" s="236"/>
      <c r="CB140" s="236"/>
      <c r="CC140" s="236"/>
      <c r="CD140" s="236"/>
      <c r="CE140" s="236"/>
      <c r="CF140" s="236"/>
      <c r="CG140" s="236"/>
      <c r="CH140" s="236"/>
      <c r="CI140" s="236"/>
      <c r="CJ140" s="236"/>
      <c r="CK140" s="236"/>
      <c r="CL140" s="236"/>
      <c r="CM140" s="236"/>
      <c r="CN140" s="236"/>
      <c r="CO140" s="236"/>
      <c r="CP140" s="236"/>
      <c r="CQ140" s="236"/>
      <c r="CR140" s="236"/>
      <c r="CS140" s="236"/>
      <c r="CT140" s="236"/>
      <c r="CU140" s="236"/>
      <c r="CV140" s="236"/>
      <c r="CW140" s="236"/>
      <c r="CX140" s="236"/>
      <c r="CY140" s="236"/>
      <c r="CZ140" s="236"/>
      <c r="DA140" s="236"/>
      <c r="DB140" s="236"/>
      <c r="DC140" s="236"/>
      <c r="DD140" s="236"/>
      <c r="DE140" s="236"/>
      <c r="DF140" s="236"/>
      <c r="DG140" s="236"/>
      <c r="DH140" s="236"/>
      <c r="DI140" s="236"/>
      <c r="DJ140" s="236"/>
      <c r="DK140" s="236"/>
      <c r="DL140" s="236"/>
      <c r="DM140" s="236"/>
      <c r="DN140" s="236"/>
      <c r="DO140" s="236"/>
      <c r="DP140" s="236"/>
      <c r="DQ140" s="236"/>
      <c r="DR140" s="236"/>
      <c r="DS140" s="236"/>
    </row>
    <row r="141" spans="1:123" x14ac:dyDescent="0.15">
      <c r="A141" s="1" t="s">
        <v>273</v>
      </c>
      <c r="B141" s="1">
        <v>1</v>
      </c>
      <c r="C141" s="1" t="s">
        <v>273</v>
      </c>
      <c r="D141" s="1">
        <v>1</v>
      </c>
      <c r="E141" s="1">
        <v>2</v>
      </c>
      <c r="F141" s="1">
        <v>59</v>
      </c>
      <c r="G141" s="1">
        <v>0</v>
      </c>
      <c r="H141" s="1">
        <v>0</v>
      </c>
      <c r="I141" s="1">
        <v>0</v>
      </c>
      <c r="J141" s="1">
        <v>0</v>
      </c>
      <c r="K141" s="1">
        <v>0</v>
      </c>
      <c r="L141" s="1">
        <v>9436.4326037810006</v>
      </c>
      <c r="M141" s="236">
        <v>51</v>
      </c>
      <c r="N141" s="236">
        <v>9539.5674683399993</v>
      </c>
      <c r="O141" s="236">
        <v>9679.5325889129999</v>
      </c>
      <c r="P141" s="236">
        <v>9821.2387845470003</v>
      </c>
      <c r="Q141" s="236">
        <v>9964.7100301499995</v>
      </c>
      <c r="R141" s="236">
        <v>10109.929410684999</v>
      </c>
      <c r="S141" s="236">
        <v>10256.870715614001</v>
      </c>
      <c r="T141" s="236">
        <v>10405.493430607999</v>
      </c>
      <c r="U141" s="236">
        <v>10555.747655775</v>
      </c>
      <c r="V141" s="236">
        <v>10707.572786930001</v>
      </c>
      <c r="W141" s="236">
        <v>10860.902912003001</v>
      </c>
      <c r="X141" s="236">
        <v>11015.675020162</v>
      </c>
      <c r="Y141" s="236">
        <v>11171.832058881</v>
      </c>
      <c r="Z141" s="236">
        <v>11329.333101583999</v>
      </c>
      <c r="AA141" s="236">
        <v>11488.189709621</v>
      </c>
      <c r="AB141" s="236">
        <v>11648.329362184</v>
      </c>
      <c r="AC141" s="236">
        <v>11809.683310454</v>
      </c>
      <c r="AD141" s="236">
        <v>11972.161537057</v>
      </c>
      <c r="AE141" s="236">
        <v>12135.672026728</v>
      </c>
      <c r="AF141" s="236">
        <v>12300.151335401</v>
      </c>
      <c r="AG141" s="236">
        <v>12465.513516223</v>
      </c>
      <c r="AH141" s="236">
        <v>12631.704177641001</v>
      </c>
      <c r="AI141" s="236">
        <v>12798.674226427</v>
      </c>
      <c r="AJ141" s="236">
        <v>12966.360585271001</v>
      </c>
      <c r="AK141" s="236">
        <v>13134.715679933001</v>
      </c>
      <c r="AL141" s="236">
        <v>13303.669346803999</v>
      </c>
      <c r="AM141" s="236">
        <v>13473.181617159</v>
      </c>
      <c r="AN141" s="236">
        <v>13643.213844653999</v>
      </c>
      <c r="AO141" s="236">
        <v>13813.643724633001</v>
      </c>
      <c r="AP141" s="236">
        <v>13984.485133942</v>
      </c>
      <c r="AQ141" s="236">
        <v>14155.635354171</v>
      </c>
      <c r="AR141" s="236">
        <v>14327.102589393</v>
      </c>
      <c r="AS141" s="236">
        <v>14498.740695545001</v>
      </c>
      <c r="AT141" s="236">
        <v>14670.119062833</v>
      </c>
      <c r="AU141" s="236">
        <v>14840.529339217001</v>
      </c>
      <c r="AV141" s="236">
        <v>15010.657187332999</v>
      </c>
      <c r="AW141" s="236">
        <v>15180.439937182</v>
      </c>
      <c r="AX141" s="236">
        <v>15349.819593417</v>
      </c>
      <c r="AY141" s="236">
        <v>15518.744117635</v>
      </c>
      <c r="AZ141" s="236">
        <v>15687.167620832</v>
      </c>
      <c r="BA141" s="236">
        <v>15855.049936916001</v>
      </c>
      <c r="BB141" s="236">
        <v>16022.357125731</v>
      </c>
      <c r="BC141" s="236">
        <v>16189.061025167</v>
      </c>
      <c r="BD141" s="236">
        <v>16355.139586372001</v>
      </c>
      <c r="BE141" s="236">
        <v>16520.576009988999</v>
      </c>
      <c r="BF141" s="236">
        <v>16685.358338321999</v>
      </c>
      <c r="BG141" s="236">
        <v>16849.477361099998</v>
      </c>
      <c r="BH141" s="236">
        <v>17012.922028932</v>
      </c>
      <c r="BI141" s="236">
        <v>17175.660435733</v>
      </c>
      <c r="BJ141" s="236">
        <v>17337.553954892999</v>
      </c>
      <c r="BK141" s="236">
        <v>17497.824921592</v>
      </c>
      <c r="BL141" s="236">
        <v>17650</v>
      </c>
      <c r="BM141" s="236"/>
      <c r="BN141" s="236"/>
      <c r="BO141" s="236"/>
      <c r="BP141" s="236"/>
      <c r="BQ141" s="236"/>
      <c r="BR141" s="236"/>
      <c r="BS141" s="236"/>
      <c r="BT141" s="236"/>
      <c r="BU141" s="236"/>
      <c r="BV141" s="236"/>
      <c r="BW141" s="236"/>
      <c r="BX141" s="236"/>
      <c r="BY141" s="236"/>
      <c r="BZ141" s="236"/>
      <c r="CA141" s="236"/>
      <c r="CB141" s="236"/>
      <c r="CC141" s="236"/>
      <c r="CD141" s="236"/>
      <c r="CE141" s="236"/>
      <c r="CF141" s="236"/>
      <c r="CG141" s="236"/>
      <c r="CH141" s="236"/>
      <c r="CI141" s="236"/>
      <c r="CJ141" s="236"/>
      <c r="CK141" s="236"/>
      <c r="CL141" s="236"/>
      <c r="CM141" s="236"/>
      <c r="CN141" s="236"/>
      <c r="CO141" s="236"/>
      <c r="CP141" s="236"/>
      <c r="CQ141" s="236"/>
      <c r="CR141" s="236"/>
      <c r="CS141" s="236"/>
      <c r="CT141" s="236"/>
      <c r="CU141" s="236"/>
      <c r="CV141" s="236"/>
      <c r="CW141" s="236"/>
      <c r="CX141" s="236"/>
      <c r="CY141" s="236"/>
      <c r="CZ141" s="236"/>
      <c r="DA141" s="236"/>
      <c r="DB141" s="236"/>
      <c r="DC141" s="236"/>
      <c r="DD141" s="236"/>
      <c r="DE141" s="236"/>
      <c r="DF141" s="236"/>
      <c r="DG141" s="236"/>
      <c r="DH141" s="236"/>
      <c r="DI141" s="236"/>
      <c r="DJ141" s="236"/>
      <c r="DK141" s="236"/>
      <c r="DL141" s="236"/>
      <c r="DM141" s="236"/>
      <c r="DN141" s="236"/>
      <c r="DO141" s="236"/>
      <c r="DP141" s="236"/>
      <c r="DQ141" s="236"/>
      <c r="DR141" s="236"/>
      <c r="DS141" s="236"/>
    </row>
    <row r="142" spans="1:123" x14ac:dyDescent="0.15">
      <c r="A142" s="1" t="s">
        <v>273</v>
      </c>
      <c r="B142" s="1">
        <v>1</v>
      </c>
      <c r="C142" s="1" t="s">
        <v>273</v>
      </c>
      <c r="D142" s="1">
        <v>1</v>
      </c>
      <c r="E142" s="1">
        <v>2</v>
      </c>
      <c r="F142" s="1">
        <v>60</v>
      </c>
      <c r="G142" s="1">
        <v>0</v>
      </c>
      <c r="H142" s="1">
        <v>0</v>
      </c>
      <c r="I142" s="1">
        <v>0</v>
      </c>
      <c r="J142" s="1">
        <v>0</v>
      </c>
      <c r="K142" s="1">
        <v>0</v>
      </c>
      <c r="L142" s="1">
        <v>9471.0495898120007</v>
      </c>
      <c r="M142" s="236">
        <v>50</v>
      </c>
      <c r="N142" s="236">
        <v>9575.4983475440004</v>
      </c>
      <c r="O142" s="236">
        <v>9715.8697183479999</v>
      </c>
      <c r="P142" s="236">
        <v>9857.9995643519997</v>
      </c>
      <c r="Q142" s="236">
        <v>10001.872420435</v>
      </c>
      <c r="R142" s="236">
        <v>10147.463890458001</v>
      </c>
      <c r="S142" s="236">
        <v>10294.735864157999</v>
      </c>
      <c r="T142" s="236">
        <v>10443.64108949</v>
      </c>
      <c r="U142" s="236">
        <v>10594.121888426</v>
      </c>
      <c r="V142" s="236">
        <v>10746.115245540999</v>
      </c>
      <c r="W142" s="236">
        <v>10899.560621086001</v>
      </c>
      <c r="X142" s="236">
        <v>11054.402914967</v>
      </c>
      <c r="Y142" s="236">
        <v>11210.602230958</v>
      </c>
      <c r="Z142" s="236">
        <v>11368.168733991</v>
      </c>
      <c r="AA142" s="236">
        <v>11527.032229052</v>
      </c>
      <c r="AB142" s="236">
        <v>11687.125926563</v>
      </c>
      <c r="AC142" s="236">
        <v>11848.362458087</v>
      </c>
      <c r="AD142" s="236">
        <v>12010.652308872999</v>
      </c>
      <c r="AE142" s="236">
        <v>12173.933221967</v>
      </c>
      <c r="AF142" s="236">
        <v>12338.121174954</v>
      </c>
      <c r="AG142" s="236">
        <v>12503.162383491999</v>
      </c>
      <c r="AH142" s="236">
        <v>12669.008109843</v>
      </c>
      <c r="AI142" s="236">
        <v>12835.596075203001</v>
      </c>
      <c r="AJ142" s="236">
        <v>13002.878900557</v>
      </c>
      <c r="AK142" s="236">
        <v>13170.787333935001</v>
      </c>
      <c r="AL142" s="236">
        <v>13339.28125478</v>
      </c>
      <c r="AM142" s="236">
        <v>13508.321810423</v>
      </c>
      <c r="AN142" s="236">
        <v>13677.789071334</v>
      </c>
      <c r="AO142" s="236">
        <v>13847.694979357</v>
      </c>
      <c r="AP142" s="236">
        <v>14017.938431965</v>
      </c>
      <c r="AQ142" s="236">
        <v>14188.525891895</v>
      </c>
      <c r="AR142" s="236">
        <v>14359.313919562999</v>
      </c>
      <c r="AS142" s="236">
        <v>14529.882291712</v>
      </c>
      <c r="AT142" s="236">
        <v>14699.539912177999</v>
      </c>
      <c r="AU142" s="236">
        <v>14868.951496645999</v>
      </c>
      <c r="AV142" s="236">
        <v>15038.054208301</v>
      </c>
      <c r="AW142" s="236">
        <v>15206.789747904</v>
      </c>
      <c r="AX142" s="236">
        <v>15375.10561542</v>
      </c>
      <c r="AY142" s="236">
        <v>15542.955310785999</v>
      </c>
      <c r="AZ142" s="236">
        <v>15710.297929679</v>
      </c>
      <c r="BA142" s="236">
        <v>15877.098663941</v>
      </c>
      <c r="BB142" s="236">
        <v>16043.328371001</v>
      </c>
      <c r="BC142" s="236">
        <v>16208.963900917001</v>
      </c>
      <c r="BD142" s="236">
        <v>16373.987235844999</v>
      </c>
      <c r="BE142" s="236">
        <v>16538.385030191999</v>
      </c>
      <c r="BF142" s="236">
        <v>16702.146366646</v>
      </c>
      <c r="BG142" s="236">
        <v>16865.257603888</v>
      </c>
      <c r="BH142" s="236">
        <v>17027.681185845999</v>
      </c>
      <c r="BI142" s="236">
        <v>17189.259448074001</v>
      </c>
      <c r="BJ142" s="236">
        <v>17349.118194212999</v>
      </c>
      <c r="BK142" s="236">
        <v>17500</v>
      </c>
      <c r="BL142" s="236"/>
      <c r="BM142" s="236"/>
      <c r="BN142" s="236"/>
      <c r="BO142" s="236"/>
      <c r="BP142" s="236"/>
      <c r="BQ142" s="236"/>
      <c r="BR142" s="236"/>
      <c r="BS142" s="236"/>
      <c r="BT142" s="236"/>
      <c r="BU142" s="236"/>
      <c r="BV142" s="236"/>
      <c r="BW142" s="236"/>
      <c r="BX142" s="236"/>
      <c r="BY142" s="236"/>
      <c r="BZ142" s="236"/>
      <c r="CA142" s="236"/>
      <c r="CB142" s="236"/>
      <c r="CC142" s="236"/>
      <c r="CD142" s="236"/>
      <c r="CE142" s="236"/>
      <c r="CF142" s="236"/>
      <c r="CG142" s="236"/>
      <c r="CH142" s="236"/>
      <c r="CI142" s="236"/>
      <c r="CJ142" s="236"/>
      <c r="CK142" s="236"/>
      <c r="CL142" s="236"/>
      <c r="CM142" s="236"/>
      <c r="CN142" s="236"/>
      <c r="CO142" s="236"/>
      <c r="CP142" s="236"/>
      <c r="CQ142" s="236"/>
      <c r="CR142" s="236"/>
      <c r="CS142" s="236"/>
      <c r="CT142" s="236"/>
      <c r="CU142" s="236"/>
      <c r="CV142" s="236"/>
      <c r="CW142" s="236"/>
      <c r="CX142" s="236"/>
      <c r="CY142" s="236"/>
      <c r="CZ142" s="236"/>
      <c r="DA142" s="236"/>
      <c r="DB142" s="236"/>
      <c r="DC142" s="236"/>
      <c r="DD142" s="236"/>
      <c r="DE142" s="236"/>
      <c r="DF142" s="236"/>
      <c r="DG142" s="236"/>
      <c r="DH142" s="236"/>
      <c r="DI142" s="236"/>
      <c r="DJ142" s="236"/>
      <c r="DK142" s="236"/>
      <c r="DL142" s="236"/>
      <c r="DM142" s="236"/>
      <c r="DN142" s="236"/>
      <c r="DO142" s="236"/>
      <c r="DP142" s="236"/>
      <c r="DQ142" s="236"/>
      <c r="DR142" s="236"/>
      <c r="DS142" s="236"/>
    </row>
    <row r="143" spans="1:123" x14ac:dyDescent="0.15">
      <c r="A143" s="1" t="s">
        <v>273</v>
      </c>
      <c r="B143" s="1">
        <v>1</v>
      </c>
      <c r="C143" s="1" t="s">
        <v>273</v>
      </c>
      <c r="D143" s="1">
        <v>1</v>
      </c>
      <c r="E143" s="1">
        <v>2</v>
      </c>
      <c r="F143" s="1">
        <v>61</v>
      </c>
      <c r="G143" s="1">
        <v>0</v>
      </c>
      <c r="H143" s="1">
        <v>0</v>
      </c>
      <c r="I143" s="1">
        <v>0</v>
      </c>
      <c r="J143" s="1">
        <v>0</v>
      </c>
      <c r="K143" s="1">
        <v>0</v>
      </c>
      <c r="L143" s="1">
        <v>9504.6927876490008</v>
      </c>
      <c r="M143" s="236">
        <v>49</v>
      </c>
      <c r="N143" s="236">
        <v>9610.5006521480009</v>
      </c>
      <c r="O143" s="236">
        <v>9751.2890985539998</v>
      </c>
      <c r="P143" s="236">
        <v>9893.8154301840004</v>
      </c>
      <c r="Q143" s="236">
        <v>10038.057065302</v>
      </c>
      <c r="R143" s="236">
        <v>10183.978297707999</v>
      </c>
      <c r="S143" s="236">
        <v>10331.534523205</v>
      </c>
      <c r="T143" s="236">
        <v>10480.670989922</v>
      </c>
      <c r="U143" s="236">
        <v>10631.327579078001</v>
      </c>
      <c r="V143" s="236">
        <v>10783.446222009001</v>
      </c>
      <c r="W143" s="236">
        <v>10936.973771052</v>
      </c>
      <c r="X143" s="236">
        <v>11091.871360331001</v>
      </c>
      <c r="Y143" s="236">
        <v>11248.147758362</v>
      </c>
      <c r="Z143" s="236">
        <v>11405.735095919001</v>
      </c>
      <c r="AA143" s="236">
        <v>11564.568542671001</v>
      </c>
      <c r="AB143" s="236">
        <v>11724.563379118001</v>
      </c>
      <c r="AC143" s="236">
        <v>11885.632591019001</v>
      </c>
      <c r="AD143" s="236">
        <v>12047.715108532</v>
      </c>
      <c r="AE143" s="236">
        <v>12210.728833685</v>
      </c>
      <c r="AF143" s="236">
        <v>12374.620589341999</v>
      </c>
      <c r="AG143" s="236">
        <v>12539.341993259</v>
      </c>
      <c r="AH143" s="236">
        <v>12704.831565136001</v>
      </c>
      <c r="AI143" s="236">
        <v>12871.042121181001</v>
      </c>
      <c r="AJ143" s="236">
        <v>13037.905321066</v>
      </c>
      <c r="AK143" s="236">
        <v>13205.380892402</v>
      </c>
      <c r="AL143" s="236">
        <v>13373.429776192001</v>
      </c>
      <c r="AM143" s="236">
        <v>13541.934418036</v>
      </c>
      <c r="AN143" s="236">
        <v>13710.904824772</v>
      </c>
      <c r="AO143" s="236">
        <v>13880.241509760001</v>
      </c>
      <c r="AP143" s="236">
        <v>14049.949194396</v>
      </c>
      <c r="AQ143" s="236">
        <v>14219.887143581</v>
      </c>
      <c r="AR143" s="236">
        <v>14389.645520591001</v>
      </c>
      <c r="AS143" s="236">
        <v>14558.550485137999</v>
      </c>
      <c r="AT143" s="236">
        <v>14727.245805958</v>
      </c>
      <c r="AU143" s="236">
        <v>14895.668479419999</v>
      </c>
      <c r="AV143" s="236">
        <v>15063.75990239</v>
      </c>
      <c r="AW143" s="236">
        <v>15231.467113205001</v>
      </c>
      <c r="AX143" s="236">
        <v>15398.74300074</v>
      </c>
      <c r="AY143" s="236">
        <v>15565.545922441001</v>
      </c>
      <c r="AZ143" s="236">
        <v>15731.840202150999</v>
      </c>
      <c r="BA143" s="236">
        <v>15897.595716833999</v>
      </c>
      <c r="BB143" s="236">
        <v>16062.788215461</v>
      </c>
      <c r="BC143" s="236">
        <v>16227.398461700001</v>
      </c>
      <c r="BD143" s="236">
        <v>16391.411722060999</v>
      </c>
      <c r="BE143" s="236">
        <v>16554.815372192999</v>
      </c>
      <c r="BF143" s="236">
        <v>16717.593178843999</v>
      </c>
      <c r="BG143" s="236">
        <v>16879.701935958001</v>
      </c>
      <c r="BH143" s="236">
        <v>17040.964941255999</v>
      </c>
      <c r="BI143" s="236">
        <v>17200.411466834001</v>
      </c>
      <c r="BJ143" s="236">
        <v>17350</v>
      </c>
      <c r="BK143" s="236"/>
      <c r="BL143" s="236"/>
      <c r="BM143" s="236"/>
      <c r="BN143" s="236"/>
      <c r="BO143" s="236"/>
      <c r="BP143" s="236"/>
      <c r="BQ143" s="236"/>
      <c r="BR143" s="236"/>
      <c r="BS143" s="236"/>
      <c r="BT143" s="236"/>
      <c r="BU143" s="236"/>
      <c r="BV143" s="236"/>
      <c r="BW143" s="236"/>
      <c r="BX143" s="236"/>
      <c r="BY143" s="236"/>
      <c r="BZ143" s="236"/>
      <c r="CA143" s="236"/>
      <c r="CB143" s="236"/>
      <c r="CC143" s="236"/>
      <c r="CD143" s="236"/>
      <c r="CE143" s="236"/>
      <c r="CF143" s="236"/>
      <c r="CG143" s="236"/>
      <c r="CH143" s="236"/>
      <c r="CI143" s="236"/>
      <c r="CJ143" s="236"/>
      <c r="CK143" s="236"/>
      <c r="CL143" s="236"/>
      <c r="CM143" s="236"/>
      <c r="CN143" s="236"/>
      <c r="CO143" s="236"/>
      <c r="CP143" s="236"/>
      <c r="CQ143" s="236"/>
      <c r="CR143" s="236"/>
      <c r="CS143" s="236"/>
      <c r="CT143" s="236"/>
      <c r="CU143" s="236"/>
      <c r="CV143" s="236"/>
      <c r="CW143" s="236"/>
      <c r="CX143" s="236"/>
      <c r="CY143" s="236"/>
      <c r="CZ143" s="236"/>
      <c r="DA143" s="236"/>
      <c r="DB143" s="236"/>
      <c r="DC143" s="236"/>
      <c r="DD143" s="236"/>
      <c r="DE143" s="236"/>
      <c r="DF143" s="236"/>
      <c r="DG143" s="236"/>
      <c r="DH143" s="236"/>
      <c r="DI143" s="236"/>
      <c r="DJ143" s="236"/>
      <c r="DK143" s="236"/>
      <c r="DL143" s="236"/>
      <c r="DM143" s="236"/>
      <c r="DN143" s="236"/>
      <c r="DO143" s="236"/>
      <c r="DP143" s="236"/>
      <c r="DQ143" s="236"/>
      <c r="DR143" s="236"/>
      <c r="DS143" s="236"/>
    </row>
    <row r="144" spans="1:123" x14ac:dyDescent="0.15">
      <c r="A144" s="1" t="s">
        <v>273</v>
      </c>
      <c r="B144" s="1">
        <v>1</v>
      </c>
      <c r="C144" s="1" t="s">
        <v>273</v>
      </c>
      <c r="D144" s="1">
        <v>1</v>
      </c>
      <c r="E144" s="1">
        <v>2</v>
      </c>
      <c r="F144" s="1">
        <v>62</v>
      </c>
      <c r="G144" s="1">
        <v>0</v>
      </c>
      <c r="H144" s="1">
        <v>0</v>
      </c>
      <c r="I144" s="1">
        <v>0</v>
      </c>
      <c r="J144" s="1">
        <v>0</v>
      </c>
      <c r="K144" s="1">
        <v>0</v>
      </c>
      <c r="L144" s="1">
        <v>9537.3843151279998</v>
      </c>
      <c r="M144" s="236">
        <v>48</v>
      </c>
      <c r="N144" s="236">
        <v>9644.5786327559999</v>
      </c>
      <c r="O144" s="236">
        <v>9785.7584399339994</v>
      </c>
      <c r="P144" s="236">
        <v>9928.6502401449998</v>
      </c>
      <c r="Q144" s="236">
        <v>10073.220731257999</v>
      </c>
      <c r="R144" s="236">
        <v>10219.427956920001</v>
      </c>
      <c r="S144" s="236">
        <v>10367.220091417001</v>
      </c>
      <c r="T144" s="236">
        <v>10516.539912615999</v>
      </c>
      <c r="U144" s="236">
        <v>10667.331822933</v>
      </c>
      <c r="V144" s="236">
        <v>10819.544627138001</v>
      </c>
      <c r="W144" s="236">
        <v>10973.140489703999</v>
      </c>
      <c r="X144" s="236">
        <v>11128.126782732001</v>
      </c>
      <c r="Y144" s="236">
        <v>11284.437962786</v>
      </c>
      <c r="Z144" s="236">
        <v>11442.01115878</v>
      </c>
      <c r="AA144" s="236">
        <v>11600.764300147999</v>
      </c>
      <c r="AB144" s="236">
        <v>11760.612873164</v>
      </c>
      <c r="AC144" s="236">
        <v>11921.496995097999</v>
      </c>
      <c r="AD144" s="236">
        <v>12083.336492414999</v>
      </c>
      <c r="AE144" s="236">
        <v>12246.078795193</v>
      </c>
      <c r="AF144" s="236">
        <v>12409.675876675001</v>
      </c>
      <c r="AG144" s="236">
        <v>12574.067055068999</v>
      </c>
      <c r="AH144" s="236">
        <v>12739.205341805</v>
      </c>
      <c r="AI144" s="236">
        <v>12905.023308197</v>
      </c>
      <c r="AJ144" s="236">
        <v>13071.480530023</v>
      </c>
      <c r="AK144" s="236">
        <v>13238.537741960001</v>
      </c>
      <c r="AL144" s="236">
        <v>13406.079764737</v>
      </c>
      <c r="AM144" s="236">
        <v>13574.114670187</v>
      </c>
      <c r="AN144" s="236">
        <v>13742.544587554999</v>
      </c>
      <c r="AO144" s="236">
        <v>13911.372496898</v>
      </c>
      <c r="AP144" s="236">
        <v>14080.460367598</v>
      </c>
      <c r="AQ144" s="236">
        <v>14249.408749471</v>
      </c>
      <c r="AR144" s="236">
        <v>14417.561058099</v>
      </c>
      <c r="AS144" s="236">
        <v>14585.540115271</v>
      </c>
      <c r="AT144" s="236">
        <v>14753.282750539</v>
      </c>
      <c r="AU144" s="236">
        <v>14920.730056877001</v>
      </c>
      <c r="AV144" s="236">
        <v>15087.82861099</v>
      </c>
      <c r="AW144" s="236">
        <v>15254.530690693</v>
      </c>
      <c r="AX144" s="236">
        <v>15420.793915202999</v>
      </c>
      <c r="AY144" s="236">
        <v>15586.581740361</v>
      </c>
      <c r="AZ144" s="236">
        <v>15751.863062668001</v>
      </c>
      <c r="BA144" s="236">
        <v>15916.612530005999</v>
      </c>
      <c r="BB144" s="236">
        <v>16080.809687556</v>
      </c>
      <c r="BC144" s="236">
        <v>16244.438413931</v>
      </c>
      <c r="BD144" s="236">
        <v>16407.484377739002</v>
      </c>
      <c r="BE144" s="236">
        <v>16569.928753798999</v>
      </c>
      <c r="BF144" s="236">
        <v>16731.722686071</v>
      </c>
      <c r="BG144" s="236">
        <v>16892.670434437001</v>
      </c>
      <c r="BH144" s="236">
        <v>17051.704739454999</v>
      </c>
      <c r="BI144" s="236">
        <v>17200</v>
      </c>
      <c r="BJ144" s="236"/>
      <c r="BK144" s="236"/>
      <c r="BL144" s="236"/>
      <c r="BM144" s="236"/>
      <c r="BN144" s="236"/>
      <c r="BO144" s="236"/>
      <c r="BP144" s="236"/>
      <c r="BQ144" s="236"/>
      <c r="BR144" s="236"/>
      <c r="BS144" s="236"/>
      <c r="BT144" s="236"/>
      <c r="BU144" s="236"/>
      <c r="BV144" s="236"/>
      <c r="BW144" s="236"/>
      <c r="BX144" s="236"/>
      <c r="BY144" s="236"/>
      <c r="BZ144" s="236"/>
      <c r="CA144" s="236"/>
      <c r="CB144" s="236"/>
      <c r="CC144" s="236"/>
      <c r="CD144" s="236"/>
      <c r="CE144" s="236"/>
      <c r="CF144" s="236"/>
      <c r="CG144" s="236"/>
      <c r="CH144" s="236"/>
      <c r="CI144" s="236"/>
      <c r="CJ144" s="236"/>
      <c r="CK144" s="236"/>
      <c r="CL144" s="236"/>
      <c r="CM144" s="236"/>
      <c r="CN144" s="236"/>
      <c r="CO144" s="236"/>
      <c r="CP144" s="236"/>
      <c r="CQ144" s="236"/>
      <c r="CR144" s="236"/>
      <c r="CS144" s="236"/>
      <c r="CT144" s="236"/>
      <c r="CU144" s="236"/>
      <c r="CV144" s="236"/>
      <c r="CW144" s="236"/>
      <c r="CX144" s="236"/>
      <c r="CY144" s="236"/>
      <c r="CZ144" s="236"/>
      <c r="DA144" s="236"/>
      <c r="DB144" s="236"/>
      <c r="DC144" s="236"/>
      <c r="DD144" s="236"/>
      <c r="DE144" s="236"/>
      <c r="DF144" s="236"/>
      <c r="DG144" s="236"/>
      <c r="DH144" s="236"/>
      <c r="DI144" s="236"/>
      <c r="DJ144" s="236"/>
      <c r="DK144" s="236"/>
      <c r="DL144" s="236"/>
      <c r="DM144" s="236"/>
      <c r="DN144" s="236"/>
      <c r="DO144" s="236"/>
      <c r="DP144" s="236"/>
      <c r="DQ144" s="236"/>
      <c r="DR144" s="236"/>
      <c r="DS144" s="236"/>
    </row>
    <row r="145" spans="1:123" x14ac:dyDescent="0.15">
      <c r="A145" s="1" t="s">
        <v>273</v>
      </c>
      <c r="B145" s="1">
        <v>1</v>
      </c>
      <c r="C145" s="1" t="s">
        <v>273</v>
      </c>
      <c r="D145" s="1">
        <v>1</v>
      </c>
      <c r="E145" s="1">
        <v>2</v>
      </c>
      <c r="F145" s="1">
        <v>63</v>
      </c>
      <c r="G145" s="1">
        <v>0</v>
      </c>
      <c r="H145" s="1">
        <v>0</v>
      </c>
      <c r="I145" s="1">
        <v>0</v>
      </c>
      <c r="J145" s="1">
        <v>0</v>
      </c>
      <c r="K145" s="1">
        <v>0</v>
      </c>
      <c r="L145" s="1">
        <v>9569.1295756939999</v>
      </c>
      <c r="M145" s="236">
        <v>47</v>
      </c>
      <c r="N145" s="236">
        <v>9677.7014496840002</v>
      </c>
      <c r="O145" s="236">
        <v>9819.2434149889996</v>
      </c>
      <c r="P145" s="236">
        <v>9962.4631648089999</v>
      </c>
      <c r="Q145" s="236">
        <v>10107.321390634999</v>
      </c>
      <c r="R145" s="236">
        <v>10253.769192913</v>
      </c>
      <c r="S145" s="236">
        <v>10401.752246153001</v>
      </c>
      <c r="T145" s="236">
        <v>10551.217423856</v>
      </c>
      <c r="U145" s="236">
        <v>10702.115483223</v>
      </c>
      <c r="V145" s="236">
        <v>10854.409619077</v>
      </c>
      <c r="W145" s="236">
        <v>11008.105807103</v>
      </c>
      <c r="X145" s="236">
        <v>11163.140829653999</v>
      </c>
      <c r="Y145" s="236">
        <v>11319.453774887999</v>
      </c>
      <c r="Z145" s="236">
        <v>11476.965221177999</v>
      </c>
      <c r="AA145" s="236">
        <v>11635.59315531</v>
      </c>
      <c r="AB145" s="236">
        <v>11795.278881664</v>
      </c>
      <c r="AC145" s="236">
        <v>11955.944151146001</v>
      </c>
      <c r="AD145" s="236">
        <v>12117.537001044</v>
      </c>
      <c r="AE145" s="236">
        <v>12280.009760090001</v>
      </c>
      <c r="AF145" s="236">
        <v>12443.302545002</v>
      </c>
      <c r="AG145" s="236">
        <v>12607.368562428999</v>
      </c>
      <c r="AH145" s="236">
        <v>12772.141295328</v>
      </c>
      <c r="AI145" s="236">
        <v>12937.580167644999</v>
      </c>
      <c r="AJ145" s="236">
        <v>13103.645707729</v>
      </c>
      <c r="AK145" s="236">
        <v>13270.225111438</v>
      </c>
      <c r="AL145" s="236">
        <v>13437.324515603001</v>
      </c>
      <c r="AM145" s="236">
        <v>13604.847665349</v>
      </c>
      <c r="AN145" s="236">
        <v>13772.795799399</v>
      </c>
      <c r="AO145" s="236">
        <v>13941.033591616</v>
      </c>
      <c r="AP145" s="236">
        <v>14109.171978349999</v>
      </c>
      <c r="AQ145" s="236">
        <v>14276.57163106</v>
      </c>
      <c r="AR145" s="236">
        <v>14443.834424584</v>
      </c>
      <c r="AS145" s="236">
        <v>14610.897021658</v>
      </c>
      <c r="AT145" s="236">
        <v>14777.700211363001</v>
      </c>
      <c r="AU145" s="236">
        <v>14944.190108774999</v>
      </c>
      <c r="AV145" s="236">
        <v>15110.318380647001</v>
      </c>
      <c r="AW145" s="236">
        <v>15276.041907965</v>
      </c>
      <c r="AX145" s="236">
        <v>15441.323278571001</v>
      </c>
      <c r="AY145" s="236">
        <v>15606.130408502</v>
      </c>
      <c r="AZ145" s="236">
        <v>15770.43684455</v>
      </c>
      <c r="BA145" s="236">
        <v>15934.220913412</v>
      </c>
      <c r="BB145" s="236">
        <v>16097.4651058</v>
      </c>
      <c r="BC145" s="236">
        <v>16260.153383285</v>
      </c>
      <c r="BD145" s="236">
        <v>16422.264328755002</v>
      </c>
      <c r="BE145" s="236">
        <v>16583.743436183999</v>
      </c>
      <c r="BF145" s="236">
        <v>16744.375927617999</v>
      </c>
      <c r="BG145" s="236">
        <v>16902.998012076001</v>
      </c>
      <c r="BH145" s="236">
        <v>17050</v>
      </c>
      <c r="BI145" s="236"/>
      <c r="BJ145" s="236"/>
      <c r="BK145" s="236"/>
      <c r="BL145" s="236"/>
      <c r="BM145" s="236"/>
      <c r="BN145" s="236"/>
      <c r="BO145" s="236"/>
      <c r="BP145" s="236"/>
      <c r="BQ145" s="236"/>
      <c r="BR145" s="236"/>
      <c r="BS145" s="236"/>
      <c r="BT145" s="236"/>
      <c r="BU145" s="236"/>
      <c r="BV145" s="236"/>
      <c r="BW145" s="236"/>
      <c r="BX145" s="236"/>
      <c r="BY145" s="236"/>
      <c r="BZ145" s="236"/>
      <c r="CA145" s="236"/>
      <c r="CB145" s="236"/>
      <c r="CC145" s="236"/>
      <c r="CD145" s="236"/>
      <c r="CE145" s="236"/>
      <c r="CF145" s="236"/>
      <c r="CG145" s="236"/>
      <c r="CH145" s="236"/>
      <c r="CI145" s="236"/>
      <c r="CJ145" s="236"/>
      <c r="CK145" s="236"/>
      <c r="CL145" s="236"/>
      <c r="CM145" s="236"/>
      <c r="CN145" s="236"/>
      <c r="CO145" s="236"/>
      <c r="CP145" s="236"/>
      <c r="CQ145" s="236"/>
      <c r="CR145" s="236"/>
      <c r="CS145" s="236"/>
      <c r="CT145" s="236"/>
      <c r="CU145" s="236"/>
      <c r="CV145" s="236"/>
      <c r="CW145" s="236"/>
      <c r="CX145" s="236"/>
      <c r="CY145" s="236"/>
      <c r="CZ145" s="236"/>
      <c r="DA145" s="236"/>
      <c r="DB145" s="236"/>
      <c r="DC145" s="236"/>
      <c r="DD145" s="236"/>
      <c r="DE145" s="236"/>
      <c r="DF145" s="236"/>
      <c r="DG145" s="236"/>
      <c r="DH145" s="236"/>
      <c r="DI145" s="236"/>
      <c r="DJ145" s="236"/>
      <c r="DK145" s="236"/>
      <c r="DL145" s="236"/>
      <c r="DM145" s="236"/>
      <c r="DN145" s="236"/>
      <c r="DO145" s="236"/>
      <c r="DP145" s="236"/>
      <c r="DQ145" s="236"/>
      <c r="DR145" s="236"/>
      <c r="DS145" s="236"/>
    </row>
    <row r="146" spans="1:123" x14ac:dyDescent="0.15">
      <c r="A146" s="1" t="s">
        <v>273</v>
      </c>
      <c r="B146" s="1">
        <v>1</v>
      </c>
      <c r="C146" s="1" t="s">
        <v>273</v>
      </c>
      <c r="D146" s="1">
        <v>1</v>
      </c>
      <c r="E146" s="1">
        <v>2</v>
      </c>
      <c r="F146" s="1">
        <v>64</v>
      </c>
      <c r="G146" s="1">
        <v>0</v>
      </c>
      <c r="H146" s="1">
        <v>0</v>
      </c>
      <c r="I146" s="1">
        <v>0</v>
      </c>
      <c r="J146" s="1">
        <v>0</v>
      </c>
      <c r="K146" s="1">
        <v>0</v>
      </c>
      <c r="L146" s="1">
        <v>9599.8998711160002</v>
      </c>
      <c r="M146" s="236">
        <v>46</v>
      </c>
      <c r="N146" s="236">
        <v>9709.8365898329994</v>
      </c>
      <c r="O146" s="236">
        <v>9851.7055983589999</v>
      </c>
      <c r="P146" s="236">
        <v>9995.2148243499996</v>
      </c>
      <c r="Q146" s="236">
        <v>10140.318294408</v>
      </c>
      <c r="R146" s="236">
        <v>10286.964579691001</v>
      </c>
      <c r="S146" s="236">
        <v>10435.103024780001</v>
      </c>
      <c r="T146" s="236">
        <v>10584.686339309001</v>
      </c>
      <c r="U146" s="236">
        <v>10735.67874845</v>
      </c>
      <c r="V146" s="236">
        <v>10888.084831472999</v>
      </c>
      <c r="W146" s="236">
        <v>11041.843696521</v>
      </c>
      <c r="X146" s="236">
        <v>11196.896390997001</v>
      </c>
      <c r="Y146" s="236">
        <v>11353.166142208</v>
      </c>
      <c r="Z146" s="236">
        <v>11510.573437454999</v>
      </c>
      <c r="AA146" s="236">
        <v>11669.06076823</v>
      </c>
      <c r="AB146" s="236">
        <v>11828.551809877001</v>
      </c>
      <c r="AC146" s="236">
        <v>11988.995206895001</v>
      </c>
      <c r="AD146" s="236">
        <v>12150.343643505999</v>
      </c>
      <c r="AE146" s="236">
        <v>12312.538034935</v>
      </c>
      <c r="AF146" s="236">
        <v>12475.531783054001</v>
      </c>
      <c r="AG146" s="236">
        <v>12639.259282458999</v>
      </c>
      <c r="AH146" s="236">
        <v>12803.679805266</v>
      </c>
      <c r="AI146" s="236">
        <v>12968.753673498</v>
      </c>
      <c r="AJ146" s="236">
        <v>13134.370458138999</v>
      </c>
      <c r="AK146" s="236">
        <v>13300.534361018001</v>
      </c>
      <c r="AL146" s="236">
        <v>13467.150743144</v>
      </c>
      <c r="AM146" s="236">
        <v>13634.219101901001</v>
      </c>
      <c r="AN146" s="236">
        <v>13801.606815633</v>
      </c>
      <c r="AO146" s="236">
        <v>13968.935207230001</v>
      </c>
      <c r="AP146" s="236">
        <v>14135.58220402</v>
      </c>
      <c r="AQ146" s="236">
        <v>14302.128733897</v>
      </c>
      <c r="AR146" s="236">
        <v>14468.511292777001</v>
      </c>
      <c r="AS146" s="236">
        <v>14634.670365849999</v>
      </c>
      <c r="AT146" s="236">
        <v>14800.55160656</v>
      </c>
      <c r="AU146" s="236">
        <v>14966.106070600001</v>
      </c>
      <c r="AV146" s="236">
        <v>15131.289900727999</v>
      </c>
      <c r="AW146" s="236">
        <v>15296.064816781</v>
      </c>
      <c r="AX146" s="236">
        <v>15460.397754334999</v>
      </c>
      <c r="AY146" s="236">
        <v>15624.261159094</v>
      </c>
      <c r="AZ146" s="236">
        <v>15787.632139268</v>
      </c>
      <c r="BA146" s="236">
        <v>15950.49179767</v>
      </c>
      <c r="BB146" s="236">
        <v>16112.822388832001</v>
      </c>
      <c r="BC146" s="236">
        <v>16274.599903709999</v>
      </c>
      <c r="BD146" s="236">
        <v>16435.764186296001</v>
      </c>
      <c r="BE146" s="236">
        <v>16596.081420799001</v>
      </c>
      <c r="BF146" s="236">
        <v>16754.291284696999</v>
      </c>
      <c r="BG146" s="236">
        <v>16900</v>
      </c>
      <c r="BH146" s="236"/>
      <c r="BI146" s="236"/>
      <c r="BJ146" s="236"/>
      <c r="BK146" s="236"/>
      <c r="BL146" s="236"/>
      <c r="BM146" s="236"/>
      <c r="BN146" s="236"/>
      <c r="BO146" s="236"/>
      <c r="BP146" s="236"/>
      <c r="BQ146" s="236"/>
      <c r="BR146" s="236"/>
      <c r="BS146" s="236"/>
      <c r="BT146" s="236"/>
      <c r="BU146" s="236"/>
      <c r="BV146" s="236"/>
      <c r="BW146" s="236"/>
      <c r="BX146" s="236"/>
      <c r="BY146" s="236"/>
      <c r="BZ146" s="236"/>
      <c r="CA146" s="236"/>
      <c r="CB146" s="236"/>
      <c r="CC146" s="236"/>
      <c r="CD146" s="236"/>
      <c r="CE146" s="236"/>
      <c r="CF146" s="236"/>
      <c r="CG146" s="236"/>
      <c r="CH146" s="236"/>
      <c r="CI146" s="236"/>
      <c r="CJ146" s="236"/>
      <c r="CK146" s="236"/>
      <c r="CL146" s="236"/>
      <c r="CM146" s="236"/>
      <c r="CN146" s="236"/>
      <c r="CO146" s="236"/>
      <c r="CP146" s="236"/>
      <c r="CQ146" s="236"/>
      <c r="CR146" s="236"/>
      <c r="CS146" s="236"/>
      <c r="CT146" s="236"/>
      <c r="CU146" s="236"/>
      <c r="CV146" s="236"/>
      <c r="CW146" s="236"/>
      <c r="CX146" s="236"/>
      <c r="CY146" s="236"/>
      <c r="CZ146" s="236"/>
      <c r="DA146" s="236"/>
      <c r="DB146" s="236"/>
      <c r="DC146" s="236"/>
      <c r="DD146" s="236"/>
      <c r="DE146" s="236"/>
      <c r="DF146" s="236"/>
      <c r="DG146" s="236"/>
      <c r="DH146" s="236"/>
      <c r="DI146" s="236"/>
      <c r="DJ146" s="236"/>
      <c r="DK146" s="236"/>
      <c r="DL146" s="236"/>
      <c r="DM146" s="236"/>
      <c r="DN146" s="236"/>
      <c r="DO146" s="236"/>
      <c r="DP146" s="236"/>
      <c r="DQ146" s="236"/>
      <c r="DR146" s="236"/>
      <c r="DS146" s="236"/>
    </row>
    <row r="147" spans="1:123" x14ac:dyDescent="0.15">
      <c r="A147" s="1" t="s">
        <v>273</v>
      </c>
      <c r="B147" s="1">
        <v>1</v>
      </c>
      <c r="C147" s="1" t="s">
        <v>273</v>
      </c>
      <c r="D147" s="1">
        <v>1</v>
      </c>
      <c r="E147" s="1">
        <v>2</v>
      </c>
      <c r="F147" s="1">
        <v>65</v>
      </c>
      <c r="G147" s="1">
        <v>0</v>
      </c>
      <c r="H147" s="1">
        <v>0</v>
      </c>
      <c r="I147" s="1">
        <v>0</v>
      </c>
      <c r="J147" s="1">
        <v>0</v>
      </c>
      <c r="K147" s="1">
        <v>0</v>
      </c>
      <c r="L147" s="1">
        <v>9629.9082005839991</v>
      </c>
      <c r="M147" s="236">
        <v>45</v>
      </c>
      <c r="N147" s="236">
        <v>9740.9480319089998</v>
      </c>
      <c r="O147" s="236">
        <v>9883.108258065</v>
      </c>
      <c r="P147" s="236">
        <v>10026.867395904001</v>
      </c>
      <c r="Q147" s="236">
        <v>10172.176913228001</v>
      </c>
      <c r="R147" s="236">
        <v>10318.988625704</v>
      </c>
      <c r="S147" s="236">
        <v>10467.257195394001</v>
      </c>
      <c r="T147" s="236">
        <v>10616.947877823</v>
      </c>
      <c r="U147" s="236">
        <v>10768.063855844</v>
      </c>
      <c r="V147" s="236">
        <v>10920.546563389</v>
      </c>
      <c r="W147" s="236">
        <v>11074.339007106</v>
      </c>
      <c r="X147" s="236">
        <v>11229.367063238</v>
      </c>
      <c r="Y147" s="236">
        <v>11385.553719600999</v>
      </c>
      <c r="Z147" s="236">
        <v>11542.842654795</v>
      </c>
      <c r="AA147" s="236">
        <v>11701.159468608001</v>
      </c>
      <c r="AB147" s="236">
        <v>11860.453412745999</v>
      </c>
      <c r="AC147" s="236">
        <v>12020.677526922</v>
      </c>
      <c r="AD147" s="236">
        <v>12181.773524868</v>
      </c>
      <c r="AE147" s="236">
        <v>12343.695003678</v>
      </c>
      <c r="AF147" s="236">
        <v>12506.377269590001</v>
      </c>
      <c r="AG147" s="236">
        <v>12669.779442888001</v>
      </c>
      <c r="AH147" s="236">
        <v>12833.861639266999</v>
      </c>
      <c r="AI147" s="236">
        <v>12998.515804840001</v>
      </c>
      <c r="AJ147" s="236">
        <v>13163.744206433001</v>
      </c>
      <c r="AK147" s="236">
        <v>13329.453820938001</v>
      </c>
      <c r="AL147" s="236">
        <v>13495.642404402</v>
      </c>
      <c r="AM147" s="236">
        <v>13662.180039651001</v>
      </c>
      <c r="AN147" s="236">
        <v>13828.698436109</v>
      </c>
      <c r="AO147" s="236">
        <v>13994.592776981</v>
      </c>
      <c r="AP147" s="236">
        <v>14160.423043209999</v>
      </c>
      <c r="AQ147" s="236">
        <v>14326.125563895999</v>
      </c>
      <c r="AR147" s="236">
        <v>14491.640520335999</v>
      </c>
      <c r="AS147" s="236">
        <v>14656.913104343999</v>
      </c>
      <c r="AT147" s="236">
        <v>14821.893760554</v>
      </c>
      <c r="AU147" s="236">
        <v>14986.53789349</v>
      </c>
      <c r="AV147" s="236">
        <v>15150.806354991</v>
      </c>
      <c r="AW147" s="236">
        <v>15314.665100169001</v>
      </c>
      <c r="AX147" s="236">
        <v>15478.085473638999</v>
      </c>
      <c r="AY147" s="236">
        <v>15641.043365124</v>
      </c>
      <c r="AZ147" s="236">
        <v>15803.518489538999</v>
      </c>
      <c r="BA147" s="236">
        <v>15965.491394377999</v>
      </c>
      <c r="BB147" s="236">
        <v>16126.935478666001</v>
      </c>
      <c r="BC147" s="236">
        <v>16287.784936409</v>
      </c>
      <c r="BD147" s="236">
        <v>16447.786913979999</v>
      </c>
      <c r="BE147" s="236">
        <v>16605.584557318001</v>
      </c>
      <c r="BF147" s="236">
        <v>16750</v>
      </c>
      <c r="BG147" s="236"/>
      <c r="BH147" s="236"/>
      <c r="BI147" s="236"/>
      <c r="BJ147" s="236"/>
      <c r="BK147" s="236"/>
      <c r="BL147" s="236"/>
      <c r="BM147" s="236"/>
      <c r="BN147" s="236"/>
      <c r="BO147" s="236"/>
      <c r="BP147" s="236"/>
      <c r="BQ147" s="236"/>
      <c r="BR147" s="236"/>
      <c r="BS147" s="236"/>
      <c r="BT147" s="236"/>
      <c r="BU147" s="236"/>
      <c r="BV147" s="236"/>
      <c r="BW147" s="236"/>
      <c r="BX147" s="236"/>
      <c r="BY147" s="236"/>
      <c r="BZ147" s="236"/>
      <c r="CA147" s="236"/>
      <c r="CB147" s="236"/>
      <c r="CC147" s="236"/>
      <c r="CD147" s="236"/>
      <c r="CE147" s="236"/>
      <c r="CF147" s="236"/>
      <c r="CG147" s="236"/>
      <c r="CH147" s="236"/>
      <c r="CI147" s="236"/>
      <c r="CJ147" s="236"/>
      <c r="CK147" s="236"/>
      <c r="CL147" s="236"/>
      <c r="CM147" s="236"/>
      <c r="CN147" s="236"/>
      <c r="CO147" s="236"/>
      <c r="CP147" s="236"/>
      <c r="CQ147" s="236"/>
      <c r="CR147" s="236"/>
      <c r="CS147" s="236"/>
      <c r="CT147" s="236"/>
      <c r="CU147" s="236"/>
      <c r="CV147" s="236"/>
      <c r="CW147" s="236"/>
      <c r="CX147" s="236"/>
      <c r="CY147" s="236"/>
      <c r="CZ147" s="236"/>
      <c r="DA147" s="236"/>
      <c r="DB147" s="236"/>
      <c r="DC147" s="236"/>
      <c r="DD147" s="236"/>
      <c r="DE147" s="236"/>
      <c r="DF147" s="236"/>
      <c r="DG147" s="236"/>
      <c r="DH147" s="236"/>
      <c r="DI147" s="236"/>
      <c r="DJ147" s="236"/>
      <c r="DK147" s="236"/>
      <c r="DL147" s="236"/>
      <c r="DM147" s="236"/>
      <c r="DN147" s="236"/>
      <c r="DO147" s="236"/>
      <c r="DP147" s="236"/>
      <c r="DQ147" s="236"/>
      <c r="DR147" s="236"/>
      <c r="DS147" s="236"/>
    </row>
    <row r="148" spans="1:123" x14ac:dyDescent="0.15">
      <c r="A148" s="1" t="s">
        <v>273</v>
      </c>
      <c r="B148" s="1">
        <v>1</v>
      </c>
      <c r="C148" s="1" t="s">
        <v>273</v>
      </c>
      <c r="D148" s="1">
        <v>1</v>
      </c>
      <c r="E148" s="1">
        <v>2</v>
      </c>
      <c r="F148" s="1">
        <v>66</v>
      </c>
      <c r="G148" s="1">
        <v>0</v>
      </c>
      <c r="H148" s="1">
        <v>0</v>
      </c>
      <c r="I148" s="1">
        <v>0</v>
      </c>
      <c r="J148" s="1">
        <v>0</v>
      </c>
      <c r="K148" s="1">
        <v>0</v>
      </c>
      <c r="L148" s="1">
        <v>9658.960552515</v>
      </c>
      <c r="M148" s="236">
        <v>44</v>
      </c>
      <c r="N148" s="236">
        <v>9771.0016917800003</v>
      </c>
      <c r="O148" s="236">
        <v>9913.4164973999996</v>
      </c>
      <c r="P148" s="236">
        <v>10057.389246766001</v>
      </c>
      <c r="Q148" s="236">
        <v>10202.874226627</v>
      </c>
      <c r="R148" s="236">
        <v>10349.828051480001</v>
      </c>
      <c r="S148" s="236">
        <v>10498.217007196001</v>
      </c>
      <c r="T148" s="236">
        <v>10648.042880214</v>
      </c>
      <c r="U148" s="236">
        <v>10799.249430256001</v>
      </c>
      <c r="V148" s="236">
        <v>10951.781623213999</v>
      </c>
      <c r="W148" s="236">
        <v>11105.567984268</v>
      </c>
      <c r="X148" s="236">
        <v>11260.534001746</v>
      </c>
      <c r="Y148" s="236">
        <v>11416.624541361</v>
      </c>
      <c r="Z148" s="236">
        <v>11573.767127339001</v>
      </c>
      <c r="AA148" s="236">
        <v>11731.911618597</v>
      </c>
      <c r="AB148" s="236">
        <v>11891.011410338</v>
      </c>
      <c r="AC148" s="236">
        <v>12051.009014801</v>
      </c>
      <c r="AD148" s="236">
        <v>12211.858224301999</v>
      </c>
      <c r="AE148" s="236">
        <v>12373.49525672</v>
      </c>
      <c r="AF148" s="236">
        <v>12535.879080508999</v>
      </c>
      <c r="AG148" s="236">
        <v>12698.969605036</v>
      </c>
      <c r="AH148" s="236">
        <v>12862.661151541</v>
      </c>
      <c r="AI148" s="236">
        <v>13026.954051848001</v>
      </c>
      <c r="AJ148" s="236">
        <v>13191.756898733</v>
      </c>
      <c r="AK148" s="236">
        <v>13357.065706904001</v>
      </c>
      <c r="AL148" s="236">
        <v>13522.753263668999</v>
      </c>
      <c r="AM148" s="236">
        <v>13688.461664988001</v>
      </c>
      <c r="AN148" s="236">
        <v>13853.603349941999</v>
      </c>
      <c r="AO148" s="236">
        <v>14018.717352522001</v>
      </c>
      <c r="AP148" s="236">
        <v>14183.739835015</v>
      </c>
      <c r="AQ148" s="236">
        <v>14348.610674822999</v>
      </c>
      <c r="AR148" s="236">
        <v>14513.274602129</v>
      </c>
      <c r="AS148" s="236">
        <v>14677.681450508</v>
      </c>
      <c r="AT148" s="236">
        <v>14841.785886252001</v>
      </c>
      <c r="AU148" s="236">
        <v>15005.547893200999</v>
      </c>
      <c r="AV148" s="236">
        <v>15168.932446002</v>
      </c>
      <c r="AW148" s="236">
        <v>15331.909788183</v>
      </c>
      <c r="AX148" s="236">
        <v>15494.454590978999</v>
      </c>
      <c r="AY148" s="236">
        <v>15656.545181408999</v>
      </c>
      <c r="AZ148" s="236">
        <v>15818.160399925</v>
      </c>
      <c r="BA148" s="236">
        <v>15979.271053622</v>
      </c>
      <c r="BB148" s="236">
        <v>16139.805686522001</v>
      </c>
      <c r="BC148" s="236">
        <v>16299.492407161</v>
      </c>
      <c r="BD148" s="236">
        <v>16456.877829939</v>
      </c>
      <c r="BE148" s="236">
        <v>16600</v>
      </c>
      <c r="BF148" s="236"/>
      <c r="BG148" s="236"/>
      <c r="BH148" s="236"/>
      <c r="BI148" s="236"/>
      <c r="BJ148" s="236"/>
      <c r="BK148" s="236"/>
      <c r="BL148" s="236"/>
      <c r="BM148" s="236"/>
      <c r="BN148" s="236"/>
      <c r="BO148" s="236"/>
      <c r="BP148" s="236"/>
      <c r="BQ148" s="236"/>
      <c r="BR148" s="236"/>
      <c r="BS148" s="236"/>
      <c r="BT148" s="236"/>
      <c r="BU148" s="236"/>
      <c r="BV148" s="236"/>
      <c r="BW148" s="236"/>
      <c r="BX148" s="236"/>
      <c r="BY148" s="236"/>
      <c r="BZ148" s="236"/>
      <c r="CA148" s="236"/>
      <c r="CB148" s="236"/>
      <c r="CC148" s="236"/>
      <c r="CD148" s="236"/>
      <c r="CE148" s="236"/>
      <c r="CF148" s="236"/>
      <c r="CG148" s="236"/>
      <c r="CH148" s="236"/>
      <c r="CI148" s="236"/>
      <c r="CJ148" s="236"/>
      <c r="CK148" s="236"/>
      <c r="CL148" s="236"/>
      <c r="CM148" s="236"/>
      <c r="CN148" s="236"/>
      <c r="CO148" s="236"/>
      <c r="CP148" s="236"/>
      <c r="CQ148" s="236"/>
      <c r="CR148" s="236"/>
      <c r="CS148" s="236"/>
      <c r="CT148" s="236"/>
      <c r="CU148" s="236"/>
      <c r="CV148" s="236"/>
      <c r="CW148" s="236"/>
      <c r="CX148" s="236"/>
      <c r="CY148" s="236"/>
      <c r="CZ148" s="236"/>
      <c r="DA148" s="236"/>
      <c r="DB148" s="236"/>
      <c r="DC148" s="236"/>
      <c r="DD148" s="236"/>
      <c r="DE148" s="236"/>
      <c r="DF148" s="236"/>
      <c r="DG148" s="236"/>
      <c r="DH148" s="236"/>
      <c r="DI148" s="236"/>
      <c r="DJ148" s="236"/>
      <c r="DK148" s="236"/>
      <c r="DL148" s="236"/>
      <c r="DM148" s="236"/>
      <c r="DN148" s="236"/>
      <c r="DO148" s="236"/>
      <c r="DP148" s="236"/>
      <c r="DQ148" s="236"/>
      <c r="DR148" s="236"/>
      <c r="DS148" s="236"/>
    </row>
    <row r="149" spans="1:123" x14ac:dyDescent="0.15">
      <c r="A149" s="1" t="s">
        <v>273</v>
      </c>
      <c r="B149" s="1">
        <v>1</v>
      </c>
      <c r="C149" s="1" t="s">
        <v>273</v>
      </c>
      <c r="D149" s="1">
        <v>1</v>
      </c>
      <c r="E149" s="1">
        <v>2</v>
      </c>
      <c r="F149" s="1">
        <v>67</v>
      </c>
      <c r="G149" s="1">
        <v>0</v>
      </c>
      <c r="H149" s="1">
        <v>0</v>
      </c>
      <c r="I149" s="1">
        <v>0</v>
      </c>
      <c r="J149" s="1">
        <v>0</v>
      </c>
      <c r="K149" s="1">
        <v>0</v>
      </c>
      <c r="L149" s="1">
        <v>9686.9995267960003</v>
      </c>
      <c r="M149" s="236">
        <v>43</v>
      </c>
      <c r="N149" s="236">
        <v>9799.9655988949999</v>
      </c>
      <c r="O149" s="236">
        <v>9942.6015803030004</v>
      </c>
      <c r="P149" s="236">
        <v>10086.759827551001</v>
      </c>
      <c r="Q149" s="236">
        <v>10232.398907565001</v>
      </c>
      <c r="R149" s="236">
        <v>10379.48613657</v>
      </c>
      <c r="S149" s="236">
        <v>10528.021904585001</v>
      </c>
      <c r="T149" s="236">
        <v>10677.952297124</v>
      </c>
      <c r="U149" s="236">
        <v>10829.224239323001</v>
      </c>
      <c r="V149" s="236">
        <v>10981.768905298</v>
      </c>
      <c r="W149" s="236">
        <v>11135.514283892</v>
      </c>
      <c r="X149" s="236">
        <v>11290.406427927001</v>
      </c>
      <c r="Y149" s="236">
        <v>11446.37478607</v>
      </c>
      <c r="Z149" s="236">
        <v>11603.369824448</v>
      </c>
      <c r="AA149" s="236">
        <v>11761.345293753</v>
      </c>
      <c r="AB149" s="236">
        <v>11920.244504734001</v>
      </c>
      <c r="AC149" s="236">
        <v>12080.021444926</v>
      </c>
      <c r="AD149" s="236">
        <v>12240.613243850999</v>
      </c>
      <c r="AE149" s="236">
        <v>12401.978718131</v>
      </c>
      <c r="AF149" s="236">
        <v>12564.077570805001</v>
      </c>
      <c r="AG149" s="236">
        <v>12726.806498243001</v>
      </c>
      <c r="AH149" s="236">
        <v>12890.163897263001</v>
      </c>
      <c r="AI149" s="236">
        <v>13054.059976528</v>
      </c>
      <c r="AJ149" s="236">
        <v>13218.489009405001</v>
      </c>
      <c r="AK149" s="236">
        <v>13383.326487685999</v>
      </c>
      <c r="AL149" s="236">
        <v>13548.224893868</v>
      </c>
      <c r="AM149" s="236">
        <v>13712.613922901999</v>
      </c>
      <c r="AN149" s="236">
        <v>13877.011661835</v>
      </c>
      <c r="AO149" s="236">
        <v>14041.354106134</v>
      </c>
      <c r="AP149" s="236">
        <v>14205.580829308999</v>
      </c>
      <c r="AQ149" s="236">
        <v>14369.636099914</v>
      </c>
      <c r="AR149" s="236">
        <v>14533.469140462001</v>
      </c>
      <c r="AS149" s="236">
        <v>14697.033879013999</v>
      </c>
      <c r="AT149" s="236">
        <v>14860.289431411</v>
      </c>
      <c r="AU149" s="236">
        <v>15023.199791835999</v>
      </c>
      <c r="AV149" s="236">
        <v>15185.734102726999</v>
      </c>
      <c r="AW149" s="236">
        <v>15347.865816834999</v>
      </c>
      <c r="AX149" s="236">
        <v>15509.571873278001</v>
      </c>
      <c r="AY149" s="236">
        <v>15670.829405471</v>
      </c>
      <c r="AZ149" s="236">
        <v>15831.606628576999</v>
      </c>
      <c r="BA149" s="236">
        <v>15991.826436634001</v>
      </c>
      <c r="BB149" s="236">
        <v>16151.197900342</v>
      </c>
      <c r="BC149" s="236">
        <v>16308.17110256</v>
      </c>
      <c r="BD149" s="236">
        <v>16450</v>
      </c>
      <c r="BE149" s="236"/>
      <c r="BF149" s="236"/>
      <c r="BG149" s="236"/>
      <c r="BH149" s="236"/>
      <c r="BI149" s="236"/>
      <c r="BJ149" s="236"/>
      <c r="BK149" s="236"/>
      <c r="BL149" s="236"/>
      <c r="BM149" s="236"/>
      <c r="BN149" s="236"/>
      <c r="BO149" s="236"/>
      <c r="BP149" s="236"/>
      <c r="BQ149" s="236"/>
      <c r="BR149" s="236"/>
      <c r="BS149" s="236"/>
      <c r="BT149" s="236"/>
      <c r="BU149" s="236"/>
      <c r="BV149" s="236"/>
      <c r="BW149" s="236"/>
      <c r="BX149" s="236"/>
      <c r="BY149" s="236"/>
      <c r="BZ149" s="236"/>
      <c r="CA149" s="236"/>
      <c r="CB149" s="236"/>
      <c r="CC149" s="236"/>
      <c r="CD149" s="236"/>
      <c r="CE149" s="236"/>
      <c r="CF149" s="236"/>
      <c r="CG149" s="236"/>
      <c r="CH149" s="236"/>
      <c r="CI149" s="236"/>
      <c r="CJ149" s="236"/>
      <c r="CK149" s="236"/>
      <c r="CL149" s="236"/>
      <c r="CM149" s="236"/>
      <c r="CN149" s="236"/>
      <c r="CO149" s="236"/>
      <c r="CP149" s="236"/>
      <c r="CQ149" s="236"/>
      <c r="CR149" s="236"/>
      <c r="CS149" s="236"/>
      <c r="CT149" s="236"/>
      <c r="CU149" s="236"/>
      <c r="CV149" s="236"/>
      <c r="CW149" s="236"/>
      <c r="CX149" s="236"/>
      <c r="CY149" s="236"/>
      <c r="CZ149" s="236"/>
      <c r="DA149" s="236"/>
      <c r="DB149" s="236"/>
      <c r="DC149" s="236"/>
      <c r="DD149" s="236"/>
      <c r="DE149" s="236"/>
      <c r="DF149" s="236"/>
      <c r="DG149" s="236"/>
      <c r="DH149" s="236"/>
      <c r="DI149" s="236"/>
      <c r="DJ149" s="236"/>
      <c r="DK149" s="236"/>
      <c r="DL149" s="236"/>
      <c r="DM149" s="236"/>
      <c r="DN149" s="236"/>
      <c r="DO149" s="236"/>
      <c r="DP149" s="236"/>
      <c r="DQ149" s="236"/>
      <c r="DR149" s="236"/>
      <c r="DS149" s="236"/>
    </row>
    <row r="150" spans="1:123" x14ac:dyDescent="0.15">
      <c r="A150" s="1" t="s">
        <v>273</v>
      </c>
      <c r="B150" s="1">
        <v>1</v>
      </c>
      <c r="C150" s="1" t="s">
        <v>273</v>
      </c>
      <c r="D150" s="1">
        <v>1</v>
      </c>
      <c r="E150" s="1">
        <v>2</v>
      </c>
      <c r="F150" s="1">
        <v>68</v>
      </c>
      <c r="G150" s="1">
        <v>0</v>
      </c>
      <c r="H150" s="1">
        <v>0</v>
      </c>
      <c r="I150" s="1">
        <v>0</v>
      </c>
      <c r="J150" s="1">
        <v>0</v>
      </c>
      <c r="K150" s="1">
        <v>0</v>
      </c>
      <c r="L150" s="1">
        <v>9714.0293216369992</v>
      </c>
      <c r="M150" s="236">
        <v>42</v>
      </c>
      <c r="N150" s="236">
        <v>9827.8139138410006</v>
      </c>
      <c r="O150" s="236">
        <v>9970.6454284739993</v>
      </c>
      <c r="P150" s="236">
        <v>10114.96976365</v>
      </c>
      <c r="Q150" s="236">
        <v>10260.755265943</v>
      </c>
      <c r="R150" s="236">
        <v>10408.000928956</v>
      </c>
      <c r="S150" s="236">
        <v>10556.655163990999</v>
      </c>
      <c r="T150" s="236">
        <v>10706.666855432</v>
      </c>
      <c r="U150" s="236">
        <v>10857.969826328001</v>
      </c>
      <c r="V150" s="236">
        <v>11010.494566036999</v>
      </c>
      <c r="W150" s="236">
        <v>11164.188314493</v>
      </c>
      <c r="X150" s="236">
        <v>11318.982444801</v>
      </c>
      <c r="Y150" s="236">
        <v>11474.828030299001</v>
      </c>
      <c r="Z150" s="236">
        <v>11631.679177169</v>
      </c>
      <c r="AA150" s="236">
        <v>11789.479994666999</v>
      </c>
      <c r="AB150" s="236">
        <v>11948.184665549999</v>
      </c>
      <c r="AC150" s="236">
        <v>12107.731230982001</v>
      </c>
      <c r="AD150" s="236">
        <v>12268.078355752001</v>
      </c>
      <c r="AE150" s="236">
        <v>12429.185536573999</v>
      </c>
      <c r="AF150" s="236">
        <v>12590.951844944</v>
      </c>
      <c r="AG150" s="236">
        <v>12753.373742678999</v>
      </c>
      <c r="AH150" s="236">
        <v>12916.363054322001</v>
      </c>
      <c r="AI150" s="236">
        <v>13079.912311906999</v>
      </c>
      <c r="AJ150" s="236">
        <v>13243.899711704</v>
      </c>
      <c r="AK150" s="236">
        <v>13407.988122747</v>
      </c>
      <c r="AL150" s="236">
        <v>13571.624495863</v>
      </c>
      <c r="AM150" s="236">
        <v>13735.305971148</v>
      </c>
      <c r="AN150" s="236">
        <v>13898.968377253001</v>
      </c>
      <c r="AO150" s="236">
        <v>14062.550983796</v>
      </c>
      <c r="AP150" s="236">
        <v>14225.997597699001</v>
      </c>
      <c r="AQ150" s="236">
        <v>14389.256830415001</v>
      </c>
      <c r="AR150" s="236">
        <v>14552.281871777001</v>
      </c>
      <c r="AS150" s="236">
        <v>14715.030969621001</v>
      </c>
      <c r="AT150" s="236">
        <v>14877.467137670001</v>
      </c>
      <c r="AU150" s="236">
        <v>15039.558417271999</v>
      </c>
      <c r="AV150" s="236">
        <v>15201.277042690999</v>
      </c>
      <c r="AW150" s="236">
        <v>15362.598565148</v>
      </c>
      <c r="AX150" s="236">
        <v>15523.498411017001</v>
      </c>
      <c r="AY150" s="236">
        <v>15683.942203533001</v>
      </c>
      <c r="AZ150" s="236">
        <v>15843.847186747</v>
      </c>
      <c r="BA150" s="236">
        <v>16002.903393523</v>
      </c>
      <c r="BB150" s="236">
        <v>16159.464375181</v>
      </c>
      <c r="BC150" s="236">
        <v>16300</v>
      </c>
      <c r="BD150" s="236"/>
      <c r="BE150" s="236"/>
      <c r="BF150" s="236"/>
      <c r="BG150" s="236"/>
      <c r="BH150" s="236"/>
      <c r="BI150" s="236"/>
      <c r="BJ150" s="236"/>
      <c r="BK150" s="236"/>
      <c r="BL150" s="236"/>
      <c r="BM150" s="236"/>
      <c r="BN150" s="236"/>
      <c r="BO150" s="236"/>
      <c r="BP150" s="236"/>
      <c r="BQ150" s="236"/>
      <c r="BR150" s="236"/>
      <c r="BS150" s="236"/>
      <c r="BT150" s="236"/>
      <c r="BU150" s="236"/>
      <c r="BV150" s="236"/>
      <c r="BW150" s="236"/>
      <c r="BX150" s="236"/>
      <c r="BY150" s="236"/>
      <c r="BZ150" s="236"/>
      <c r="CA150" s="236"/>
      <c r="CB150" s="236"/>
      <c r="CC150" s="236"/>
      <c r="CD150" s="236"/>
      <c r="CE150" s="236"/>
      <c r="CF150" s="236"/>
      <c r="CG150" s="236"/>
      <c r="CH150" s="236"/>
      <c r="CI150" s="236"/>
      <c r="CJ150" s="236"/>
      <c r="CK150" s="236"/>
      <c r="CL150" s="236"/>
      <c r="CM150" s="236"/>
      <c r="CN150" s="236"/>
      <c r="CO150" s="236"/>
      <c r="CP150" s="236"/>
      <c r="CQ150" s="236"/>
      <c r="CR150" s="236"/>
      <c r="CS150" s="236"/>
      <c r="CT150" s="236"/>
      <c r="CU150" s="236"/>
      <c r="CV150" s="236"/>
      <c r="CW150" s="236"/>
      <c r="CX150" s="236"/>
      <c r="CY150" s="236"/>
      <c r="CZ150" s="236"/>
      <c r="DA150" s="236"/>
      <c r="DB150" s="236"/>
      <c r="DC150" s="236"/>
      <c r="DD150" s="236"/>
      <c r="DE150" s="236"/>
      <c r="DF150" s="236"/>
      <c r="DG150" s="236"/>
      <c r="DH150" s="236"/>
      <c r="DI150" s="236"/>
      <c r="DJ150" s="236"/>
      <c r="DK150" s="236"/>
      <c r="DL150" s="236"/>
      <c r="DM150" s="236"/>
      <c r="DN150" s="236"/>
      <c r="DO150" s="236"/>
      <c r="DP150" s="236"/>
      <c r="DQ150" s="236"/>
      <c r="DR150" s="236"/>
      <c r="DS150" s="236"/>
    </row>
    <row r="151" spans="1:123" x14ac:dyDescent="0.15">
      <c r="A151" s="1" t="s">
        <v>273</v>
      </c>
      <c r="B151" s="1">
        <v>1</v>
      </c>
      <c r="C151" s="1" t="s">
        <v>273</v>
      </c>
      <c r="D151" s="1">
        <v>1</v>
      </c>
      <c r="E151" s="1">
        <v>2</v>
      </c>
      <c r="F151" s="1">
        <v>69</v>
      </c>
      <c r="G151" s="1">
        <v>0</v>
      </c>
      <c r="H151" s="1">
        <v>0</v>
      </c>
      <c r="I151" s="1">
        <v>0</v>
      </c>
      <c r="J151" s="1">
        <v>0</v>
      </c>
      <c r="K151" s="1">
        <v>0</v>
      </c>
      <c r="L151" s="1">
        <v>9740.1155222420002</v>
      </c>
      <c r="M151" s="236">
        <v>41</v>
      </c>
      <c r="N151" s="236">
        <v>9854.6203396540004</v>
      </c>
      <c r="O151" s="236">
        <v>9997.5406197360007</v>
      </c>
      <c r="P151" s="236">
        <v>10142.024395316001</v>
      </c>
      <c r="Q151" s="236">
        <v>10287.979953325999</v>
      </c>
      <c r="R151" s="236">
        <v>10435.358030858</v>
      </c>
      <c r="S151" s="236">
        <v>10584.10947154</v>
      </c>
      <c r="T151" s="236">
        <v>10734.170747358001</v>
      </c>
      <c r="U151" s="236">
        <v>10885.474848182001</v>
      </c>
      <c r="V151" s="236">
        <v>11037.970201058</v>
      </c>
      <c r="W151" s="236">
        <v>11191.590103532</v>
      </c>
      <c r="X151" s="236">
        <v>11346.286236149999</v>
      </c>
      <c r="Y151" s="236">
        <v>11502.013060585001</v>
      </c>
      <c r="Z151" s="236">
        <v>11658.715484599999</v>
      </c>
      <c r="AA151" s="236">
        <v>11816.347886174</v>
      </c>
      <c r="AB151" s="236">
        <v>11974.849218113</v>
      </c>
      <c r="AC151" s="236">
        <v>12134.177993374</v>
      </c>
      <c r="AD151" s="236">
        <v>12294.293502343</v>
      </c>
      <c r="AE151" s="236">
        <v>12455.097191645</v>
      </c>
      <c r="AF151" s="236">
        <v>12616.583588093999</v>
      </c>
      <c r="AG151" s="236">
        <v>12778.666132117</v>
      </c>
      <c r="AH151" s="236">
        <v>12941.335614408001</v>
      </c>
      <c r="AI151" s="236">
        <v>13104.472935722</v>
      </c>
      <c r="AJ151" s="236">
        <v>13267.751351626999</v>
      </c>
      <c r="AK151" s="236">
        <v>13430.635068824</v>
      </c>
      <c r="AL151" s="236">
        <v>13593.600280461</v>
      </c>
      <c r="AM151" s="236">
        <v>13756.582648371999</v>
      </c>
      <c r="AN151" s="236">
        <v>13919.521138282</v>
      </c>
      <c r="AO151" s="236">
        <v>14082.359095484</v>
      </c>
      <c r="AP151" s="236">
        <v>14245.044520369</v>
      </c>
      <c r="AQ151" s="236">
        <v>14407.529864538999</v>
      </c>
      <c r="AR151" s="236">
        <v>14569.772507831</v>
      </c>
      <c r="AS151" s="236">
        <v>14731.734483503</v>
      </c>
      <c r="AT151" s="236">
        <v>14893.382731816</v>
      </c>
      <c r="AU151" s="236">
        <v>15054.688268546999</v>
      </c>
      <c r="AV151" s="236">
        <v>15215.625257017</v>
      </c>
      <c r="AW151" s="236">
        <v>15376.167416564</v>
      </c>
      <c r="AX151" s="236">
        <v>15536.277778488</v>
      </c>
      <c r="AY151" s="236">
        <v>15695.867936859</v>
      </c>
      <c r="AZ151" s="236">
        <v>15854.608886704</v>
      </c>
      <c r="BA151" s="236">
        <v>16010.757647802</v>
      </c>
      <c r="BB151" s="236">
        <v>16150</v>
      </c>
      <c r="BC151" s="236"/>
      <c r="BD151" s="236"/>
      <c r="BE151" s="236"/>
      <c r="BF151" s="236"/>
      <c r="BG151" s="236"/>
      <c r="BH151" s="236"/>
      <c r="BI151" s="236"/>
      <c r="BJ151" s="236"/>
      <c r="BK151" s="236"/>
      <c r="BL151" s="236"/>
      <c r="BM151" s="236"/>
      <c r="BN151" s="236"/>
      <c r="BO151" s="236"/>
      <c r="BP151" s="236"/>
      <c r="BQ151" s="236"/>
      <c r="BR151" s="236"/>
      <c r="BS151" s="236"/>
      <c r="BT151" s="236"/>
      <c r="BU151" s="236"/>
      <c r="BV151" s="236"/>
      <c r="BW151" s="236"/>
      <c r="BX151" s="236"/>
      <c r="BY151" s="236"/>
      <c r="BZ151" s="236"/>
      <c r="CA151" s="236"/>
      <c r="CB151" s="236"/>
      <c r="CC151" s="236"/>
      <c r="CD151" s="236"/>
      <c r="CE151" s="236"/>
      <c r="CF151" s="236"/>
      <c r="CG151" s="236"/>
      <c r="CH151" s="236"/>
      <c r="CI151" s="236"/>
      <c r="CJ151" s="236"/>
      <c r="CK151" s="236"/>
      <c r="CL151" s="236"/>
      <c r="CM151" s="236"/>
      <c r="CN151" s="236"/>
      <c r="CO151" s="236"/>
      <c r="CP151" s="236"/>
      <c r="CQ151" s="236"/>
      <c r="CR151" s="236"/>
      <c r="CS151" s="236"/>
      <c r="CT151" s="236"/>
      <c r="CU151" s="236"/>
      <c r="CV151" s="236"/>
      <c r="CW151" s="236"/>
      <c r="CX151" s="236"/>
      <c r="CY151" s="236"/>
      <c r="CZ151" s="236"/>
      <c r="DA151" s="236"/>
      <c r="DB151" s="236"/>
      <c r="DC151" s="236"/>
      <c r="DD151" s="236"/>
      <c r="DE151" s="236"/>
      <c r="DF151" s="236"/>
      <c r="DG151" s="236"/>
      <c r="DH151" s="236"/>
      <c r="DI151" s="236"/>
      <c r="DJ151" s="236"/>
      <c r="DK151" s="236"/>
      <c r="DL151" s="236"/>
      <c r="DM151" s="236"/>
      <c r="DN151" s="236"/>
      <c r="DO151" s="236"/>
      <c r="DP151" s="236"/>
      <c r="DQ151" s="236"/>
      <c r="DR151" s="236"/>
      <c r="DS151" s="236"/>
    </row>
    <row r="152" spans="1:123" x14ac:dyDescent="0.15">
      <c r="A152" s="1" t="s">
        <v>273</v>
      </c>
      <c r="B152" s="1">
        <v>1</v>
      </c>
      <c r="C152" s="1" t="s">
        <v>273</v>
      </c>
      <c r="D152" s="1">
        <v>1</v>
      </c>
      <c r="E152" s="1">
        <v>2</v>
      </c>
      <c r="F152" s="1">
        <v>70</v>
      </c>
      <c r="G152" s="1">
        <v>0</v>
      </c>
      <c r="H152" s="1">
        <v>0</v>
      </c>
      <c r="I152" s="1">
        <v>0</v>
      </c>
      <c r="J152" s="1">
        <v>0</v>
      </c>
      <c r="K152" s="1">
        <v>0</v>
      </c>
      <c r="L152" s="1">
        <v>9765.5497959799995</v>
      </c>
      <c r="M152" s="236">
        <v>40</v>
      </c>
      <c r="N152" s="236">
        <v>9880.6282139510004</v>
      </c>
      <c r="O152" s="236">
        <v>10023.293524688999</v>
      </c>
      <c r="P152" s="236">
        <v>10167.958977697001</v>
      </c>
      <c r="Q152" s="236">
        <v>10314.060897726</v>
      </c>
      <c r="R152" s="236">
        <v>10461.552087649001</v>
      </c>
      <c r="S152" s="236">
        <v>10610.371668387999</v>
      </c>
      <c r="T152" s="236">
        <v>10760.455130328</v>
      </c>
      <c r="U152" s="236">
        <v>10911.752087624</v>
      </c>
      <c r="V152" s="236">
        <v>11064.197762262</v>
      </c>
      <c r="W152" s="236">
        <v>11217.744442001</v>
      </c>
      <c r="X152" s="236">
        <v>11372.346944000999</v>
      </c>
      <c r="Y152" s="236">
        <v>11527.950974533</v>
      </c>
      <c r="Z152" s="236">
        <v>11684.511106799</v>
      </c>
      <c r="AA152" s="236">
        <v>11841.967205244</v>
      </c>
      <c r="AB152" s="236">
        <v>12000.277630995</v>
      </c>
      <c r="AC152" s="236">
        <v>12159.401468112001</v>
      </c>
      <c r="AD152" s="236">
        <v>12319.242538345999</v>
      </c>
      <c r="AE152" s="236">
        <v>12479.793433508999</v>
      </c>
      <c r="AF152" s="236">
        <v>12640.969209912</v>
      </c>
      <c r="AG152" s="236">
        <v>12802.758916909999</v>
      </c>
      <c r="AH152" s="236">
        <v>12965.046159739</v>
      </c>
      <c r="AI152" s="236">
        <v>13127.514580506</v>
      </c>
      <c r="AJ152" s="236">
        <v>13289.645641785</v>
      </c>
      <c r="AK152" s="236">
        <v>13451.894589774</v>
      </c>
      <c r="AL152" s="236">
        <v>13614.196919491</v>
      </c>
      <c r="AM152" s="236">
        <v>13776.491292769</v>
      </c>
      <c r="AN152" s="236">
        <v>13938.720593268999</v>
      </c>
      <c r="AO152" s="236">
        <v>14100.832210323</v>
      </c>
      <c r="AP152" s="236">
        <v>14262.777857301</v>
      </c>
      <c r="AQ152" s="236">
        <v>14424.514046041</v>
      </c>
      <c r="AR152" s="236">
        <v>14586.001829336999</v>
      </c>
      <c r="AS152" s="236">
        <v>14747.207046359999</v>
      </c>
      <c r="AT152" s="236">
        <v>14908.099494403001</v>
      </c>
      <c r="AU152" s="236">
        <v>15068.651948887</v>
      </c>
      <c r="AV152" s="236">
        <v>15228.83642211</v>
      </c>
      <c r="AW152" s="236">
        <v>15388.613353444</v>
      </c>
      <c r="AX152" s="236">
        <v>15547.888686972001</v>
      </c>
      <c r="AY152" s="236">
        <v>15706.314379885</v>
      </c>
      <c r="AZ152" s="236">
        <v>15862.050920423</v>
      </c>
      <c r="BA152" s="236">
        <v>16000</v>
      </c>
      <c r="BB152" s="236"/>
      <c r="BC152" s="236"/>
      <c r="BD152" s="236"/>
      <c r="BE152" s="236"/>
      <c r="BF152" s="236"/>
      <c r="BG152" s="236"/>
      <c r="BH152" s="236"/>
      <c r="BI152" s="236"/>
      <c r="BJ152" s="236"/>
      <c r="BK152" s="236"/>
      <c r="BL152" s="236"/>
      <c r="BM152" s="236"/>
      <c r="BN152" s="236"/>
      <c r="BO152" s="236"/>
      <c r="BP152" s="236"/>
      <c r="BQ152" s="236"/>
      <c r="BR152" s="236"/>
      <c r="BS152" s="236"/>
      <c r="BT152" s="236"/>
      <c r="BU152" s="236"/>
      <c r="BV152" s="236"/>
      <c r="BW152" s="236"/>
      <c r="BX152" s="236"/>
      <c r="BY152" s="236"/>
      <c r="BZ152" s="236"/>
      <c r="CA152" s="236"/>
      <c r="CB152" s="236"/>
      <c r="CC152" s="236"/>
      <c r="CD152" s="236"/>
      <c r="CE152" s="236"/>
      <c r="CF152" s="236"/>
      <c r="CG152" s="236"/>
      <c r="CH152" s="236"/>
      <c r="CI152" s="236"/>
      <c r="CJ152" s="236"/>
      <c r="CK152" s="236"/>
      <c r="CL152" s="236"/>
      <c r="CM152" s="236"/>
      <c r="CN152" s="236"/>
      <c r="CO152" s="236"/>
      <c r="CP152" s="236"/>
      <c r="CQ152" s="236"/>
      <c r="CR152" s="236"/>
      <c r="CS152" s="236"/>
      <c r="CT152" s="236"/>
      <c r="CU152" s="236"/>
      <c r="CV152" s="236"/>
      <c r="CW152" s="236"/>
      <c r="CX152" s="236"/>
      <c r="CY152" s="236"/>
      <c r="CZ152" s="236"/>
      <c r="DA152" s="236"/>
      <c r="DB152" s="236"/>
      <c r="DC152" s="236"/>
      <c r="DD152" s="236"/>
      <c r="DE152" s="236"/>
      <c r="DF152" s="236"/>
      <c r="DG152" s="236"/>
      <c r="DH152" s="236"/>
      <c r="DI152" s="236"/>
      <c r="DJ152" s="236"/>
      <c r="DK152" s="236"/>
      <c r="DL152" s="236"/>
      <c r="DM152" s="236"/>
      <c r="DN152" s="236"/>
      <c r="DO152" s="236"/>
      <c r="DP152" s="236"/>
      <c r="DQ152" s="236"/>
      <c r="DR152" s="236"/>
      <c r="DS152" s="236"/>
    </row>
    <row r="153" spans="1:123" x14ac:dyDescent="0.15">
      <c r="A153" s="1" t="s">
        <v>273</v>
      </c>
      <c r="B153" s="1">
        <v>1</v>
      </c>
      <c r="C153" s="1" t="s">
        <v>273</v>
      </c>
      <c r="D153" s="1">
        <v>1</v>
      </c>
      <c r="E153" s="1">
        <v>2</v>
      </c>
      <c r="F153" s="1">
        <v>71</v>
      </c>
      <c r="G153" s="1">
        <v>0</v>
      </c>
      <c r="H153" s="1">
        <v>0</v>
      </c>
      <c r="I153" s="1">
        <v>0</v>
      </c>
      <c r="J153" s="1">
        <v>0</v>
      </c>
      <c r="K153" s="1">
        <v>0</v>
      </c>
      <c r="L153" s="1">
        <v>9790.0442526570005</v>
      </c>
      <c r="M153" s="236">
        <v>39</v>
      </c>
      <c r="N153" s="236">
        <v>9905.5847195949991</v>
      </c>
      <c r="O153" s="236">
        <v>10047.938002067</v>
      </c>
      <c r="P153" s="236">
        <v>10192.763764593001</v>
      </c>
      <c r="Q153" s="236">
        <v>10338.994703757</v>
      </c>
      <c r="R153" s="236">
        <v>10486.572589418</v>
      </c>
      <c r="S153" s="236">
        <v>10635.435412473</v>
      </c>
      <c r="T153" s="236">
        <v>10785.533974190001</v>
      </c>
      <c r="U153" s="236">
        <v>10936.805420993</v>
      </c>
      <c r="V153" s="236">
        <v>11089.202647852</v>
      </c>
      <c r="W153" s="236">
        <v>11242.680827417</v>
      </c>
      <c r="X153" s="236">
        <v>11397.186464466</v>
      </c>
      <c r="Y153" s="236">
        <v>11552.674327422999</v>
      </c>
      <c r="Z153" s="236">
        <v>11709.085192375</v>
      </c>
      <c r="AA153" s="236">
        <v>11866.377268617</v>
      </c>
      <c r="AB153" s="236">
        <v>12024.509433880001</v>
      </c>
      <c r="AC153" s="236">
        <v>12183.387885046999</v>
      </c>
      <c r="AD153" s="236">
        <v>12343.003278923999</v>
      </c>
      <c r="AE153" s="236">
        <v>12503.272287706</v>
      </c>
      <c r="AF153" s="236">
        <v>12664.182219412</v>
      </c>
      <c r="AG153" s="236">
        <v>12825.619383757001</v>
      </c>
      <c r="AH153" s="236">
        <v>12987.277809384999</v>
      </c>
      <c r="AI153" s="236">
        <v>13148.656214745</v>
      </c>
      <c r="AJ153" s="236">
        <v>13310.188899086001</v>
      </c>
      <c r="AK153" s="236">
        <v>13471.81119061</v>
      </c>
      <c r="AL153" s="236">
        <v>13633.461447255</v>
      </c>
      <c r="AM153" s="236">
        <v>13795.082091054001</v>
      </c>
      <c r="AN153" s="236">
        <v>13956.619900276</v>
      </c>
      <c r="AO153" s="236">
        <v>14118.025850063001</v>
      </c>
      <c r="AP153" s="236">
        <v>14279.255584250999</v>
      </c>
      <c r="AQ153" s="236">
        <v>14440.26917517</v>
      </c>
      <c r="AR153" s="236">
        <v>14601.031360905001</v>
      </c>
      <c r="AS153" s="236">
        <v>14761.510720258</v>
      </c>
      <c r="AT153" s="236">
        <v>14921.678640755999</v>
      </c>
      <c r="AU153" s="236">
        <v>15081.505427656</v>
      </c>
      <c r="AV153" s="236">
        <v>15240.948928399001</v>
      </c>
      <c r="AW153" s="236">
        <v>15399.909437085</v>
      </c>
      <c r="AX153" s="236">
        <v>15558.019873065999</v>
      </c>
      <c r="AY153" s="236">
        <v>15713.344193044</v>
      </c>
      <c r="AZ153" s="236">
        <v>15850</v>
      </c>
      <c r="BA153" s="236"/>
      <c r="BB153" s="236"/>
      <c r="BC153" s="236"/>
      <c r="BD153" s="236"/>
      <c r="BE153" s="236"/>
      <c r="BF153" s="236"/>
      <c r="BG153" s="236"/>
      <c r="BH153" s="236"/>
      <c r="BI153" s="236"/>
      <c r="BJ153" s="236"/>
      <c r="BK153" s="236"/>
      <c r="BL153" s="236"/>
      <c r="BM153" s="236"/>
      <c r="BN153" s="236"/>
      <c r="BO153" s="236"/>
      <c r="BP153" s="236"/>
      <c r="BQ153" s="236"/>
      <c r="BR153" s="236"/>
      <c r="BS153" s="236"/>
      <c r="BT153" s="236"/>
      <c r="BU153" s="236"/>
      <c r="BV153" s="236"/>
      <c r="BW153" s="236"/>
      <c r="BX153" s="236"/>
      <c r="BY153" s="236"/>
      <c r="BZ153" s="236"/>
      <c r="CA153" s="236"/>
      <c r="CB153" s="236"/>
      <c r="CC153" s="236"/>
      <c r="CD153" s="236"/>
      <c r="CE153" s="236"/>
      <c r="CF153" s="236"/>
      <c r="CG153" s="236"/>
      <c r="CH153" s="236"/>
      <c r="CI153" s="236"/>
      <c r="CJ153" s="236"/>
      <c r="CK153" s="236"/>
      <c r="CL153" s="236"/>
      <c r="CM153" s="236"/>
      <c r="CN153" s="236"/>
      <c r="CO153" s="236"/>
      <c r="CP153" s="236"/>
      <c r="CQ153" s="236"/>
      <c r="CR153" s="236"/>
      <c r="CS153" s="236"/>
      <c r="CT153" s="236"/>
      <c r="CU153" s="236"/>
      <c r="CV153" s="236"/>
      <c r="CW153" s="236"/>
      <c r="CX153" s="236"/>
      <c r="CY153" s="236"/>
      <c r="CZ153" s="236"/>
      <c r="DA153" s="236"/>
      <c r="DB153" s="236"/>
      <c r="DC153" s="236"/>
      <c r="DD153" s="236"/>
      <c r="DE153" s="236"/>
      <c r="DF153" s="236"/>
      <c r="DG153" s="236"/>
      <c r="DH153" s="236"/>
      <c r="DI153" s="236"/>
      <c r="DJ153" s="236"/>
      <c r="DK153" s="236"/>
      <c r="DL153" s="236"/>
      <c r="DM153" s="236"/>
      <c r="DN153" s="236"/>
      <c r="DO153" s="236"/>
      <c r="DP153" s="236"/>
      <c r="DQ153" s="236"/>
      <c r="DR153" s="236"/>
      <c r="DS153" s="236"/>
    </row>
    <row r="154" spans="1:123" x14ac:dyDescent="0.15">
      <c r="A154" s="1" t="s">
        <v>273</v>
      </c>
      <c r="B154" s="1">
        <v>1</v>
      </c>
      <c r="C154" s="1" t="s">
        <v>273</v>
      </c>
      <c r="D154" s="1">
        <v>1</v>
      </c>
      <c r="E154" s="1">
        <v>2</v>
      </c>
      <c r="F154" s="1">
        <v>72</v>
      </c>
      <c r="G154" s="1">
        <v>0</v>
      </c>
      <c r="H154" s="1">
        <v>0</v>
      </c>
      <c r="I154" s="1">
        <v>0</v>
      </c>
      <c r="J154" s="1">
        <v>0</v>
      </c>
      <c r="K154" s="1">
        <v>0</v>
      </c>
      <c r="L154" s="1">
        <v>9813.6147362920001</v>
      </c>
      <c r="M154" s="236">
        <v>38</v>
      </c>
      <c r="N154" s="236">
        <v>9929.5355596770005</v>
      </c>
      <c r="O154" s="236">
        <v>10071.466631461</v>
      </c>
      <c r="P154" s="236">
        <v>10216.437319866</v>
      </c>
      <c r="Q154" s="236">
        <v>10362.773510448</v>
      </c>
      <c r="R154" s="236">
        <v>10510.415694619</v>
      </c>
      <c r="S154" s="236">
        <v>10659.315860754999</v>
      </c>
      <c r="T154" s="236">
        <v>10809.413079724</v>
      </c>
      <c r="U154" s="236">
        <v>10960.660853703001</v>
      </c>
      <c r="V154" s="236">
        <v>11113.014710832</v>
      </c>
      <c r="W154" s="236">
        <v>11266.421954399</v>
      </c>
      <c r="X154" s="236">
        <v>11420.837548047</v>
      </c>
      <c r="Y154" s="236">
        <v>11576.203179505999</v>
      </c>
      <c r="Z154" s="236">
        <v>11732.476906238</v>
      </c>
      <c r="AA154" s="236">
        <v>11889.617399649</v>
      </c>
      <c r="AB154" s="236">
        <v>12047.533231748999</v>
      </c>
      <c r="AC154" s="236">
        <v>12206.21312434</v>
      </c>
      <c r="AD154" s="236">
        <v>12365.575365500999</v>
      </c>
      <c r="AE154" s="236">
        <v>12525.605521912999</v>
      </c>
      <c r="AF154" s="236">
        <v>12686.192607774001</v>
      </c>
      <c r="AG154" s="236">
        <v>12847.041038265001</v>
      </c>
      <c r="AH154" s="236">
        <v>13007.666787706001</v>
      </c>
      <c r="AI154" s="236">
        <v>13168.483208399</v>
      </c>
      <c r="AJ154" s="236">
        <v>13329.425461729001</v>
      </c>
      <c r="AK154" s="236">
        <v>13490.431601742001</v>
      </c>
      <c r="AL154" s="236">
        <v>13651.443588839</v>
      </c>
      <c r="AM154" s="236">
        <v>13812.407590229999</v>
      </c>
      <c r="AN154" s="236">
        <v>13973.273842826</v>
      </c>
      <c r="AO154" s="236">
        <v>14133.997122461</v>
      </c>
      <c r="AP154" s="236">
        <v>14294.536521004</v>
      </c>
      <c r="AQ154" s="236">
        <v>14454.855675449</v>
      </c>
      <c r="AR154" s="236">
        <v>14614.921946114</v>
      </c>
      <c r="AS154" s="236">
        <v>14774.705332625999</v>
      </c>
      <c r="AT154" s="236">
        <v>14934.174433202999</v>
      </c>
      <c r="AU154" s="236">
        <v>15093.284503355</v>
      </c>
      <c r="AV154" s="236">
        <v>15251.930187197</v>
      </c>
      <c r="AW154" s="236">
        <v>15409.725366246999</v>
      </c>
      <c r="AX154" s="236">
        <v>15564.637465665</v>
      </c>
      <c r="AY154" s="236">
        <v>15700</v>
      </c>
      <c r="AZ154" s="236"/>
      <c r="BA154" s="236"/>
      <c r="BB154" s="236"/>
      <c r="BC154" s="236"/>
      <c r="BD154" s="236"/>
      <c r="BE154" s="236"/>
      <c r="BF154" s="236"/>
      <c r="BG154" s="236"/>
      <c r="BH154" s="236"/>
      <c r="BI154" s="236"/>
      <c r="BJ154" s="236"/>
      <c r="BK154" s="236"/>
      <c r="BL154" s="236"/>
      <c r="BM154" s="236"/>
      <c r="BN154" s="236"/>
      <c r="BO154" s="236"/>
      <c r="BP154" s="236"/>
      <c r="BQ154" s="236"/>
      <c r="BR154" s="236"/>
      <c r="BS154" s="236"/>
      <c r="BT154" s="236"/>
      <c r="BU154" s="236"/>
      <c r="BV154" s="236"/>
      <c r="BW154" s="236"/>
      <c r="BX154" s="236"/>
      <c r="BY154" s="236"/>
      <c r="BZ154" s="236"/>
      <c r="CA154" s="236"/>
      <c r="CB154" s="236"/>
      <c r="CC154" s="236"/>
      <c r="CD154" s="236"/>
      <c r="CE154" s="236"/>
      <c r="CF154" s="236"/>
      <c r="CG154" s="236"/>
      <c r="CH154" s="236"/>
      <c r="CI154" s="236"/>
      <c r="CJ154" s="236"/>
      <c r="CK154" s="236"/>
      <c r="CL154" s="236"/>
      <c r="CM154" s="236"/>
      <c r="CN154" s="236"/>
      <c r="CO154" s="236"/>
      <c r="CP154" s="236"/>
      <c r="CQ154" s="236"/>
      <c r="CR154" s="236"/>
      <c r="CS154" s="236"/>
      <c r="CT154" s="236"/>
      <c r="CU154" s="236"/>
      <c r="CV154" s="236"/>
      <c r="CW154" s="236"/>
      <c r="CX154" s="236"/>
      <c r="CY154" s="236"/>
      <c r="CZ154" s="236"/>
      <c r="DA154" s="236"/>
      <c r="DB154" s="236"/>
      <c r="DC154" s="236"/>
      <c r="DD154" s="236"/>
      <c r="DE154" s="236"/>
      <c r="DF154" s="236"/>
      <c r="DG154" s="236"/>
      <c r="DH154" s="236"/>
      <c r="DI154" s="236"/>
      <c r="DJ154" s="236"/>
      <c r="DK154" s="236"/>
      <c r="DL154" s="236"/>
      <c r="DM154" s="236"/>
      <c r="DN154" s="236"/>
      <c r="DO154" s="236"/>
      <c r="DP154" s="236"/>
      <c r="DQ154" s="236"/>
      <c r="DR154" s="236"/>
      <c r="DS154" s="236"/>
    </row>
    <row r="155" spans="1:123" x14ac:dyDescent="0.15">
      <c r="A155" s="1" t="s">
        <v>273</v>
      </c>
      <c r="B155" s="1">
        <v>1</v>
      </c>
      <c r="C155" s="1" t="s">
        <v>273</v>
      </c>
      <c r="D155" s="1">
        <v>1</v>
      </c>
      <c r="E155" s="1">
        <v>2</v>
      </c>
      <c r="F155" s="1">
        <v>73</v>
      </c>
      <c r="G155" s="1">
        <v>0</v>
      </c>
      <c r="H155" s="1">
        <v>0</v>
      </c>
      <c r="I155" s="1">
        <v>0</v>
      </c>
      <c r="J155" s="1">
        <v>0</v>
      </c>
      <c r="K155" s="1">
        <v>0</v>
      </c>
      <c r="L155" s="1">
        <v>9836.3070142870001</v>
      </c>
      <c r="M155" s="236">
        <v>37</v>
      </c>
      <c r="N155" s="236">
        <v>9952.4679742789995</v>
      </c>
      <c r="O155" s="236">
        <v>10093.879935974999</v>
      </c>
      <c r="P155" s="236">
        <v>10238.974431478</v>
      </c>
      <c r="Q155" s="236">
        <v>10385.395976764001</v>
      </c>
      <c r="R155" s="236">
        <v>10533.097747321</v>
      </c>
      <c r="S155" s="236">
        <v>10682.020738454999</v>
      </c>
      <c r="T155" s="236">
        <v>10832.119059553999</v>
      </c>
      <c r="U155" s="236">
        <v>10983.348594248</v>
      </c>
      <c r="V155" s="236">
        <v>11135.657444332001</v>
      </c>
      <c r="W155" s="236">
        <v>11289.000768671</v>
      </c>
      <c r="X155" s="236">
        <v>11443.321166636</v>
      </c>
      <c r="Y155" s="236">
        <v>11598.576543859999</v>
      </c>
      <c r="Z155" s="236">
        <v>11754.725365418</v>
      </c>
      <c r="AA155" s="236">
        <v>11911.678578450001</v>
      </c>
      <c r="AB155" s="236">
        <v>12069.422969755</v>
      </c>
      <c r="AC155" s="236">
        <v>12227.878443296</v>
      </c>
      <c r="AD155" s="236">
        <v>12387.028824415</v>
      </c>
      <c r="AE155" s="236">
        <v>12546.765831792</v>
      </c>
      <c r="AF155" s="236">
        <v>12706.804267144</v>
      </c>
      <c r="AG155" s="236">
        <v>12866.677360666001</v>
      </c>
      <c r="AH155" s="236">
        <v>13026.777517712</v>
      </c>
      <c r="AI155" s="236">
        <v>13187.039732847999</v>
      </c>
      <c r="AJ155" s="236">
        <v>13347.401756228001</v>
      </c>
      <c r="AK155" s="236">
        <v>13507.805086623999</v>
      </c>
      <c r="AL155" s="236">
        <v>13668.195280184</v>
      </c>
      <c r="AM155" s="236">
        <v>13828.521835588001</v>
      </c>
      <c r="AN155" s="236">
        <v>13988.738660671001</v>
      </c>
      <c r="AO155" s="236">
        <v>14148.803866837001</v>
      </c>
      <c r="AP155" s="236">
        <v>14308.679989992999</v>
      </c>
      <c r="AQ155" s="236">
        <v>14468.33317197</v>
      </c>
      <c r="AR155" s="236">
        <v>14627.732024495001</v>
      </c>
      <c r="AS155" s="236">
        <v>14786.843438749</v>
      </c>
      <c r="AT155" s="236">
        <v>14945.620078311</v>
      </c>
      <c r="AU155" s="236">
        <v>15103.950937310001</v>
      </c>
      <c r="AV155" s="236">
        <v>15261.430859427999</v>
      </c>
      <c r="AW155" s="236">
        <v>15415.930738286001</v>
      </c>
      <c r="AX155" s="236">
        <v>15550</v>
      </c>
      <c r="AY155" s="236"/>
      <c r="AZ155" s="236"/>
      <c r="BA155" s="236"/>
      <c r="BB155" s="236"/>
      <c r="BC155" s="236"/>
      <c r="BD155" s="236"/>
      <c r="BE155" s="236"/>
      <c r="BF155" s="236"/>
      <c r="BG155" s="236"/>
      <c r="BH155" s="236"/>
      <c r="BI155" s="236"/>
      <c r="BJ155" s="236"/>
      <c r="BK155" s="236"/>
      <c r="BL155" s="236"/>
      <c r="BM155" s="236"/>
      <c r="BN155" s="236"/>
      <c r="BO155" s="236"/>
      <c r="BP155" s="236"/>
      <c r="BQ155" s="236"/>
      <c r="BR155" s="236"/>
      <c r="BS155" s="236"/>
      <c r="BT155" s="236"/>
      <c r="BU155" s="236"/>
      <c r="BV155" s="236"/>
      <c r="BW155" s="236"/>
      <c r="BX155" s="236"/>
      <c r="BY155" s="236"/>
      <c r="BZ155" s="236"/>
      <c r="CA155" s="236"/>
      <c r="CB155" s="236"/>
      <c r="CC155" s="236"/>
      <c r="CD155" s="236"/>
      <c r="CE155" s="236"/>
      <c r="CF155" s="236"/>
      <c r="CG155" s="236"/>
      <c r="CH155" s="236"/>
      <c r="CI155" s="236"/>
      <c r="CJ155" s="236"/>
      <c r="CK155" s="236"/>
      <c r="CL155" s="236"/>
      <c r="CM155" s="236"/>
      <c r="CN155" s="236"/>
      <c r="CO155" s="236"/>
      <c r="CP155" s="236"/>
      <c r="CQ155" s="236"/>
      <c r="CR155" s="236"/>
      <c r="CS155" s="236"/>
      <c r="CT155" s="236"/>
      <c r="CU155" s="236"/>
      <c r="CV155" s="236"/>
      <c r="CW155" s="236"/>
      <c r="CX155" s="236"/>
      <c r="CY155" s="236"/>
      <c r="CZ155" s="236"/>
      <c r="DA155" s="236"/>
      <c r="DB155" s="236"/>
      <c r="DC155" s="236"/>
      <c r="DD155" s="236"/>
      <c r="DE155" s="236"/>
      <c r="DF155" s="236"/>
      <c r="DG155" s="236"/>
      <c r="DH155" s="236"/>
      <c r="DI155" s="236"/>
      <c r="DJ155" s="236"/>
      <c r="DK155" s="236"/>
      <c r="DL155" s="236"/>
      <c r="DM155" s="236"/>
      <c r="DN155" s="236"/>
      <c r="DO155" s="236"/>
      <c r="DP155" s="236"/>
      <c r="DQ155" s="236"/>
      <c r="DR155" s="236"/>
      <c r="DS155" s="236"/>
    </row>
    <row r="156" spans="1:123" x14ac:dyDescent="0.15">
      <c r="A156" s="1" t="s">
        <v>273</v>
      </c>
      <c r="B156" s="1">
        <v>1</v>
      </c>
      <c r="C156" s="1" t="s">
        <v>273</v>
      </c>
      <c r="D156" s="1">
        <v>1</v>
      </c>
      <c r="E156" s="1">
        <v>2</v>
      </c>
      <c r="F156" s="1">
        <v>74</v>
      </c>
      <c r="G156" s="1">
        <v>0</v>
      </c>
      <c r="H156" s="1">
        <v>0</v>
      </c>
      <c r="I156" s="1">
        <v>0</v>
      </c>
      <c r="J156" s="1">
        <v>0</v>
      </c>
      <c r="K156" s="1">
        <v>0</v>
      </c>
      <c r="L156" s="1">
        <v>9858.2303351369992</v>
      </c>
      <c r="M156" s="236">
        <v>36</v>
      </c>
      <c r="N156" s="236">
        <v>9974.4392037300004</v>
      </c>
      <c r="O156" s="236">
        <v>10115.175352508</v>
      </c>
      <c r="P156" s="236">
        <v>10260.376258910001</v>
      </c>
      <c r="Q156" s="236">
        <v>10406.879633887</v>
      </c>
      <c r="R156" s="236">
        <v>10554.628397185999</v>
      </c>
      <c r="S156" s="236">
        <v>10703.577265405</v>
      </c>
      <c r="T156" s="236">
        <v>10853.682477664001</v>
      </c>
      <c r="U156" s="236">
        <v>11004.892934265001</v>
      </c>
      <c r="V156" s="236">
        <v>11157.163989295001</v>
      </c>
      <c r="W156" s="236">
        <v>11310.439153767</v>
      </c>
      <c r="X156" s="236">
        <v>11464.676181481</v>
      </c>
      <c r="Y156" s="236">
        <v>11619.833331186999</v>
      </c>
      <c r="Z156" s="236">
        <v>11775.823925151</v>
      </c>
      <c r="AA156" s="236">
        <v>11932.63281517</v>
      </c>
      <c r="AB156" s="236">
        <v>12090.18152109</v>
      </c>
      <c r="AC156" s="236">
        <v>12248.452126916</v>
      </c>
      <c r="AD156" s="236">
        <v>12407.33905581</v>
      </c>
      <c r="AE156" s="236">
        <v>12566.567496023001</v>
      </c>
      <c r="AF156" s="236">
        <v>12725.687933626999</v>
      </c>
      <c r="AG156" s="236">
        <v>12885.071827025</v>
      </c>
      <c r="AH156" s="236">
        <v>13044.654003967</v>
      </c>
      <c r="AI156" s="236">
        <v>13204.371910714999</v>
      </c>
      <c r="AJ156" s="236">
        <v>13364.166584408</v>
      </c>
      <c r="AK156" s="236">
        <v>13523.982970137</v>
      </c>
      <c r="AL156" s="236">
        <v>13683.769828349999</v>
      </c>
      <c r="AM156" s="236">
        <v>13843.480198881</v>
      </c>
      <c r="AN156" s="236">
        <v>14003.071212671</v>
      </c>
      <c r="AO156" s="236">
        <v>14162.504304538001</v>
      </c>
      <c r="AP156" s="236">
        <v>14321.744397826</v>
      </c>
      <c r="AQ156" s="236">
        <v>14480.758716365001</v>
      </c>
      <c r="AR156" s="236">
        <v>14639.512444295</v>
      </c>
      <c r="AS156" s="236">
        <v>14797.955653266001</v>
      </c>
      <c r="AT156" s="236">
        <v>14955.971687423</v>
      </c>
      <c r="AU156" s="236">
        <v>15113.136352609999</v>
      </c>
      <c r="AV156" s="236">
        <v>15267.224010907001</v>
      </c>
      <c r="AW156" s="236">
        <v>15400</v>
      </c>
      <c r="AX156" s="236"/>
      <c r="AY156" s="236"/>
      <c r="AZ156" s="236"/>
      <c r="BA156" s="236"/>
      <c r="BB156" s="236"/>
      <c r="BC156" s="236"/>
      <c r="BD156" s="236"/>
      <c r="BE156" s="236"/>
      <c r="BF156" s="236"/>
      <c r="BG156" s="236"/>
      <c r="BH156" s="236"/>
      <c r="BI156" s="236"/>
      <c r="BJ156" s="236"/>
      <c r="BK156" s="236"/>
      <c r="BL156" s="236"/>
      <c r="BM156" s="236"/>
      <c r="BN156" s="236"/>
      <c r="BO156" s="236"/>
      <c r="BP156" s="236"/>
      <c r="BQ156" s="236"/>
      <c r="BR156" s="236"/>
      <c r="BS156" s="236"/>
      <c r="BT156" s="236"/>
      <c r="BU156" s="236"/>
      <c r="BV156" s="236"/>
      <c r="BW156" s="236"/>
      <c r="BX156" s="236"/>
      <c r="BY156" s="236"/>
      <c r="BZ156" s="236"/>
      <c r="CA156" s="236"/>
      <c r="CB156" s="236"/>
      <c r="CC156" s="236"/>
      <c r="CD156" s="236"/>
      <c r="CE156" s="236"/>
      <c r="CF156" s="236"/>
      <c r="CG156" s="236"/>
      <c r="CH156" s="236"/>
      <c r="CI156" s="236"/>
      <c r="CJ156" s="236"/>
      <c r="CK156" s="236"/>
      <c r="CL156" s="236"/>
      <c r="CM156" s="236"/>
      <c r="CN156" s="236"/>
      <c r="CO156" s="236"/>
      <c r="CP156" s="236"/>
      <c r="CQ156" s="236"/>
      <c r="CR156" s="236"/>
      <c r="CS156" s="236"/>
      <c r="CT156" s="236"/>
      <c r="CU156" s="236"/>
      <c r="CV156" s="236"/>
      <c r="CW156" s="236"/>
      <c r="CX156" s="236"/>
      <c r="CY156" s="236"/>
      <c r="CZ156" s="236"/>
      <c r="DA156" s="236"/>
      <c r="DB156" s="236"/>
      <c r="DC156" s="236"/>
      <c r="DD156" s="236"/>
      <c r="DE156" s="236"/>
      <c r="DF156" s="236"/>
      <c r="DG156" s="236"/>
      <c r="DH156" s="236"/>
      <c r="DI156" s="236"/>
      <c r="DJ156" s="236"/>
      <c r="DK156" s="236"/>
      <c r="DL156" s="236"/>
      <c r="DM156" s="236"/>
      <c r="DN156" s="236"/>
      <c r="DO156" s="236"/>
      <c r="DP156" s="236"/>
      <c r="DQ156" s="236"/>
      <c r="DR156" s="236"/>
      <c r="DS156" s="236"/>
    </row>
    <row r="157" spans="1:123" x14ac:dyDescent="0.15">
      <c r="A157" s="1" t="s">
        <v>273</v>
      </c>
      <c r="B157" s="1">
        <v>1</v>
      </c>
      <c r="C157" s="1" t="s">
        <v>273</v>
      </c>
      <c r="D157" s="1">
        <v>1</v>
      </c>
      <c r="E157" s="1">
        <v>2</v>
      </c>
      <c r="F157" s="1">
        <v>75</v>
      </c>
      <c r="G157" s="1">
        <v>0</v>
      </c>
      <c r="H157" s="1">
        <v>0</v>
      </c>
      <c r="I157" s="1">
        <v>0</v>
      </c>
      <c r="J157" s="1">
        <v>0</v>
      </c>
      <c r="K157" s="1">
        <v>0</v>
      </c>
      <c r="L157" s="1">
        <v>9879.9822061190007</v>
      </c>
      <c r="M157" s="236">
        <v>35</v>
      </c>
      <c r="N157" s="236">
        <v>9995.9727241599994</v>
      </c>
      <c r="O157" s="236">
        <v>10135.876719342999</v>
      </c>
      <c r="P157" s="236">
        <v>10280.661520453001</v>
      </c>
      <c r="Q157" s="236">
        <v>10427.236055916999</v>
      </c>
      <c r="R157" s="236">
        <v>10575.035471256</v>
      </c>
      <c r="S157" s="236">
        <v>10724.016361079999</v>
      </c>
      <c r="T157" s="236">
        <v>10874.128424197001</v>
      </c>
      <c r="U157" s="236">
        <v>11025.327209919</v>
      </c>
      <c r="V157" s="236">
        <v>11177.557140897999</v>
      </c>
      <c r="W157" s="236">
        <v>11330.775819103001</v>
      </c>
      <c r="X157" s="236">
        <v>11484.941296956</v>
      </c>
      <c r="Y157" s="236">
        <v>11639.969271852</v>
      </c>
      <c r="Z157" s="236">
        <v>11795.842660585</v>
      </c>
      <c r="AA157" s="236">
        <v>11952.484598884999</v>
      </c>
      <c r="AB157" s="236">
        <v>12109.875429418</v>
      </c>
      <c r="AC157" s="236">
        <v>12267.912279827</v>
      </c>
      <c r="AD157" s="236">
        <v>12426.330724903</v>
      </c>
      <c r="AE157" s="236">
        <v>12584.698506588</v>
      </c>
      <c r="AF157" s="236">
        <v>12743.366136338</v>
      </c>
      <c r="AG157" s="236">
        <v>12902.268275085</v>
      </c>
      <c r="AH157" s="236">
        <v>13061.342065201001</v>
      </c>
      <c r="AI157" s="236">
        <v>13220.528082192999</v>
      </c>
      <c r="AJ157" s="236">
        <v>13379.770660091001</v>
      </c>
      <c r="AK157" s="236">
        <v>13539.017821112</v>
      </c>
      <c r="AL157" s="236">
        <v>13698.221737091</v>
      </c>
      <c r="AM157" s="236">
        <v>13857.338558505</v>
      </c>
      <c r="AN157" s="236">
        <v>14016.328619082</v>
      </c>
      <c r="AO157" s="236">
        <v>14175.155623680999</v>
      </c>
      <c r="AP157" s="236">
        <v>14333.785408234</v>
      </c>
      <c r="AQ157" s="236">
        <v>14492.181449842001</v>
      </c>
      <c r="AR157" s="236">
        <v>14650.291228222</v>
      </c>
      <c r="AS157" s="236">
        <v>14807.992437535</v>
      </c>
      <c r="AT157" s="236">
        <v>14964.841845790999</v>
      </c>
      <c r="AU157" s="236">
        <v>15118.517283527999</v>
      </c>
      <c r="AV157" s="236">
        <v>15250</v>
      </c>
      <c r="AW157" s="236"/>
      <c r="AX157" s="236"/>
      <c r="AY157" s="236"/>
      <c r="AZ157" s="236"/>
      <c r="BA157" s="236"/>
      <c r="BB157" s="236"/>
      <c r="BC157" s="236"/>
      <c r="BD157" s="236"/>
      <c r="BE157" s="236"/>
      <c r="BF157" s="236"/>
      <c r="BG157" s="236"/>
      <c r="BH157" s="236"/>
      <c r="BI157" s="236"/>
      <c r="BJ157" s="236"/>
      <c r="BK157" s="236"/>
      <c r="BL157" s="236"/>
      <c r="BM157" s="236"/>
      <c r="BN157" s="236"/>
      <c r="BO157" s="236"/>
      <c r="BP157" s="236"/>
      <c r="BQ157" s="236"/>
      <c r="BR157" s="236"/>
      <c r="BS157" s="236"/>
      <c r="BT157" s="236"/>
      <c r="BU157" s="236"/>
      <c r="BV157" s="236"/>
      <c r="BW157" s="236"/>
      <c r="BX157" s="236"/>
      <c r="BY157" s="236"/>
      <c r="BZ157" s="236"/>
      <c r="CA157" s="236"/>
      <c r="CB157" s="236"/>
      <c r="CC157" s="236"/>
      <c r="CD157" s="236"/>
      <c r="CE157" s="236"/>
      <c r="CF157" s="236"/>
      <c r="CG157" s="236"/>
      <c r="CH157" s="236"/>
      <c r="CI157" s="236"/>
      <c r="CJ157" s="236"/>
      <c r="CK157" s="236"/>
      <c r="CL157" s="236"/>
      <c r="CM157" s="236"/>
      <c r="CN157" s="236"/>
      <c r="CO157" s="236"/>
      <c r="CP157" s="236"/>
      <c r="CQ157" s="236"/>
      <c r="CR157" s="236"/>
      <c r="CS157" s="236"/>
      <c r="CT157" s="236"/>
      <c r="CU157" s="236"/>
      <c r="CV157" s="236"/>
      <c r="CW157" s="236"/>
      <c r="CX157" s="236"/>
      <c r="CY157" s="236"/>
      <c r="CZ157" s="236"/>
      <c r="DA157" s="236"/>
      <c r="DB157" s="236"/>
      <c r="DC157" s="236"/>
      <c r="DD157" s="236"/>
      <c r="DE157" s="236"/>
      <c r="DF157" s="236"/>
      <c r="DG157" s="236"/>
      <c r="DH157" s="236"/>
      <c r="DI157" s="236"/>
      <c r="DJ157" s="236"/>
      <c r="DK157" s="236"/>
      <c r="DL157" s="236"/>
      <c r="DM157" s="236"/>
      <c r="DN157" s="236"/>
      <c r="DO157" s="236"/>
      <c r="DP157" s="236"/>
      <c r="DQ157" s="236"/>
      <c r="DR157" s="236"/>
      <c r="DS157" s="236"/>
    </row>
    <row r="158" spans="1:123" x14ac:dyDescent="0.15">
      <c r="A158" s="1" t="s">
        <v>273</v>
      </c>
      <c r="B158" s="1">
        <v>1</v>
      </c>
      <c r="C158" s="1" t="s">
        <v>273</v>
      </c>
      <c r="D158" s="1">
        <v>1</v>
      </c>
      <c r="E158" s="1">
        <v>2</v>
      </c>
      <c r="F158" s="1">
        <v>76</v>
      </c>
      <c r="G158" s="1">
        <v>0</v>
      </c>
      <c r="H158" s="1">
        <v>0</v>
      </c>
      <c r="I158" s="1">
        <v>0</v>
      </c>
      <c r="J158" s="1">
        <v>0</v>
      </c>
      <c r="K158" s="1">
        <v>0</v>
      </c>
      <c r="L158" s="1">
        <v>9901.3874183099997</v>
      </c>
      <c r="M158" s="236">
        <v>34</v>
      </c>
      <c r="N158" s="236">
        <v>10016.882955827001</v>
      </c>
      <c r="O158" s="236">
        <v>10155.790311176999</v>
      </c>
      <c r="P158" s="236">
        <v>10299.843714647999</v>
      </c>
      <c r="Q158" s="236">
        <v>10446.493677107001</v>
      </c>
      <c r="R158" s="236">
        <v>10594.350244495001</v>
      </c>
      <c r="S158" s="236">
        <v>10743.363914129999</v>
      </c>
      <c r="T158" s="236">
        <v>10893.490430544</v>
      </c>
      <c r="U158" s="236">
        <v>11044.675128028999</v>
      </c>
      <c r="V158" s="236">
        <v>11196.875456723999</v>
      </c>
      <c r="W158" s="236">
        <v>11350.049262725001</v>
      </c>
      <c r="X158" s="236">
        <v>11504.114618553</v>
      </c>
      <c r="Y158" s="236">
        <v>11659.052506</v>
      </c>
      <c r="Z158" s="236">
        <v>11814.787676679</v>
      </c>
      <c r="AA158" s="236">
        <v>11971.298731919</v>
      </c>
      <c r="AB158" s="236">
        <v>12128.485503845</v>
      </c>
      <c r="AC158" s="236">
        <v>12286.093953782</v>
      </c>
      <c r="AD158" s="236">
        <v>12443.709079549</v>
      </c>
      <c r="AE158" s="236">
        <v>12601.660445650001</v>
      </c>
      <c r="AF158" s="236">
        <v>12759.882546204</v>
      </c>
      <c r="AG158" s="236">
        <v>12918.312219687001</v>
      </c>
      <c r="AH158" s="236">
        <v>13076.889579978</v>
      </c>
      <c r="AI158" s="236">
        <v>13235.558350044001</v>
      </c>
      <c r="AJ158" s="236">
        <v>13394.265813874999</v>
      </c>
      <c r="AK158" s="236">
        <v>13552.963275300999</v>
      </c>
      <c r="AL158" s="236">
        <v>13711.605904337999</v>
      </c>
      <c r="AM158" s="236">
        <v>13870.152933625999</v>
      </c>
      <c r="AN158" s="236">
        <v>14028.566849536999</v>
      </c>
      <c r="AO158" s="236">
        <v>14186.812100104</v>
      </c>
      <c r="AP158" s="236">
        <v>14344.850455387999</v>
      </c>
      <c r="AQ158" s="236">
        <v>14502.626803177</v>
      </c>
      <c r="AR158" s="236">
        <v>14660.013187648001</v>
      </c>
      <c r="AS158" s="236">
        <v>14816.547338971999</v>
      </c>
      <c r="AT158" s="236">
        <v>14969.810556148999</v>
      </c>
      <c r="AU158" s="236">
        <v>15100</v>
      </c>
      <c r="AV158" s="236"/>
      <c r="AW158" s="236"/>
      <c r="AX158" s="236"/>
      <c r="AY158" s="236"/>
      <c r="AZ158" s="236"/>
      <c r="BA158" s="236"/>
      <c r="BB158" s="236"/>
      <c r="BC158" s="236"/>
      <c r="BD158" s="236"/>
      <c r="BE158" s="236"/>
      <c r="BF158" s="236"/>
      <c r="BG158" s="236"/>
      <c r="BH158" s="236"/>
      <c r="BI158" s="236"/>
      <c r="BJ158" s="236"/>
      <c r="BK158" s="236"/>
      <c r="BL158" s="236"/>
      <c r="BM158" s="236"/>
      <c r="BN158" s="236"/>
      <c r="BO158" s="236"/>
      <c r="BP158" s="236"/>
      <c r="BQ158" s="236"/>
      <c r="BR158" s="236"/>
      <c r="BS158" s="236"/>
      <c r="BT158" s="236"/>
      <c r="BU158" s="236"/>
      <c r="BV158" s="236"/>
      <c r="BW158" s="236"/>
      <c r="BX158" s="236"/>
      <c r="BY158" s="236"/>
      <c r="BZ158" s="236"/>
      <c r="CA158" s="236"/>
      <c r="CB158" s="236"/>
      <c r="CC158" s="236"/>
      <c r="CD158" s="236"/>
      <c r="CE158" s="236"/>
      <c r="CF158" s="236"/>
      <c r="CG158" s="236"/>
      <c r="CH158" s="236"/>
      <c r="CI158" s="236"/>
      <c r="CJ158" s="236"/>
      <c r="CK158" s="236"/>
      <c r="CL158" s="236"/>
      <c r="CM158" s="236"/>
      <c r="CN158" s="236"/>
      <c r="CO158" s="236"/>
      <c r="CP158" s="236"/>
      <c r="CQ158" s="236"/>
      <c r="CR158" s="236"/>
      <c r="CS158" s="236"/>
      <c r="CT158" s="236"/>
      <c r="CU158" s="236"/>
      <c r="CV158" s="236"/>
      <c r="CW158" s="236"/>
      <c r="CX158" s="236"/>
      <c r="CY158" s="236"/>
      <c r="CZ158" s="236"/>
      <c r="DA158" s="236"/>
      <c r="DB158" s="236"/>
      <c r="DC158" s="236"/>
      <c r="DD158" s="236"/>
      <c r="DE158" s="236"/>
      <c r="DF158" s="236"/>
      <c r="DG158" s="236"/>
      <c r="DH158" s="236"/>
      <c r="DI158" s="236"/>
      <c r="DJ158" s="236"/>
      <c r="DK158" s="236"/>
      <c r="DL158" s="236"/>
      <c r="DM158" s="236"/>
      <c r="DN158" s="236"/>
      <c r="DO158" s="236"/>
      <c r="DP158" s="236"/>
      <c r="DQ158" s="236"/>
      <c r="DR158" s="236"/>
      <c r="DS158" s="236"/>
    </row>
    <row r="159" spans="1:123" x14ac:dyDescent="0.15">
      <c r="A159" s="1" t="s">
        <v>273</v>
      </c>
      <c r="B159" s="1">
        <v>1</v>
      </c>
      <c r="C159" s="1" t="s">
        <v>273</v>
      </c>
      <c r="D159" s="1">
        <v>1</v>
      </c>
      <c r="E159" s="1">
        <v>2</v>
      </c>
      <c r="F159" s="1">
        <v>77</v>
      </c>
      <c r="G159" s="1">
        <v>0</v>
      </c>
      <c r="H159" s="1">
        <v>0</v>
      </c>
      <c r="I159" s="1">
        <v>0</v>
      </c>
      <c r="J159" s="1">
        <v>0</v>
      </c>
      <c r="K159" s="1">
        <v>0</v>
      </c>
      <c r="L159" s="1">
        <v>9922.1731194299991</v>
      </c>
      <c r="M159" s="236">
        <v>33</v>
      </c>
      <c r="N159" s="236">
        <v>10036.971809946999</v>
      </c>
      <c r="O159" s="236">
        <v>10174.735563239999</v>
      </c>
      <c r="P159" s="236">
        <v>10317.951882957999</v>
      </c>
      <c r="Q159" s="236">
        <v>10464.684127910999</v>
      </c>
      <c r="R159" s="236">
        <v>10612.599404062999</v>
      </c>
      <c r="S159" s="236">
        <v>10761.653651168001</v>
      </c>
      <c r="T159" s="236">
        <v>10911.793115160001</v>
      </c>
      <c r="U159" s="236">
        <v>11062.975094346</v>
      </c>
      <c r="V159" s="236">
        <v>11215.157228493999</v>
      </c>
      <c r="W159" s="236">
        <v>11368.259965255</v>
      </c>
      <c r="X159" s="236">
        <v>11522.262351416</v>
      </c>
      <c r="Y159" s="236">
        <v>11677.090754474</v>
      </c>
      <c r="Z159" s="236">
        <v>11832.722034421</v>
      </c>
      <c r="AA159" s="236">
        <v>11989.058727862001</v>
      </c>
      <c r="AB159" s="236">
        <v>12145.857182661999</v>
      </c>
      <c r="AC159" s="236">
        <v>12302.719652509</v>
      </c>
      <c r="AD159" s="236">
        <v>12459.954754963001</v>
      </c>
      <c r="AE159" s="236">
        <v>12617.496817323001</v>
      </c>
      <c r="AF159" s="236">
        <v>12775.282374173999</v>
      </c>
      <c r="AG159" s="236">
        <v>12933.251077763</v>
      </c>
      <c r="AH159" s="236">
        <v>13091.346039997999</v>
      </c>
      <c r="AI159" s="236">
        <v>13249.513806637</v>
      </c>
      <c r="AJ159" s="236">
        <v>13407.704813511</v>
      </c>
      <c r="AK159" s="236">
        <v>13565.873250172001</v>
      </c>
      <c r="AL159" s="236">
        <v>13723.977248171001</v>
      </c>
      <c r="AM159" s="236">
        <v>13881.978075393001</v>
      </c>
      <c r="AN159" s="236">
        <v>14039.838791972999</v>
      </c>
      <c r="AO159" s="236">
        <v>14197.519460934</v>
      </c>
      <c r="AP159" s="236">
        <v>14354.962378132999</v>
      </c>
      <c r="AQ159" s="236">
        <v>14512.033937759999</v>
      </c>
      <c r="AR159" s="236">
        <v>14668.252832153001</v>
      </c>
      <c r="AS159" s="236">
        <v>14821.103828769999</v>
      </c>
      <c r="AT159" s="236">
        <v>14950</v>
      </c>
      <c r="AU159" s="236"/>
      <c r="AV159" s="236"/>
      <c r="AW159" s="236"/>
      <c r="AX159" s="236"/>
      <c r="AY159" s="236"/>
      <c r="AZ159" s="236"/>
      <c r="BA159" s="236"/>
      <c r="BB159" s="236"/>
      <c r="BC159" s="236"/>
      <c r="BD159" s="236"/>
      <c r="BE159" s="236"/>
      <c r="BF159" s="236"/>
      <c r="BG159" s="236"/>
      <c r="BH159" s="236"/>
      <c r="BI159" s="236"/>
      <c r="BJ159" s="236"/>
      <c r="BK159" s="236"/>
      <c r="BL159" s="236"/>
      <c r="BM159" s="236"/>
      <c r="BN159" s="236"/>
      <c r="BO159" s="236"/>
      <c r="BP159" s="236"/>
      <c r="BQ159" s="236"/>
      <c r="BR159" s="236"/>
      <c r="BS159" s="236"/>
      <c r="BT159" s="236"/>
      <c r="BU159" s="236"/>
      <c r="BV159" s="236"/>
      <c r="BW159" s="236"/>
      <c r="BX159" s="236"/>
      <c r="BY159" s="236"/>
      <c r="BZ159" s="236"/>
      <c r="CA159" s="236"/>
      <c r="CB159" s="236"/>
      <c r="CC159" s="236"/>
      <c r="CD159" s="236"/>
      <c r="CE159" s="236"/>
      <c r="CF159" s="236"/>
      <c r="CG159" s="236"/>
      <c r="CH159" s="236"/>
      <c r="CI159" s="236"/>
      <c r="CJ159" s="236"/>
      <c r="CK159" s="236"/>
      <c r="CL159" s="236"/>
      <c r="CM159" s="236"/>
      <c r="CN159" s="236"/>
      <c r="CO159" s="236"/>
      <c r="CP159" s="236"/>
      <c r="CQ159" s="236"/>
      <c r="CR159" s="236"/>
      <c r="CS159" s="236"/>
      <c r="CT159" s="236"/>
      <c r="CU159" s="236"/>
      <c r="CV159" s="236"/>
      <c r="CW159" s="236"/>
      <c r="CX159" s="236"/>
      <c r="CY159" s="236"/>
      <c r="CZ159" s="236"/>
      <c r="DA159" s="236"/>
      <c r="DB159" s="236"/>
      <c r="DC159" s="236"/>
      <c r="DD159" s="236"/>
      <c r="DE159" s="236"/>
      <c r="DF159" s="236"/>
      <c r="DG159" s="236"/>
      <c r="DH159" s="236"/>
      <c r="DI159" s="236"/>
      <c r="DJ159" s="236"/>
      <c r="DK159" s="236"/>
      <c r="DL159" s="236"/>
      <c r="DM159" s="236"/>
      <c r="DN159" s="236"/>
      <c r="DO159" s="236"/>
      <c r="DP159" s="236"/>
      <c r="DQ159" s="236"/>
      <c r="DR159" s="236"/>
      <c r="DS159" s="236"/>
    </row>
    <row r="160" spans="1:123" x14ac:dyDescent="0.15">
      <c r="A160" s="1" t="s">
        <v>273</v>
      </c>
      <c r="B160" s="1">
        <v>1</v>
      </c>
      <c r="C160" s="1" t="s">
        <v>273</v>
      </c>
      <c r="D160" s="1">
        <v>1</v>
      </c>
      <c r="E160" s="1">
        <v>2</v>
      </c>
      <c r="F160" s="1">
        <v>78</v>
      </c>
      <c r="G160" s="1">
        <v>0</v>
      </c>
      <c r="H160" s="1">
        <v>0</v>
      </c>
      <c r="I160" s="1">
        <v>0</v>
      </c>
      <c r="J160" s="1">
        <v>0</v>
      </c>
      <c r="K160" s="1">
        <v>0</v>
      </c>
      <c r="L160" s="1">
        <v>9942.6009373340003</v>
      </c>
      <c r="M160" s="236">
        <v>32</v>
      </c>
      <c r="N160" s="236">
        <v>10056.395813687001</v>
      </c>
      <c r="O160" s="236">
        <v>10192.820167256001</v>
      </c>
      <c r="P160" s="236">
        <v>10335.018011327</v>
      </c>
      <c r="Q160" s="236">
        <v>10481.834893996</v>
      </c>
      <c r="R160" s="236">
        <v>10629.816871792</v>
      </c>
      <c r="S160" s="236">
        <v>10778.911102291</v>
      </c>
      <c r="T160" s="236">
        <v>10929.074731967001</v>
      </c>
      <c r="U160" s="236">
        <v>11080.265194263</v>
      </c>
      <c r="V160" s="236">
        <v>11232.405311955999</v>
      </c>
      <c r="W160" s="236">
        <v>11385.472196831</v>
      </c>
      <c r="X160" s="236">
        <v>11539.393832268999</v>
      </c>
      <c r="Y160" s="236">
        <v>11694.145336923</v>
      </c>
      <c r="Z160" s="236">
        <v>11849.631951879999</v>
      </c>
      <c r="AA160" s="236">
        <v>12005.620411541</v>
      </c>
      <c r="AB160" s="236">
        <v>12161.730225470001</v>
      </c>
      <c r="AC160" s="236">
        <v>12318.249064276</v>
      </c>
      <c r="AD160" s="236">
        <v>12475.111088442</v>
      </c>
      <c r="AE160" s="236">
        <v>12632.252528659999</v>
      </c>
      <c r="AF160" s="236">
        <v>12789.612575548001</v>
      </c>
      <c r="AG160" s="236">
        <v>12947.133729952</v>
      </c>
      <c r="AH160" s="236">
        <v>13104.761799399001</v>
      </c>
      <c r="AI160" s="236">
        <v>13262.446351721001</v>
      </c>
      <c r="AJ160" s="236">
        <v>13420.140596006</v>
      </c>
      <c r="AK160" s="236">
        <v>13577.801562715</v>
      </c>
      <c r="AL160" s="236">
        <v>13735.389301249001</v>
      </c>
      <c r="AM160" s="236">
        <v>13892.865483842999</v>
      </c>
      <c r="AN160" s="236">
        <v>14050.188466481</v>
      </c>
      <c r="AO160" s="236">
        <v>14207.297953089001</v>
      </c>
      <c r="AP160" s="236">
        <v>14364.054687873</v>
      </c>
      <c r="AQ160" s="236">
        <v>14519.958325334001</v>
      </c>
      <c r="AR160" s="236">
        <v>14672.397101391</v>
      </c>
      <c r="AS160" s="236">
        <v>14800</v>
      </c>
      <c r="AT160" s="236"/>
      <c r="AU160" s="236"/>
      <c r="AV160" s="236"/>
      <c r="AW160" s="236"/>
      <c r="AX160" s="236"/>
      <c r="AY160" s="236"/>
      <c r="AZ160" s="236"/>
      <c r="BA160" s="236"/>
      <c r="BB160" s="236"/>
      <c r="BC160" s="236"/>
      <c r="BD160" s="236"/>
      <c r="BE160" s="236"/>
      <c r="BF160" s="236"/>
      <c r="BG160" s="236"/>
      <c r="BH160" s="236"/>
      <c r="BI160" s="236"/>
      <c r="BJ160" s="236"/>
      <c r="BK160" s="236"/>
      <c r="BL160" s="236"/>
      <c r="BM160" s="236"/>
      <c r="BN160" s="236"/>
      <c r="BO160" s="236"/>
      <c r="BP160" s="236"/>
      <c r="BQ160" s="236"/>
      <c r="BR160" s="236"/>
      <c r="BS160" s="236"/>
      <c r="BT160" s="236"/>
      <c r="BU160" s="236"/>
      <c r="BV160" s="236"/>
      <c r="BW160" s="236"/>
      <c r="BX160" s="236"/>
      <c r="BY160" s="236"/>
      <c r="BZ160" s="236"/>
      <c r="CA160" s="236"/>
      <c r="CB160" s="236"/>
      <c r="CC160" s="236"/>
      <c r="CD160" s="236"/>
      <c r="CE160" s="236"/>
      <c r="CF160" s="236"/>
      <c r="CG160" s="236"/>
      <c r="CH160" s="236"/>
      <c r="CI160" s="236"/>
      <c r="CJ160" s="236"/>
      <c r="CK160" s="236"/>
      <c r="CL160" s="236"/>
      <c r="CM160" s="236"/>
      <c r="CN160" s="236"/>
      <c r="CO160" s="236"/>
      <c r="CP160" s="236"/>
      <c r="CQ160" s="236"/>
      <c r="CR160" s="236"/>
      <c r="CS160" s="236"/>
      <c r="CT160" s="236"/>
      <c r="CU160" s="236"/>
      <c r="CV160" s="236"/>
      <c r="CW160" s="236"/>
      <c r="CX160" s="236"/>
      <c r="CY160" s="236"/>
      <c r="CZ160" s="236"/>
      <c r="DA160" s="236"/>
      <c r="DB160" s="236"/>
      <c r="DC160" s="236"/>
      <c r="DD160" s="236"/>
      <c r="DE160" s="236"/>
      <c r="DF160" s="236"/>
      <c r="DG160" s="236"/>
      <c r="DH160" s="236"/>
      <c r="DI160" s="236"/>
      <c r="DJ160" s="236"/>
      <c r="DK160" s="236"/>
      <c r="DL160" s="236"/>
      <c r="DM160" s="236"/>
      <c r="DN160" s="236"/>
      <c r="DO160" s="236"/>
      <c r="DP160" s="236"/>
      <c r="DQ160" s="236"/>
      <c r="DR160" s="236"/>
      <c r="DS160" s="236"/>
    </row>
    <row r="161" spans="1:123" x14ac:dyDescent="0.15">
      <c r="A161" s="1" t="s">
        <v>273</v>
      </c>
      <c r="B161" s="1">
        <v>1</v>
      </c>
      <c r="C161" s="1" t="s">
        <v>273</v>
      </c>
      <c r="D161" s="1">
        <v>1</v>
      </c>
      <c r="E161" s="1">
        <v>2</v>
      </c>
      <c r="F161" s="1">
        <v>79</v>
      </c>
      <c r="G161" s="1">
        <v>0</v>
      </c>
      <c r="H161" s="1">
        <v>0</v>
      </c>
      <c r="I161" s="1">
        <v>0</v>
      </c>
      <c r="J161" s="1">
        <v>0</v>
      </c>
      <c r="K161" s="1">
        <v>0</v>
      </c>
      <c r="L161" s="1">
        <v>9962.7554301660002</v>
      </c>
      <c r="M161" s="236">
        <v>31</v>
      </c>
      <c r="N161" s="236">
        <v>10075.237029119</v>
      </c>
      <c r="O161" s="236">
        <v>10210.105762682</v>
      </c>
      <c r="P161" s="236">
        <v>10351.070383929</v>
      </c>
      <c r="Q161" s="236">
        <v>10497.980092416001</v>
      </c>
      <c r="R161" s="236">
        <v>10646.029089422</v>
      </c>
      <c r="S161" s="236">
        <v>10795.174369589</v>
      </c>
      <c r="T161" s="236">
        <v>10945.373160032001</v>
      </c>
      <c r="U161" s="236">
        <v>11096.550658657001</v>
      </c>
      <c r="V161" s="236">
        <v>11248.682042246</v>
      </c>
      <c r="W161" s="236">
        <v>11401.696910062999</v>
      </c>
      <c r="X161" s="236">
        <v>11555.568639424</v>
      </c>
      <c r="Y161" s="236">
        <v>11710.205175896999</v>
      </c>
      <c r="Z161" s="236">
        <v>11865.383640421</v>
      </c>
      <c r="AA161" s="236">
        <v>12020.740798430999</v>
      </c>
      <c r="AB161" s="236">
        <v>12176.543373589</v>
      </c>
      <c r="AC161" s="236">
        <v>12332.725359561</v>
      </c>
      <c r="AD161" s="236">
        <v>12489.222683147</v>
      </c>
      <c r="AE161" s="236">
        <v>12645.974073333</v>
      </c>
      <c r="AF161" s="236">
        <v>12802.921419906001</v>
      </c>
      <c r="AG161" s="236">
        <v>12960.009792160999</v>
      </c>
      <c r="AH161" s="236">
        <v>13117.187889931</v>
      </c>
      <c r="AI161" s="236">
        <v>13274.407941838999</v>
      </c>
      <c r="AJ161" s="236">
        <v>13431.625877259999</v>
      </c>
      <c r="AK161" s="236">
        <v>13588.800527105001</v>
      </c>
      <c r="AL161" s="236">
        <v>13745.892175712001</v>
      </c>
      <c r="AM161" s="236">
        <v>13902.857472027001</v>
      </c>
      <c r="AN161" s="236">
        <v>14059.633528044</v>
      </c>
      <c r="AO161" s="236">
        <v>14216.075437986001</v>
      </c>
      <c r="AP161" s="236">
        <v>14371.663818515</v>
      </c>
      <c r="AQ161" s="236">
        <v>14523.690374012</v>
      </c>
      <c r="AR161" s="236">
        <v>14650</v>
      </c>
      <c r="AS161" s="236"/>
      <c r="AT161" s="236"/>
      <c r="AU161" s="236"/>
      <c r="AV161" s="236"/>
      <c r="AW161" s="236"/>
      <c r="AX161" s="236"/>
      <c r="AY161" s="236"/>
      <c r="AZ161" s="236"/>
      <c r="BA161" s="236"/>
      <c r="BB161" s="236"/>
      <c r="BC161" s="236"/>
      <c r="BD161" s="236"/>
      <c r="BE161" s="236"/>
      <c r="BF161" s="236"/>
      <c r="BG161" s="236"/>
      <c r="BH161" s="236"/>
      <c r="BI161" s="236"/>
      <c r="BJ161" s="236"/>
      <c r="BK161" s="236"/>
      <c r="BL161" s="236"/>
      <c r="BM161" s="236"/>
      <c r="BN161" s="236"/>
      <c r="BO161" s="236"/>
      <c r="BP161" s="236"/>
      <c r="BQ161" s="236"/>
      <c r="BR161" s="236"/>
      <c r="BS161" s="236"/>
      <c r="BT161" s="236"/>
      <c r="BU161" s="236"/>
      <c r="BV161" s="236"/>
      <c r="BW161" s="236"/>
      <c r="BX161" s="236"/>
      <c r="BY161" s="236"/>
      <c r="BZ161" s="236"/>
      <c r="CA161" s="236"/>
      <c r="CB161" s="236"/>
      <c r="CC161" s="236"/>
      <c r="CD161" s="236"/>
      <c r="CE161" s="236"/>
      <c r="CF161" s="236"/>
      <c r="CG161" s="236"/>
      <c r="CH161" s="236"/>
      <c r="CI161" s="236"/>
      <c r="CJ161" s="236"/>
      <c r="CK161" s="236"/>
      <c r="CL161" s="236"/>
      <c r="CM161" s="236"/>
      <c r="CN161" s="236"/>
      <c r="CO161" s="236"/>
      <c r="CP161" s="236"/>
      <c r="CQ161" s="236"/>
      <c r="CR161" s="236"/>
      <c r="CS161" s="236"/>
      <c r="CT161" s="236"/>
      <c r="CU161" s="236"/>
      <c r="CV161" s="236"/>
      <c r="CW161" s="236"/>
      <c r="CX161" s="236"/>
      <c r="CY161" s="236"/>
      <c r="CZ161" s="236"/>
      <c r="DA161" s="236"/>
      <c r="DB161" s="236"/>
      <c r="DC161" s="236"/>
      <c r="DD161" s="236"/>
      <c r="DE161" s="236"/>
      <c r="DF161" s="236"/>
      <c r="DG161" s="236"/>
      <c r="DH161" s="236"/>
      <c r="DI161" s="236"/>
      <c r="DJ161" s="236"/>
      <c r="DK161" s="236"/>
      <c r="DL161" s="236"/>
      <c r="DM161" s="236"/>
      <c r="DN161" s="236"/>
      <c r="DO161" s="236"/>
      <c r="DP161" s="236"/>
      <c r="DQ161" s="236"/>
      <c r="DR161" s="236"/>
      <c r="DS161" s="236"/>
    </row>
    <row r="162" spans="1:123" x14ac:dyDescent="0.15">
      <c r="A162" s="1" t="s">
        <v>273</v>
      </c>
      <c r="B162" s="1">
        <v>1</v>
      </c>
      <c r="C162" s="1" t="s">
        <v>273</v>
      </c>
      <c r="D162" s="1">
        <v>1</v>
      </c>
      <c r="E162" s="1">
        <v>2</v>
      </c>
      <c r="F162" s="1">
        <v>80</v>
      </c>
      <c r="G162" s="1">
        <v>0</v>
      </c>
      <c r="H162" s="1">
        <v>0</v>
      </c>
      <c r="I162" s="1">
        <v>0</v>
      </c>
      <c r="J162" s="1">
        <v>0</v>
      </c>
      <c r="K162" s="1">
        <v>0</v>
      </c>
      <c r="L162" s="1">
        <v>9982.7608501039995</v>
      </c>
      <c r="M162" s="236">
        <v>30</v>
      </c>
      <c r="N162" s="236">
        <v>10093.590895141</v>
      </c>
      <c r="O162" s="236">
        <v>10226.650319007</v>
      </c>
      <c r="P162" s="236">
        <v>10366.14331304</v>
      </c>
      <c r="Q162" s="236">
        <v>10513.147076552001</v>
      </c>
      <c r="R162" s="236">
        <v>10661.27400721</v>
      </c>
      <c r="S162" s="236">
        <v>10810.481125800001</v>
      </c>
      <c r="T162" s="236">
        <v>10960.696005358001</v>
      </c>
      <c r="U162" s="236">
        <v>11111.891887661001</v>
      </c>
      <c r="V162" s="236">
        <v>11263.999987858</v>
      </c>
      <c r="W162" s="236">
        <v>11416.991941926</v>
      </c>
      <c r="X162" s="236">
        <v>11570.778399915</v>
      </c>
      <c r="Y162" s="236">
        <v>11725.146869300001</v>
      </c>
      <c r="Z162" s="236">
        <v>11879.751371390999</v>
      </c>
      <c r="AA162" s="236">
        <v>12034.837682902</v>
      </c>
      <c r="AB162" s="236">
        <v>12190.33963068</v>
      </c>
      <c r="AC162" s="236">
        <v>12346.192837633</v>
      </c>
      <c r="AD162" s="236">
        <v>12502.335571117999</v>
      </c>
      <c r="AE162" s="236">
        <v>12658.709109859001</v>
      </c>
      <c r="AF162" s="236">
        <v>12815.257784924001</v>
      </c>
      <c r="AG162" s="236">
        <v>12971.929428141</v>
      </c>
      <c r="AH162" s="236">
        <v>13128.675287673001</v>
      </c>
      <c r="AI162" s="236">
        <v>13285.450191804</v>
      </c>
      <c r="AJ162" s="236">
        <v>13442.21175296</v>
      </c>
      <c r="AK162" s="236">
        <v>13598.918867582001</v>
      </c>
      <c r="AL162" s="236">
        <v>13755.526477572999</v>
      </c>
      <c r="AM162" s="236">
        <v>13911.969102999999</v>
      </c>
      <c r="AN162" s="236">
        <v>14068.096188097999</v>
      </c>
      <c r="AO162" s="236">
        <v>14223.369311696</v>
      </c>
      <c r="AP162" s="236">
        <v>14374.983646633</v>
      </c>
      <c r="AQ162" s="236">
        <v>14500</v>
      </c>
      <c r="AR162" s="236"/>
      <c r="AS162" s="236"/>
      <c r="AT162" s="236"/>
      <c r="AU162" s="236"/>
      <c r="AV162" s="236"/>
      <c r="AW162" s="236"/>
      <c r="AX162" s="236"/>
      <c r="AY162" s="236"/>
      <c r="AZ162" s="236"/>
      <c r="BA162" s="236"/>
      <c r="BB162" s="236"/>
      <c r="BC162" s="236"/>
      <c r="BD162" s="236"/>
      <c r="BE162" s="236"/>
      <c r="BF162" s="236"/>
      <c r="BG162" s="236"/>
      <c r="BH162" s="236"/>
      <c r="BI162" s="236"/>
      <c r="BJ162" s="236"/>
      <c r="BK162" s="236"/>
      <c r="BL162" s="236"/>
      <c r="BM162" s="236"/>
      <c r="BN162" s="236"/>
      <c r="BO162" s="236"/>
      <c r="BP162" s="236"/>
      <c r="BQ162" s="236"/>
      <c r="BR162" s="236"/>
      <c r="BS162" s="236"/>
      <c r="BT162" s="236"/>
      <c r="BU162" s="236"/>
      <c r="BV162" s="236"/>
      <c r="BW162" s="236"/>
      <c r="BX162" s="236"/>
      <c r="BY162" s="236"/>
      <c r="BZ162" s="236"/>
      <c r="CA162" s="236"/>
      <c r="CB162" s="236"/>
      <c r="CC162" s="236"/>
      <c r="CD162" s="236"/>
      <c r="CE162" s="236"/>
      <c r="CF162" s="236"/>
      <c r="CG162" s="236"/>
      <c r="CH162" s="236"/>
      <c r="CI162" s="236"/>
      <c r="CJ162" s="236"/>
      <c r="CK162" s="236"/>
      <c r="CL162" s="236"/>
      <c r="CM162" s="236"/>
      <c r="CN162" s="236"/>
      <c r="CO162" s="236"/>
      <c r="CP162" s="236"/>
      <c r="CQ162" s="236"/>
      <c r="CR162" s="236"/>
      <c r="CS162" s="236"/>
      <c r="CT162" s="236"/>
      <c r="CU162" s="236"/>
      <c r="CV162" s="236"/>
      <c r="CW162" s="236"/>
      <c r="CX162" s="236"/>
      <c r="CY162" s="236"/>
      <c r="CZ162" s="236"/>
      <c r="DA162" s="236"/>
      <c r="DB162" s="236"/>
      <c r="DC162" s="236"/>
      <c r="DD162" s="236"/>
      <c r="DE162" s="236"/>
      <c r="DF162" s="236"/>
      <c r="DG162" s="236"/>
      <c r="DH162" s="236"/>
      <c r="DI162" s="236"/>
      <c r="DJ162" s="236"/>
      <c r="DK162" s="236"/>
      <c r="DL162" s="236"/>
      <c r="DM162" s="236"/>
      <c r="DN162" s="236"/>
      <c r="DO162" s="236"/>
      <c r="DP162" s="236"/>
      <c r="DQ162" s="236"/>
      <c r="DR162" s="236"/>
      <c r="DS162" s="236"/>
    </row>
  </sheetData>
  <phoneticPr fontId="5"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2"/>
  <sheetViews>
    <sheetView workbookViewId="0">
      <selection activeCell="E9" sqref="E9"/>
    </sheetView>
  </sheetViews>
  <sheetFormatPr baseColWidth="10" defaultColWidth="8.83203125" defaultRowHeight="15" x14ac:dyDescent="0.15"/>
  <cols>
    <col min="1" max="16384" width="8.83203125" style="1"/>
  </cols>
  <sheetData>
    <row r="1" spans="1:13" x14ac:dyDescent="0.15">
      <c r="A1" s="1" t="s">
        <v>273</v>
      </c>
      <c r="B1" s="1">
        <v>1</v>
      </c>
      <c r="C1" s="1" t="s">
        <v>273</v>
      </c>
      <c r="D1" s="1">
        <v>1</v>
      </c>
      <c r="E1" s="1">
        <v>1</v>
      </c>
      <c r="F1" s="1">
        <v>0</v>
      </c>
      <c r="G1" s="1">
        <v>0</v>
      </c>
      <c r="H1" s="1">
        <v>0</v>
      </c>
      <c r="I1" s="1">
        <v>0</v>
      </c>
      <c r="J1" s="1">
        <v>0</v>
      </c>
      <c r="K1" s="1">
        <v>0</v>
      </c>
      <c r="L1" s="236">
        <v>6789.4377164690004</v>
      </c>
      <c r="M1" s="236">
        <v>74110</v>
      </c>
    </row>
    <row r="2" spans="1:13" x14ac:dyDescent="0.15">
      <c r="A2" s="1" t="s">
        <v>273</v>
      </c>
      <c r="B2" s="1">
        <v>1</v>
      </c>
      <c r="C2" s="1" t="s">
        <v>273</v>
      </c>
      <c r="D2" s="1">
        <v>1</v>
      </c>
      <c r="E2" s="1">
        <v>1</v>
      </c>
      <c r="F2" s="1">
        <v>0</v>
      </c>
      <c r="G2" s="1">
        <v>0</v>
      </c>
      <c r="H2" s="1">
        <v>1</v>
      </c>
      <c r="I2" s="1">
        <v>0</v>
      </c>
      <c r="J2" s="1">
        <v>0</v>
      </c>
      <c r="K2" s="1">
        <v>0</v>
      </c>
      <c r="L2" s="236">
        <v>6842.4568306370002</v>
      </c>
      <c r="M2" s="236">
        <v>74620</v>
      </c>
    </row>
    <row r="3" spans="1:13" x14ac:dyDescent="0.15">
      <c r="A3" s="1" t="s">
        <v>273</v>
      </c>
      <c r="B3" s="1">
        <v>1</v>
      </c>
      <c r="C3" s="1" t="s">
        <v>273</v>
      </c>
      <c r="D3" s="1">
        <v>1</v>
      </c>
      <c r="E3" s="1">
        <v>1</v>
      </c>
      <c r="F3" s="1">
        <v>0</v>
      </c>
      <c r="G3" s="1">
        <v>0</v>
      </c>
      <c r="H3" s="1">
        <v>2</v>
      </c>
      <c r="I3" s="1">
        <v>0</v>
      </c>
      <c r="J3" s="1">
        <v>0</v>
      </c>
      <c r="K3" s="1">
        <v>0</v>
      </c>
      <c r="L3" s="236">
        <v>6895.6292162230002</v>
      </c>
      <c r="M3" s="236">
        <v>75140</v>
      </c>
    </row>
    <row r="4" spans="1:13" x14ac:dyDescent="0.15">
      <c r="A4" s="1" t="s">
        <v>273</v>
      </c>
      <c r="B4" s="1">
        <v>1</v>
      </c>
      <c r="C4" s="1" t="s">
        <v>273</v>
      </c>
      <c r="D4" s="1">
        <v>1</v>
      </c>
      <c r="E4" s="1">
        <v>1</v>
      </c>
      <c r="F4" s="1">
        <v>0</v>
      </c>
      <c r="G4" s="1">
        <v>0</v>
      </c>
      <c r="H4" s="1">
        <v>3</v>
      </c>
      <c r="I4" s="1">
        <v>0</v>
      </c>
      <c r="J4" s="1">
        <v>0</v>
      </c>
      <c r="K4" s="1">
        <v>0</v>
      </c>
      <c r="L4" s="236">
        <v>6948.9243238609997</v>
      </c>
      <c r="M4" s="236">
        <v>75660</v>
      </c>
    </row>
    <row r="5" spans="1:13" x14ac:dyDescent="0.15">
      <c r="A5" s="1" t="s">
        <v>273</v>
      </c>
      <c r="B5" s="1">
        <v>1</v>
      </c>
      <c r="C5" s="1" t="s">
        <v>273</v>
      </c>
      <c r="D5" s="1">
        <v>1</v>
      </c>
      <c r="E5" s="1">
        <v>1</v>
      </c>
      <c r="F5" s="1">
        <v>0</v>
      </c>
      <c r="G5" s="1">
        <v>0</v>
      </c>
      <c r="H5" s="1">
        <v>4</v>
      </c>
      <c r="I5" s="1">
        <v>0</v>
      </c>
      <c r="J5" s="1">
        <v>0</v>
      </c>
      <c r="K5" s="1">
        <v>0</v>
      </c>
      <c r="L5" s="236">
        <v>7002.3067635580001</v>
      </c>
      <c r="M5" s="236">
        <v>76180</v>
      </c>
    </row>
    <row r="6" spans="1:13" x14ac:dyDescent="0.15">
      <c r="A6" s="1" t="s">
        <v>273</v>
      </c>
      <c r="B6" s="1">
        <v>1</v>
      </c>
      <c r="C6" s="1" t="s">
        <v>273</v>
      </c>
      <c r="D6" s="1">
        <v>1</v>
      </c>
      <c r="E6" s="1">
        <v>1</v>
      </c>
      <c r="F6" s="1">
        <v>0</v>
      </c>
      <c r="G6" s="1">
        <v>0</v>
      </c>
      <c r="H6" s="1">
        <v>5</v>
      </c>
      <c r="I6" s="1">
        <v>0</v>
      </c>
      <c r="J6" s="1">
        <v>0</v>
      </c>
      <c r="K6" s="1">
        <v>0</v>
      </c>
      <c r="L6" s="236">
        <v>7055.7504142469998</v>
      </c>
      <c r="M6" s="236">
        <v>76700</v>
      </c>
    </row>
    <row r="7" spans="1:13" x14ac:dyDescent="0.15">
      <c r="A7" s="1" t="s">
        <v>273</v>
      </c>
      <c r="B7" s="1">
        <v>1</v>
      </c>
      <c r="C7" s="1" t="s">
        <v>273</v>
      </c>
      <c r="D7" s="1">
        <v>1</v>
      </c>
      <c r="E7" s="1">
        <v>1</v>
      </c>
      <c r="F7" s="1">
        <v>0</v>
      </c>
      <c r="G7" s="1">
        <v>0</v>
      </c>
      <c r="H7" s="1">
        <v>6</v>
      </c>
      <c r="I7" s="1">
        <v>0</v>
      </c>
      <c r="J7" s="1">
        <v>0</v>
      </c>
      <c r="K7" s="1">
        <v>0</v>
      </c>
      <c r="L7" s="236">
        <v>7109.2323345570003</v>
      </c>
      <c r="M7" s="236">
        <v>77210</v>
      </c>
    </row>
    <row r="8" spans="1:13" x14ac:dyDescent="0.15">
      <c r="A8" s="1" t="s">
        <v>273</v>
      </c>
      <c r="B8" s="1">
        <v>1</v>
      </c>
      <c r="C8" s="1" t="s">
        <v>273</v>
      </c>
      <c r="D8" s="1">
        <v>1</v>
      </c>
      <c r="E8" s="1">
        <v>1</v>
      </c>
      <c r="F8" s="1">
        <v>0</v>
      </c>
      <c r="G8" s="1">
        <v>0</v>
      </c>
      <c r="H8" s="1">
        <v>7</v>
      </c>
      <c r="I8" s="1">
        <v>0</v>
      </c>
      <c r="J8" s="1">
        <v>0</v>
      </c>
      <c r="K8" s="1">
        <v>0</v>
      </c>
      <c r="L8" s="236">
        <v>7162.7457862359997</v>
      </c>
      <c r="M8" s="236">
        <v>77730</v>
      </c>
    </row>
    <row r="9" spans="1:13" x14ac:dyDescent="0.15">
      <c r="A9" s="1" t="s">
        <v>273</v>
      </c>
      <c r="B9" s="1">
        <v>1</v>
      </c>
      <c r="C9" s="1" t="s">
        <v>273</v>
      </c>
      <c r="D9" s="1">
        <v>1</v>
      </c>
      <c r="E9" s="1">
        <v>1</v>
      </c>
      <c r="F9" s="1">
        <v>0</v>
      </c>
      <c r="G9" s="1">
        <v>0</v>
      </c>
      <c r="H9" s="1">
        <v>8</v>
      </c>
      <c r="I9" s="1">
        <v>0</v>
      </c>
      <c r="J9" s="1">
        <v>0</v>
      </c>
      <c r="K9" s="1">
        <v>0</v>
      </c>
      <c r="L9" s="236">
        <v>7216.2736987839999</v>
      </c>
      <c r="M9" s="236">
        <v>78250</v>
      </c>
    </row>
    <row r="10" spans="1:13" x14ac:dyDescent="0.15">
      <c r="A10" s="1" t="s">
        <v>273</v>
      </c>
      <c r="B10" s="1">
        <v>1</v>
      </c>
      <c r="C10" s="1" t="s">
        <v>273</v>
      </c>
      <c r="D10" s="1">
        <v>1</v>
      </c>
      <c r="E10" s="1">
        <v>1</v>
      </c>
      <c r="F10" s="1">
        <v>0</v>
      </c>
      <c r="G10" s="1">
        <v>0</v>
      </c>
      <c r="H10" s="1">
        <v>9</v>
      </c>
      <c r="I10" s="1">
        <v>0</v>
      </c>
      <c r="J10" s="1">
        <v>0</v>
      </c>
      <c r="K10" s="1">
        <v>0</v>
      </c>
      <c r="L10" s="236">
        <v>7269.8003072370002</v>
      </c>
      <c r="M10" s="236">
        <v>78760</v>
      </c>
    </row>
    <row r="11" spans="1:13" x14ac:dyDescent="0.15">
      <c r="A11" s="1" t="s">
        <v>273</v>
      </c>
      <c r="B11" s="1">
        <v>1</v>
      </c>
      <c r="C11" s="1" t="s">
        <v>273</v>
      </c>
      <c r="D11" s="1">
        <v>1</v>
      </c>
      <c r="E11" s="1">
        <v>1</v>
      </c>
      <c r="F11" s="1">
        <v>0</v>
      </c>
      <c r="G11" s="1">
        <v>0</v>
      </c>
      <c r="H11" s="1">
        <v>10</v>
      </c>
      <c r="I11" s="1">
        <v>0</v>
      </c>
      <c r="J11" s="1">
        <v>0</v>
      </c>
      <c r="K11" s="1">
        <v>0</v>
      </c>
      <c r="L11" s="236">
        <v>7323.3137963190002</v>
      </c>
      <c r="M11" s="236">
        <v>79280</v>
      </c>
    </row>
    <row r="12" spans="1:13" x14ac:dyDescent="0.15">
      <c r="A12" s="1" t="s">
        <v>273</v>
      </c>
      <c r="B12" s="1">
        <v>1</v>
      </c>
      <c r="C12" s="1" t="s">
        <v>273</v>
      </c>
      <c r="D12" s="1">
        <v>1</v>
      </c>
      <c r="E12" s="1">
        <v>1</v>
      </c>
      <c r="F12" s="1">
        <v>0</v>
      </c>
      <c r="G12" s="1">
        <v>0</v>
      </c>
      <c r="H12" s="1">
        <v>11</v>
      </c>
      <c r="I12" s="1">
        <v>0</v>
      </c>
      <c r="J12" s="1">
        <v>0</v>
      </c>
      <c r="K12" s="1">
        <v>0</v>
      </c>
      <c r="L12" s="236">
        <v>7376.8009777110001</v>
      </c>
      <c r="M12" s="236">
        <v>79790</v>
      </c>
    </row>
    <row r="13" spans="1:13" x14ac:dyDescent="0.15">
      <c r="A13" s="1" t="s">
        <v>273</v>
      </c>
      <c r="B13" s="1">
        <v>1</v>
      </c>
      <c r="C13" s="1" t="s">
        <v>273</v>
      </c>
      <c r="D13" s="1">
        <v>1</v>
      </c>
      <c r="E13" s="1">
        <v>1</v>
      </c>
      <c r="F13" s="1">
        <v>0</v>
      </c>
      <c r="G13" s="1">
        <v>0</v>
      </c>
      <c r="H13" s="1">
        <v>12</v>
      </c>
      <c r="I13" s="1">
        <v>0</v>
      </c>
      <c r="J13" s="1">
        <v>0</v>
      </c>
      <c r="K13" s="1">
        <v>0</v>
      </c>
      <c r="L13" s="236">
        <v>7430.2468988070004</v>
      </c>
      <c r="M13" s="236">
        <v>80300</v>
      </c>
    </row>
    <row r="14" spans="1:13" x14ac:dyDescent="0.15">
      <c r="A14" s="1" t="s">
        <v>273</v>
      </c>
      <c r="B14" s="1">
        <v>1</v>
      </c>
      <c r="C14" s="1" t="s">
        <v>273</v>
      </c>
      <c r="D14" s="1">
        <v>1</v>
      </c>
      <c r="E14" s="1">
        <v>1</v>
      </c>
      <c r="F14" s="1">
        <v>0</v>
      </c>
      <c r="G14" s="1">
        <v>0</v>
      </c>
      <c r="H14" s="1">
        <v>13</v>
      </c>
      <c r="I14" s="1">
        <v>0</v>
      </c>
      <c r="J14" s="1">
        <v>0</v>
      </c>
      <c r="K14" s="1">
        <v>0</v>
      </c>
      <c r="L14" s="236">
        <v>7483.6275392329999</v>
      </c>
      <c r="M14" s="236">
        <v>80810</v>
      </c>
    </row>
    <row r="15" spans="1:13" x14ac:dyDescent="0.15">
      <c r="A15" s="1" t="s">
        <v>273</v>
      </c>
      <c r="B15" s="1">
        <v>1</v>
      </c>
      <c r="C15" s="1" t="s">
        <v>273</v>
      </c>
      <c r="D15" s="1">
        <v>1</v>
      </c>
      <c r="E15" s="1">
        <v>1</v>
      </c>
      <c r="F15" s="1">
        <v>0</v>
      </c>
      <c r="G15" s="1">
        <v>0</v>
      </c>
      <c r="H15" s="1">
        <v>14</v>
      </c>
      <c r="I15" s="1">
        <v>0</v>
      </c>
      <c r="J15" s="1">
        <v>0</v>
      </c>
      <c r="K15" s="1">
        <v>0</v>
      </c>
      <c r="L15" s="236">
        <v>7536.9181127250004</v>
      </c>
      <c r="M15" s="236">
        <v>81320</v>
      </c>
    </row>
    <row r="16" spans="1:13" x14ac:dyDescent="0.15">
      <c r="A16" s="1" t="s">
        <v>273</v>
      </c>
      <c r="B16" s="1">
        <v>1</v>
      </c>
      <c r="C16" s="1" t="s">
        <v>273</v>
      </c>
      <c r="D16" s="1">
        <v>1</v>
      </c>
      <c r="E16" s="1">
        <v>1</v>
      </c>
      <c r="F16" s="1">
        <v>0</v>
      </c>
      <c r="G16" s="1">
        <v>0</v>
      </c>
      <c r="H16" s="1">
        <v>15</v>
      </c>
      <c r="I16" s="1">
        <v>0</v>
      </c>
      <c r="J16" s="1">
        <v>0</v>
      </c>
      <c r="K16" s="1">
        <v>0</v>
      </c>
      <c r="L16" s="236">
        <v>7590.0962518369997</v>
      </c>
      <c r="M16" s="236">
        <v>81830</v>
      </c>
    </row>
    <row r="17" spans="1:13" x14ac:dyDescent="0.15">
      <c r="A17" s="1" t="s">
        <v>273</v>
      </c>
      <c r="B17" s="1">
        <v>1</v>
      </c>
      <c r="C17" s="1" t="s">
        <v>273</v>
      </c>
      <c r="D17" s="1">
        <v>1</v>
      </c>
      <c r="E17" s="1">
        <v>1</v>
      </c>
      <c r="F17" s="1">
        <v>0</v>
      </c>
      <c r="G17" s="1">
        <v>0</v>
      </c>
      <c r="H17" s="1">
        <v>16</v>
      </c>
      <c r="I17" s="1">
        <v>0</v>
      </c>
      <c r="J17" s="1">
        <v>0</v>
      </c>
      <c r="K17" s="1">
        <v>0</v>
      </c>
      <c r="L17" s="236">
        <v>7643.131820003</v>
      </c>
      <c r="M17" s="236">
        <v>82330</v>
      </c>
    </row>
    <row r="18" spans="1:13" x14ac:dyDescent="0.15">
      <c r="A18" s="1" t="s">
        <v>273</v>
      </c>
      <c r="B18" s="1">
        <v>1</v>
      </c>
      <c r="C18" s="1" t="s">
        <v>273</v>
      </c>
      <c r="D18" s="1">
        <v>1</v>
      </c>
      <c r="E18" s="1">
        <v>1</v>
      </c>
      <c r="F18" s="1">
        <v>0</v>
      </c>
      <c r="G18" s="1">
        <v>0</v>
      </c>
      <c r="H18" s="1">
        <v>17</v>
      </c>
      <c r="I18" s="1">
        <v>0</v>
      </c>
      <c r="J18" s="1">
        <v>0</v>
      </c>
      <c r="K18" s="1">
        <v>0</v>
      </c>
      <c r="L18" s="236">
        <v>7695.2654663419999</v>
      </c>
      <c r="M18" s="236">
        <v>82830</v>
      </c>
    </row>
    <row r="19" spans="1:13" x14ac:dyDescent="0.15">
      <c r="A19" s="1" t="s">
        <v>273</v>
      </c>
      <c r="B19" s="1">
        <v>1</v>
      </c>
      <c r="C19" s="1" t="s">
        <v>273</v>
      </c>
      <c r="D19" s="1">
        <v>1</v>
      </c>
      <c r="E19" s="1">
        <v>1</v>
      </c>
      <c r="F19" s="1">
        <v>0</v>
      </c>
      <c r="G19" s="1">
        <v>0</v>
      </c>
      <c r="H19" s="1">
        <v>18</v>
      </c>
      <c r="I19" s="1">
        <v>0</v>
      </c>
      <c r="J19" s="1">
        <v>0</v>
      </c>
      <c r="K19" s="1">
        <v>0</v>
      </c>
      <c r="L19" s="236">
        <v>7747.138464443</v>
      </c>
      <c r="M19" s="236">
        <v>83320</v>
      </c>
    </row>
    <row r="20" spans="1:13" x14ac:dyDescent="0.15">
      <c r="A20" s="1" t="s">
        <v>273</v>
      </c>
      <c r="B20" s="1">
        <v>1</v>
      </c>
      <c r="C20" s="1" t="s">
        <v>273</v>
      </c>
      <c r="D20" s="1">
        <v>1</v>
      </c>
      <c r="E20" s="1">
        <v>1</v>
      </c>
      <c r="F20" s="1">
        <v>0</v>
      </c>
      <c r="G20" s="1">
        <v>0</v>
      </c>
      <c r="H20" s="1">
        <v>19</v>
      </c>
      <c r="I20" s="1">
        <v>0</v>
      </c>
      <c r="J20" s="1">
        <v>0</v>
      </c>
      <c r="K20" s="1">
        <v>0</v>
      </c>
      <c r="L20" s="236">
        <v>7798.8319578110004</v>
      </c>
      <c r="M20" s="236">
        <v>83800</v>
      </c>
    </row>
    <row r="21" spans="1:13" x14ac:dyDescent="0.15">
      <c r="A21" s="1" t="s">
        <v>273</v>
      </c>
      <c r="B21" s="1">
        <v>1</v>
      </c>
      <c r="C21" s="1" t="s">
        <v>273</v>
      </c>
      <c r="D21" s="1">
        <v>1</v>
      </c>
      <c r="E21" s="1">
        <v>1</v>
      </c>
      <c r="F21" s="1">
        <v>0</v>
      </c>
      <c r="G21" s="1">
        <v>0</v>
      </c>
      <c r="H21" s="1">
        <v>20</v>
      </c>
      <c r="I21" s="1">
        <v>0</v>
      </c>
      <c r="J21" s="1">
        <v>0</v>
      </c>
      <c r="K21" s="1">
        <v>0</v>
      </c>
      <c r="L21" s="236">
        <v>7850.3790085479995</v>
      </c>
      <c r="M21" s="236">
        <v>84290</v>
      </c>
    </row>
    <row r="22" spans="1:13" x14ac:dyDescent="0.15">
      <c r="A22" s="1" t="s">
        <v>273</v>
      </c>
      <c r="B22" s="1">
        <v>1</v>
      </c>
      <c r="C22" s="1" t="s">
        <v>273</v>
      </c>
      <c r="D22" s="1">
        <v>1</v>
      </c>
      <c r="E22" s="1">
        <v>1</v>
      </c>
      <c r="F22" s="1">
        <v>0</v>
      </c>
      <c r="G22" s="1">
        <v>0</v>
      </c>
      <c r="H22" s="1">
        <v>21</v>
      </c>
      <c r="I22" s="1">
        <v>0</v>
      </c>
      <c r="J22" s="1">
        <v>0</v>
      </c>
      <c r="K22" s="1">
        <v>0</v>
      </c>
      <c r="L22" s="236">
        <v>7901.7790070069996</v>
      </c>
      <c r="M22" s="236">
        <v>84770</v>
      </c>
    </row>
    <row r="23" spans="1:13" x14ac:dyDescent="0.15">
      <c r="A23" s="1" t="s">
        <v>273</v>
      </c>
      <c r="B23" s="1">
        <v>1</v>
      </c>
      <c r="C23" s="1" t="s">
        <v>273</v>
      </c>
      <c r="D23" s="1">
        <v>1</v>
      </c>
      <c r="E23" s="1">
        <v>1</v>
      </c>
      <c r="F23" s="1">
        <v>0</v>
      </c>
      <c r="G23" s="1">
        <v>0</v>
      </c>
      <c r="H23" s="1">
        <v>22</v>
      </c>
      <c r="I23" s="1">
        <v>0</v>
      </c>
      <c r="J23" s="1">
        <v>0</v>
      </c>
      <c r="K23" s="1">
        <v>0</v>
      </c>
      <c r="L23" s="236">
        <v>7953.0183302710002</v>
      </c>
      <c r="M23" s="236">
        <v>85250</v>
      </c>
    </row>
    <row r="24" spans="1:13" x14ac:dyDescent="0.15">
      <c r="A24" s="1" t="s">
        <v>273</v>
      </c>
      <c r="B24" s="1">
        <v>1</v>
      </c>
      <c r="C24" s="1" t="s">
        <v>273</v>
      </c>
      <c r="D24" s="1">
        <v>1</v>
      </c>
      <c r="E24" s="1">
        <v>1</v>
      </c>
      <c r="F24" s="1">
        <v>0</v>
      </c>
      <c r="G24" s="1">
        <v>0</v>
      </c>
      <c r="H24" s="1">
        <v>23</v>
      </c>
      <c r="I24" s="1">
        <v>0</v>
      </c>
      <c r="J24" s="1">
        <v>0</v>
      </c>
      <c r="K24" s="1">
        <v>0</v>
      </c>
      <c r="L24" s="236">
        <v>8004.0642589950003</v>
      </c>
      <c r="M24" s="236">
        <v>85730</v>
      </c>
    </row>
    <row r="25" spans="1:13" x14ac:dyDescent="0.15">
      <c r="A25" s="1" t="s">
        <v>273</v>
      </c>
      <c r="B25" s="1">
        <v>1</v>
      </c>
      <c r="C25" s="1" t="s">
        <v>273</v>
      </c>
      <c r="D25" s="1">
        <v>1</v>
      </c>
      <c r="E25" s="1">
        <v>1</v>
      </c>
      <c r="F25" s="1">
        <v>0</v>
      </c>
      <c r="G25" s="1">
        <v>0</v>
      </c>
      <c r="H25" s="1">
        <v>24</v>
      </c>
      <c r="I25" s="1">
        <v>0</v>
      </c>
      <c r="J25" s="1">
        <v>0</v>
      </c>
      <c r="K25" s="1">
        <v>0</v>
      </c>
      <c r="L25" s="236">
        <v>8054.8763679410004</v>
      </c>
      <c r="M25" s="236">
        <v>86200</v>
      </c>
    </row>
    <row r="26" spans="1:13" x14ac:dyDescent="0.15">
      <c r="A26" s="1" t="s">
        <v>273</v>
      </c>
      <c r="B26" s="1">
        <v>1</v>
      </c>
      <c r="C26" s="1" t="s">
        <v>273</v>
      </c>
      <c r="D26" s="1">
        <v>1</v>
      </c>
      <c r="E26" s="1">
        <v>1</v>
      </c>
      <c r="F26" s="1">
        <v>0</v>
      </c>
      <c r="G26" s="1">
        <v>0</v>
      </c>
      <c r="H26" s="1">
        <v>25</v>
      </c>
      <c r="I26" s="1">
        <v>0</v>
      </c>
      <c r="J26" s="1">
        <v>0</v>
      </c>
      <c r="K26" s="1">
        <v>0</v>
      </c>
      <c r="L26" s="236">
        <v>8105.4253962370003</v>
      </c>
      <c r="M26" s="236">
        <v>86670</v>
      </c>
    </row>
    <row r="27" spans="1:13" x14ac:dyDescent="0.15">
      <c r="A27" s="1" t="s">
        <v>273</v>
      </c>
      <c r="B27" s="1">
        <v>1</v>
      </c>
      <c r="C27" s="1" t="s">
        <v>273</v>
      </c>
      <c r="D27" s="1">
        <v>1</v>
      </c>
      <c r="E27" s="1">
        <v>1</v>
      </c>
      <c r="F27" s="1">
        <v>0</v>
      </c>
      <c r="G27" s="1">
        <v>0</v>
      </c>
      <c r="H27" s="1">
        <v>26</v>
      </c>
      <c r="I27" s="1">
        <v>0</v>
      </c>
      <c r="J27" s="1">
        <v>0</v>
      </c>
      <c r="K27" s="1">
        <v>0</v>
      </c>
      <c r="L27" s="236">
        <v>8155.6886319539999</v>
      </c>
      <c r="M27" s="236">
        <v>87140</v>
      </c>
    </row>
    <row r="28" spans="1:13" x14ac:dyDescent="0.15">
      <c r="A28" s="1" t="s">
        <v>273</v>
      </c>
      <c r="B28" s="1">
        <v>1</v>
      </c>
      <c r="C28" s="1" t="s">
        <v>273</v>
      </c>
      <c r="D28" s="1">
        <v>1</v>
      </c>
      <c r="E28" s="1">
        <v>1</v>
      </c>
      <c r="F28" s="1">
        <v>0</v>
      </c>
      <c r="G28" s="1">
        <v>0</v>
      </c>
      <c r="H28" s="1">
        <v>27</v>
      </c>
      <c r="I28" s="1">
        <v>0</v>
      </c>
      <c r="J28" s="1">
        <v>0</v>
      </c>
      <c r="K28" s="1">
        <v>0</v>
      </c>
      <c r="L28" s="236">
        <v>8205.6475288099991</v>
      </c>
      <c r="M28" s="236">
        <v>87600</v>
      </c>
    </row>
    <row r="29" spans="1:13" x14ac:dyDescent="0.15">
      <c r="A29" s="1" t="s">
        <v>273</v>
      </c>
      <c r="B29" s="1">
        <v>1</v>
      </c>
      <c r="C29" s="1" t="s">
        <v>273</v>
      </c>
      <c r="D29" s="1">
        <v>1</v>
      </c>
      <c r="E29" s="1">
        <v>1</v>
      </c>
      <c r="F29" s="1">
        <v>0</v>
      </c>
      <c r="G29" s="1">
        <v>0</v>
      </c>
      <c r="H29" s="1">
        <v>28</v>
      </c>
      <c r="I29" s="1">
        <v>0</v>
      </c>
      <c r="J29" s="1">
        <v>0</v>
      </c>
      <c r="K29" s="1">
        <v>0</v>
      </c>
      <c r="L29" s="236">
        <v>8255.3298457719993</v>
      </c>
      <c r="M29" s="236">
        <v>88060</v>
      </c>
    </row>
    <row r="30" spans="1:13" x14ac:dyDescent="0.15">
      <c r="A30" s="1" t="s">
        <v>273</v>
      </c>
      <c r="B30" s="1">
        <v>1</v>
      </c>
      <c r="C30" s="1" t="s">
        <v>273</v>
      </c>
      <c r="D30" s="1">
        <v>1</v>
      </c>
      <c r="E30" s="1">
        <v>1</v>
      </c>
      <c r="F30" s="1">
        <v>0</v>
      </c>
      <c r="G30" s="1">
        <v>0</v>
      </c>
      <c r="H30" s="1">
        <v>29</v>
      </c>
      <c r="I30" s="1">
        <v>0</v>
      </c>
      <c r="J30" s="1">
        <v>0</v>
      </c>
      <c r="K30" s="1">
        <v>0</v>
      </c>
      <c r="L30" s="236">
        <v>8304.7252256350002</v>
      </c>
      <c r="M30" s="236">
        <v>88520</v>
      </c>
    </row>
    <row r="31" spans="1:13" x14ac:dyDescent="0.15">
      <c r="A31" s="1" t="s">
        <v>273</v>
      </c>
      <c r="B31" s="1">
        <v>1</v>
      </c>
      <c r="C31" s="1" t="s">
        <v>273</v>
      </c>
      <c r="D31" s="1">
        <v>1</v>
      </c>
      <c r="E31" s="1">
        <v>1</v>
      </c>
      <c r="F31" s="1">
        <v>0</v>
      </c>
      <c r="G31" s="1">
        <v>0</v>
      </c>
      <c r="H31" s="1">
        <v>30</v>
      </c>
      <c r="I31" s="1">
        <v>0</v>
      </c>
      <c r="J31" s="1">
        <v>0</v>
      </c>
      <c r="K31" s="1">
        <v>0</v>
      </c>
      <c r="L31" s="236">
        <v>8353.8131261039998</v>
      </c>
      <c r="M31" s="236">
        <v>88970</v>
      </c>
    </row>
    <row r="32" spans="1:13" x14ac:dyDescent="0.15">
      <c r="A32" s="1" t="s">
        <v>273</v>
      </c>
      <c r="B32" s="1">
        <v>1</v>
      </c>
      <c r="C32" s="1" t="s">
        <v>273</v>
      </c>
      <c r="D32" s="1">
        <v>1</v>
      </c>
      <c r="E32" s="1">
        <v>1</v>
      </c>
      <c r="F32" s="1">
        <v>0</v>
      </c>
      <c r="G32" s="1">
        <v>0</v>
      </c>
      <c r="H32" s="1">
        <v>31</v>
      </c>
      <c r="I32" s="1">
        <v>0</v>
      </c>
      <c r="J32" s="1">
        <v>0</v>
      </c>
      <c r="K32" s="1">
        <v>0</v>
      </c>
      <c r="L32" s="236">
        <v>8402.5641336049994</v>
      </c>
      <c r="M32" s="236">
        <v>89420</v>
      </c>
    </row>
    <row r="33" spans="1:13" x14ac:dyDescent="0.15">
      <c r="A33" s="1" t="s">
        <v>273</v>
      </c>
      <c r="B33" s="1">
        <v>1</v>
      </c>
      <c r="C33" s="1" t="s">
        <v>273</v>
      </c>
      <c r="D33" s="1">
        <v>1</v>
      </c>
      <c r="E33" s="1">
        <v>1</v>
      </c>
      <c r="F33" s="1">
        <v>0</v>
      </c>
      <c r="G33" s="1">
        <v>0</v>
      </c>
      <c r="H33" s="1">
        <v>32</v>
      </c>
      <c r="I33" s="1">
        <v>0</v>
      </c>
      <c r="J33" s="1">
        <v>0</v>
      </c>
      <c r="K33" s="1">
        <v>0</v>
      </c>
      <c r="L33" s="236">
        <v>8450.9456497179999</v>
      </c>
      <c r="M33" s="236">
        <v>89860</v>
      </c>
    </row>
    <row r="34" spans="1:13" x14ac:dyDescent="0.15">
      <c r="A34" s="1" t="s">
        <v>273</v>
      </c>
      <c r="B34" s="1">
        <v>1</v>
      </c>
      <c r="C34" s="1" t="s">
        <v>273</v>
      </c>
      <c r="D34" s="1">
        <v>1</v>
      </c>
      <c r="E34" s="1">
        <v>1</v>
      </c>
      <c r="F34" s="1">
        <v>0</v>
      </c>
      <c r="G34" s="1">
        <v>0</v>
      </c>
      <c r="H34" s="1">
        <v>33</v>
      </c>
      <c r="I34" s="1">
        <v>0</v>
      </c>
      <c r="J34" s="1">
        <v>0</v>
      </c>
      <c r="K34" s="1">
        <v>0</v>
      </c>
      <c r="L34" s="236">
        <v>8498.9225145649998</v>
      </c>
      <c r="M34" s="236">
        <v>90290</v>
      </c>
    </row>
    <row r="35" spans="1:13" x14ac:dyDescent="0.15">
      <c r="A35" s="1" t="s">
        <v>273</v>
      </c>
      <c r="B35" s="1">
        <v>1</v>
      </c>
      <c r="C35" s="1" t="s">
        <v>273</v>
      </c>
      <c r="D35" s="1">
        <v>1</v>
      </c>
      <c r="E35" s="1">
        <v>1</v>
      </c>
      <c r="F35" s="1">
        <v>0</v>
      </c>
      <c r="G35" s="1">
        <v>0</v>
      </c>
      <c r="H35" s="1">
        <v>34</v>
      </c>
      <c r="I35" s="1">
        <v>0</v>
      </c>
      <c r="J35" s="1">
        <v>0</v>
      </c>
      <c r="K35" s="1">
        <v>0</v>
      </c>
      <c r="L35" s="236">
        <v>8546.4645004819995</v>
      </c>
      <c r="M35" s="236">
        <v>90730</v>
      </c>
    </row>
    <row r="36" spans="1:13" x14ac:dyDescent="0.15">
      <c r="A36" s="1" t="s">
        <v>273</v>
      </c>
      <c r="B36" s="1">
        <v>1</v>
      </c>
      <c r="C36" s="1" t="s">
        <v>273</v>
      </c>
      <c r="D36" s="1">
        <v>1</v>
      </c>
      <c r="E36" s="1">
        <v>1</v>
      </c>
      <c r="F36" s="1">
        <v>0</v>
      </c>
      <c r="G36" s="1">
        <v>0</v>
      </c>
      <c r="H36" s="1">
        <v>35</v>
      </c>
      <c r="I36" s="1">
        <v>0</v>
      </c>
      <c r="J36" s="1">
        <v>0</v>
      </c>
      <c r="K36" s="1">
        <v>0</v>
      </c>
      <c r="L36" s="236">
        <v>8593.5458350389999</v>
      </c>
      <c r="M36" s="236">
        <v>91150</v>
      </c>
    </row>
    <row r="37" spans="1:13" x14ac:dyDescent="0.15">
      <c r="A37" s="1" t="s">
        <v>273</v>
      </c>
      <c r="B37" s="1">
        <v>1</v>
      </c>
      <c r="C37" s="1" t="s">
        <v>273</v>
      </c>
      <c r="D37" s="1">
        <v>1</v>
      </c>
      <c r="E37" s="1">
        <v>1</v>
      </c>
      <c r="F37" s="1">
        <v>0</v>
      </c>
      <c r="G37" s="1">
        <v>0</v>
      </c>
      <c r="H37" s="1">
        <v>36</v>
      </c>
      <c r="I37" s="1">
        <v>0</v>
      </c>
      <c r="J37" s="1">
        <v>0</v>
      </c>
      <c r="K37" s="1">
        <v>0</v>
      </c>
      <c r="L37" s="236">
        <v>8640.1434346440001</v>
      </c>
      <c r="M37" s="236">
        <v>91570</v>
      </c>
    </row>
    <row r="38" spans="1:13" x14ac:dyDescent="0.15">
      <c r="A38" s="1" t="s">
        <v>273</v>
      </c>
      <c r="B38" s="1">
        <v>1</v>
      </c>
      <c r="C38" s="1" t="s">
        <v>273</v>
      </c>
      <c r="D38" s="1">
        <v>1</v>
      </c>
      <c r="E38" s="1">
        <v>1</v>
      </c>
      <c r="F38" s="1">
        <v>0</v>
      </c>
      <c r="G38" s="1">
        <v>0</v>
      </c>
      <c r="H38" s="1">
        <v>37</v>
      </c>
      <c r="I38" s="1">
        <v>0</v>
      </c>
      <c r="J38" s="1">
        <v>0</v>
      </c>
      <c r="K38" s="1">
        <v>0</v>
      </c>
      <c r="L38" s="236">
        <v>8686.2366452860006</v>
      </c>
      <c r="M38" s="236">
        <v>91990</v>
      </c>
    </row>
    <row r="39" spans="1:13" x14ac:dyDescent="0.15">
      <c r="A39" s="1" t="s">
        <v>273</v>
      </c>
      <c r="B39" s="1">
        <v>1</v>
      </c>
      <c r="C39" s="1" t="s">
        <v>273</v>
      </c>
      <c r="D39" s="1">
        <v>1</v>
      </c>
      <c r="E39" s="1">
        <v>1</v>
      </c>
      <c r="F39" s="1">
        <v>0</v>
      </c>
      <c r="G39" s="1">
        <v>0</v>
      </c>
      <c r="H39" s="1">
        <v>38</v>
      </c>
      <c r="I39" s="1">
        <v>0</v>
      </c>
      <c r="J39" s="1">
        <v>0</v>
      </c>
      <c r="K39" s="1">
        <v>0</v>
      </c>
      <c r="L39" s="236">
        <v>8731.8009317220003</v>
      </c>
      <c r="M39" s="236">
        <v>92400</v>
      </c>
    </row>
    <row r="40" spans="1:13" x14ac:dyDescent="0.15">
      <c r="A40" s="1" t="s">
        <v>273</v>
      </c>
      <c r="B40" s="1">
        <v>1</v>
      </c>
      <c r="C40" s="1" t="s">
        <v>273</v>
      </c>
      <c r="D40" s="1">
        <v>1</v>
      </c>
      <c r="E40" s="1">
        <v>1</v>
      </c>
      <c r="F40" s="1">
        <v>0</v>
      </c>
      <c r="G40" s="1">
        <v>0</v>
      </c>
      <c r="H40" s="1">
        <v>39</v>
      </c>
      <c r="I40" s="1">
        <v>0</v>
      </c>
      <c r="J40" s="1">
        <v>0</v>
      </c>
      <c r="K40" s="1">
        <v>0</v>
      </c>
      <c r="L40" s="236">
        <v>8776.8273659280003</v>
      </c>
      <c r="M40" s="236">
        <v>92800</v>
      </c>
    </row>
    <row r="41" spans="1:13" x14ac:dyDescent="0.15">
      <c r="A41" s="1" t="s">
        <v>273</v>
      </c>
      <c r="B41" s="1">
        <v>1</v>
      </c>
      <c r="C41" s="1" t="s">
        <v>273</v>
      </c>
      <c r="D41" s="1">
        <v>1</v>
      </c>
      <c r="E41" s="1">
        <v>1</v>
      </c>
      <c r="F41" s="1">
        <v>0</v>
      </c>
      <c r="G41" s="1">
        <v>0</v>
      </c>
      <c r="H41" s="1">
        <v>40</v>
      </c>
      <c r="I41" s="1">
        <v>0</v>
      </c>
      <c r="J41" s="1">
        <v>0</v>
      </c>
      <c r="K41" s="1">
        <v>0</v>
      </c>
      <c r="L41" s="236">
        <v>8821.3144873220008</v>
      </c>
      <c r="M41" s="236">
        <v>93190</v>
      </c>
    </row>
    <row r="42" spans="1:13" x14ac:dyDescent="0.15">
      <c r="A42" s="1" t="s">
        <v>273</v>
      </c>
      <c r="B42" s="1">
        <v>1</v>
      </c>
      <c r="C42" s="1" t="s">
        <v>273</v>
      </c>
      <c r="D42" s="1">
        <v>1</v>
      </c>
      <c r="E42" s="1">
        <v>1</v>
      </c>
      <c r="F42" s="1">
        <v>0</v>
      </c>
      <c r="G42" s="1">
        <v>0</v>
      </c>
      <c r="H42" s="1">
        <v>41</v>
      </c>
      <c r="I42" s="1">
        <v>0</v>
      </c>
      <c r="J42" s="1">
        <v>0</v>
      </c>
      <c r="K42" s="1">
        <v>0</v>
      </c>
      <c r="L42" s="236">
        <v>8865.226514987</v>
      </c>
      <c r="M42" s="236">
        <v>93580</v>
      </c>
    </row>
    <row r="43" spans="1:13" x14ac:dyDescent="0.15">
      <c r="A43" s="1" t="s">
        <v>273</v>
      </c>
      <c r="B43" s="1">
        <v>1</v>
      </c>
      <c r="C43" s="1" t="s">
        <v>273</v>
      </c>
      <c r="D43" s="1">
        <v>1</v>
      </c>
      <c r="E43" s="1">
        <v>1</v>
      </c>
      <c r="F43" s="1">
        <v>0</v>
      </c>
      <c r="G43" s="1">
        <v>0</v>
      </c>
      <c r="H43" s="1">
        <v>42</v>
      </c>
      <c r="I43" s="1">
        <v>0</v>
      </c>
      <c r="J43" s="1">
        <v>0</v>
      </c>
      <c r="K43" s="1">
        <v>0</v>
      </c>
      <c r="L43" s="236">
        <v>8908.5465709260006</v>
      </c>
      <c r="M43" s="236">
        <v>93960</v>
      </c>
    </row>
    <row r="44" spans="1:13" x14ac:dyDescent="0.15">
      <c r="A44" s="1" t="s">
        <v>273</v>
      </c>
      <c r="B44" s="1">
        <v>1</v>
      </c>
      <c r="C44" s="1" t="s">
        <v>273</v>
      </c>
      <c r="D44" s="1">
        <v>1</v>
      </c>
      <c r="E44" s="1">
        <v>1</v>
      </c>
      <c r="F44" s="1">
        <v>0</v>
      </c>
      <c r="G44" s="1">
        <v>0</v>
      </c>
      <c r="H44" s="1">
        <v>43</v>
      </c>
      <c r="I44" s="1">
        <v>0</v>
      </c>
      <c r="J44" s="1">
        <v>0</v>
      </c>
      <c r="K44" s="1">
        <v>0</v>
      </c>
      <c r="L44" s="236">
        <v>8951.2361582119993</v>
      </c>
      <c r="M44" s="236">
        <v>94340</v>
      </c>
    </row>
    <row r="45" spans="1:13" x14ac:dyDescent="0.15">
      <c r="A45" s="1" t="s">
        <v>273</v>
      </c>
      <c r="B45" s="1">
        <v>1</v>
      </c>
      <c r="C45" s="1" t="s">
        <v>273</v>
      </c>
      <c r="D45" s="1">
        <v>1</v>
      </c>
      <c r="E45" s="1">
        <v>1</v>
      </c>
      <c r="F45" s="1">
        <v>0</v>
      </c>
      <c r="G45" s="1">
        <v>0</v>
      </c>
      <c r="H45" s="1">
        <v>44</v>
      </c>
      <c r="I45" s="1">
        <v>0</v>
      </c>
      <c r="J45" s="1">
        <v>0</v>
      </c>
      <c r="K45" s="1">
        <v>0</v>
      </c>
      <c r="L45" s="236">
        <v>8993.260763495</v>
      </c>
      <c r="M45" s="236">
        <v>94710</v>
      </c>
    </row>
    <row r="46" spans="1:13" x14ac:dyDescent="0.15">
      <c r="A46" s="1" t="s">
        <v>273</v>
      </c>
      <c r="B46" s="1">
        <v>1</v>
      </c>
      <c r="C46" s="1" t="s">
        <v>273</v>
      </c>
      <c r="D46" s="1">
        <v>1</v>
      </c>
      <c r="E46" s="1">
        <v>1</v>
      </c>
      <c r="F46" s="1">
        <v>0</v>
      </c>
      <c r="G46" s="1">
        <v>0</v>
      </c>
      <c r="H46" s="1">
        <v>45</v>
      </c>
      <c r="I46" s="1">
        <v>0</v>
      </c>
      <c r="J46" s="1">
        <v>0</v>
      </c>
      <c r="K46" s="1">
        <v>0</v>
      </c>
      <c r="L46" s="236">
        <v>9034.5962734379991</v>
      </c>
      <c r="M46" s="236">
        <v>95060</v>
      </c>
    </row>
    <row r="47" spans="1:13" x14ac:dyDescent="0.15">
      <c r="A47" s="1" t="s">
        <v>273</v>
      </c>
      <c r="B47" s="1">
        <v>1</v>
      </c>
      <c r="C47" s="1" t="s">
        <v>273</v>
      </c>
      <c r="D47" s="1">
        <v>1</v>
      </c>
      <c r="E47" s="1">
        <v>1</v>
      </c>
      <c r="F47" s="1">
        <v>0</v>
      </c>
      <c r="G47" s="1">
        <v>0</v>
      </c>
      <c r="H47" s="1">
        <v>46</v>
      </c>
      <c r="I47" s="1">
        <v>0</v>
      </c>
      <c r="J47" s="1">
        <v>0</v>
      </c>
      <c r="K47" s="1">
        <v>0</v>
      </c>
      <c r="L47" s="236">
        <v>9075.2302266709994</v>
      </c>
      <c r="M47" s="236">
        <v>95420</v>
      </c>
    </row>
    <row r="48" spans="1:13" x14ac:dyDescent="0.15">
      <c r="A48" s="1" t="s">
        <v>273</v>
      </c>
      <c r="B48" s="1">
        <v>1</v>
      </c>
      <c r="C48" s="1" t="s">
        <v>273</v>
      </c>
      <c r="D48" s="1">
        <v>1</v>
      </c>
      <c r="E48" s="1">
        <v>1</v>
      </c>
      <c r="F48" s="1">
        <v>0</v>
      </c>
      <c r="G48" s="1">
        <v>0</v>
      </c>
      <c r="H48" s="1">
        <v>47</v>
      </c>
      <c r="I48" s="1">
        <v>0</v>
      </c>
      <c r="J48" s="1">
        <v>0</v>
      </c>
      <c r="K48" s="1">
        <v>0</v>
      </c>
      <c r="L48" s="236">
        <v>9115.1494625880005</v>
      </c>
      <c r="M48" s="236">
        <v>95760</v>
      </c>
    </row>
    <row r="49" spans="1:13" x14ac:dyDescent="0.15">
      <c r="A49" s="1" t="s">
        <v>273</v>
      </c>
      <c r="B49" s="1">
        <v>1</v>
      </c>
      <c r="C49" s="1" t="s">
        <v>273</v>
      </c>
      <c r="D49" s="1">
        <v>1</v>
      </c>
      <c r="E49" s="1">
        <v>1</v>
      </c>
      <c r="F49" s="1">
        <v>0</v>
      </c>
      <c r="G49" s="1">
        <v>0</v>
      </c>
      <c r="H49" s="1">
        <v>48</v>
      </c>
      <c r="I49" s="1">
        <v>0</v>
      </c>
      <c r="J49" s="1">
        <v>0</v>
      </c>
      <c r="K49" s="1">
        <v>0</v>
      </c>
      <c r="L49" s="236">
        <v>9154.3370510889999</v>
      </c>
      <c r="M49" s="236">
        <v>96090</v>
      </c>
    </row>
    <row r="50" spans="1:13" x14ac:dyDescent="0.15">
      <c r="A50" s="1" t="s">
        <v>273</v>
      </c>
      <c r="B50" s="1">
        <v>1</v>
      </c>
      <c r="C50" s="1" t="s">
        <v>273</v>
      </c>
      <c r="D50" s="1">
        <v>1</v>
      </c>
      <c r="E50" s="1">
        <v>1</v>
      </c>
      <c r="F50" s="1">
        <v>0</v>
      </c>
      <c r="G50" s="1">
        <v>0</v>
      </c>
      <c r="H50" s="1">
        <v>49</v>
      </c>
      <c r="I50" s="1">
        <v>0</v>
      </c>
      <c r="J50" s="1">
        <v>0</v>
      </c>
      <c r="K50" s="1">
        <v>0</v>
      </c>
      <c r="L50" s="236">
        <v>9192.7732275950002</v>
      </c>
      <c r="M50" s="236">
        <v>96420</v>
      </c>
    </row>
    <row r="51" spans="1:13" x14ac:dyDescent="0.15">
      <c r="A51" s="1" t="s">
        <v>273</v>
      </c>
      <c r="B51" s="1">
        <v>1</v>
      </c>
      <c r="C51" s="1" t="s">
        <v>273</v>
      </c>
      <c r="D51" s="1">
        <v>1</v>
      </c>
      <c r="E51" s="1">
        <v>1</v>
      </c>
      <c r="F51" s="1">
        <v>0</v>
      </c>
      <c r="G51" s="1">
        <v>0</v>
      </c>
      <c r="H51" s="1">
        <v>50</v>
      </c>
      <c r="I51" s="1">
        <v>0</v>
      </c>
      <c r="J51" s="1">
        <v>0</v>
      </c>
      <c r="K51" s="1">
        <v>0</v>
      </c>
      <c r="L51" s="236">
        <v>9230.4347495460006</v>
      </c>
      <c r="M51" s="236">
        <v>96740</v>
      </c>
    </row>
    <row r="52" spans="1:13" x14ac:dyDescent="0.15">
      <c r="A52" s="1" t="s">
        <v>273</v>
      </c>
      <c r="B52" s="1">
        <v>1</v>
      </c>
      <c r="C52" s="1" t="s">
        <v>273</v>
      </c>
      <c r="D52" s="1">
        <v>1</v>
      </c>
      <c r="E52" s="1">
        <v>1</v>
      </c>
      <c r="F52" s="1">
        <v>0</v>
      </c>
      <c r="G52" s="1">
        <v>0</v>
      </c>
      <c r="H52" s="1">
        <v>51</v>
      </c>
      <c r="I52" s="1">
        <v>0</v>
      </c>
      <c r="J52" s="1">
        <v>0</v>
      </c>
      <c r="K52" s="1">
        <v>0</v>
      </c>
      <c r="L52" s="236">
        <v>9267.3398627900006</v>
      </c>
      <c r="M52" s="236">
        <v>97050</v>
      </c>
    </row>
    <row r="53" spans="1:13" x14ac:dyDescent="0.15">
      <c r="A53" s="1" t="s">
        <v>273</v>
      </c>
      <c r="B53" s="1">
        <v>1</v>
      </c>
      <c r="C53" s="1" t="s">
        <v>273</v>
      </c>
      <c r="D53" s="1">
        <v>1</v>
      </c>
      <c r="E53" s="1">
        <v>1</v>
      </c>
      <c r="F53" s="1">
        <v>0</v>
      </c>
      <c r="G53" s="1">
        <v>0</v>
      </c>
      <c r="H53" s="1">
        <v>52</v>
      </c>
      <c r="I53" s="1">
        <v>0</v>
      </c>
      <c r="J53" s="1">
        <v>0</v>
      </c>
      <c r="K53" s="1">
        <v>0</v>
      </c>
      <c r="L53" s="236">
        <v>9303.4802378479999</v>
      </c>
      <c r="M53" s="236">
        <v>97350</v>
      </c>
    </row>
    <row r="54" spans="1:13" x14ac:dyDescent="0.15">
      <c r="A54" s="1" t="s">
        <v>273</v>
      </c>
      <c r="B54" s="1">
        <v>1</v>
      </c>
      <c r="C54" s="1" t="s">
        <v>273</v>
      </c>
      <c r="D54" s="1">
        <v>1</v>
      </c>
      <c r="E54" s="1">
        <v>1</v>
      </c>
      <c r="F54" s="1">
        <v>0</v>
      </c>
      <c r="G54" s="1">
        <v>0</v>
      </c>
      <c r="H54" s="1">
        <v>53</v>
      </c>
      <c r="I54" s="1">
        <v>0</v>
      </c>
      <c r="J54" s="1">
        <v>0</v>
      </c>
      <c r="K54" s="1">
        <v>0</v>
      </c>
      <c r="L54" s="236">
        <v>9338.8422876759996</v>
      </c>
      <c r="M54" s="236">
        <v>97640</v>
      </c>
    </row>
    <row r="55" spans="1:13" x14ac:dyDescent="0.15">
      <c r="A55" s="1" t="s">
        <v>273</v>
      </c>
      <c r="B55" s="1">
        <v>1</v>
      </c>
      <c r="C55" s="1" t="s">
        <v>273</v>
      </c>
      <c r="D55" s="1">
        <v>1</v>
      </c>
      <c r="E55" s="1">
        <v>1</v>
      </c>
      <c r="F55" s="1">
        <v>0</v>
      </c>
      <c r="G55" s="1">
        <v>0</v>
      </c>
      <c r="H55" s="1">
        <v>54</v>
      </c>
      <c r="I55" s="1">
        <v>0</v>
      </c>
      <c r="J55" s="1">
        <v>0</v>
      </c>
      <c r="K55" s="1">
        <v>0</v>
      </c>
      <c r="L55" s="236">
        <v>9373.4332047629996</v>
      </c>
      <c r="M55" s="236">
        <v>97930</v>
      </c>
    </row>
    <row r="56" spans="1:13" x14ac:dyDescent="0.15">
      <c r="A56" s="1" t="s">
        <v>273</v>
      </c>
      <c r="B56" s="1">
        <v>1</v>
      </c>
      <c r="C56" s="1" t="s">
        <v>273</v>
      </c>
      <c r="D56" s="1">
        <v>1</v>
      </c>
      <c r="E56" s="1">
        <v>1</v>
      </c>
      <c r="F56" s="1">
        <v>0</v>
      </c>
      <c r="G56" s="1">
        <v>0</v>
      </c>
      <c r="H56" s="1">
        <v>55</v>
      </c>
      <c r="I56" s="1">
        <v>0</v>
      </c>
      <c r="J56" s="1">
        <v>0</v>
      </c>
      <c r="K56" s="1">
        <v>0</v>
      </c>
      <c r="L56" s="236">
        <v>9407.261644577</v>
      </c>
      <c r="M56" s="236">
        <v>98200</v>
      </c>
    </row>
    <row r="57" spans="1:13" x14ac:dyDescent="0.15">
      <c r="A57" s="1" t="s">
        <v>273</v>
      </c>
      <c r="B57" s="1">
        <v>1</v>
      </c>
      <c r="C57" s="1" t="s">
        <v>273</v>
      </c>
      <c r="D57" s="1">
        <v>1</v>
      </c>
      <c r="E57" s="1">
        <v>1</v>
      </c>
      <c r="F57" s="1">
        <v>0</v>
      </c>
      <c r="G57" s="1">
        <v>0</v>
      </c>
      <c r="H57" s="1">
        <v>56</v>
      </c>
      <c r="I57" s="1">
        <v>0</v>
      </c>
      <c r="J57" s="1">
        <v>0</v>
      </c>
      <c r="K57" s="1">
        <v>0</v>
      </c>
      <c r="L57" s="236">
        <v>9440.3097621689994</v>
      </c>
      <c r="M57" s="236">
        <v>98470</v>
      </c>
    </row>
    <row r="58" spans="1:13" x14ac:dyDescent="0.15">
      <c r="A58" s="1" t="s">
        <v>273</v>
      </c>
      <c r="B58" s="1">
        <v>1</v>
      </c>
      <c r="C58" s="1" t="s">
        <v>273</v>
      </c>
      <c r="D58" s="1">
        <v>1</v>
      </c>
      <c r="E58" s="1">
        <v>1</v>
      </c>
      <c r="F58" s="1">
        <v>0</v>
      </c>
      <c r="G58" s="1">
        <v>0</v>
      </c>
      <c r="H58" s="1">
        <v>57</v>
      </c>
      <c r="I58" s="1">
        <v>0</v>
      </c>
      <c r="J58" s="1">
        <v>0</v>
      </c>
      <c r="K58" s="1">
        <v>0</v>
      </c>
      <c r="L58" s="236">
        <v>9472.5435911730001</v>
      </c>
      <c r="M58" s="236">
        <v>98730</v>
      </c>
    </row>
    <row r="59" spans="1:13" x14ac:dyDescent="0.15">
      <c r="A59" s="1" t="s">
        <v>273</v>
      </c>
      <c r="B59" s="1">
        <v>1</v>
      </c>
      <c r="C59" s="1" t="s">
        <v>273</v>
      </c>
      <c r="D59" s="1">
        <v>1</v>
      </c>
      <c r="E59" s="1">
        <v>1</v>
      </c>
      <c r="F59" s="1">
        <v>0</v>
      </c>
      <c r="G59" s="1">
        <v>0</v>
      </c>
      <c r="H59" s="1">
        <v>58</v>
      </c>
      <c r="I59" s="1">
        <v>0</v>
      </c>
      <c r="J59" s="1">
        <v>0</v>
      </c>
      <c r="K59" s="1">
        <v>0</v>
      </c>
      <c r="L59" s="236">
        <v>9503.9004607789993</v>
      </c>
      <c r="M59" s="236">
        <v>98970</v>
      </c>
    </row>
    <row r="60" spans="1:13" x14ac:dyDescent="0.15">
      <c r="A60" s="1" t="s">
        <v>273</v>
      </c>
      <c r="B60" s="1">
        <v>1</v>
      </c>
      <c r="C60" s="1" t="s">
        <v>273</v>
      </c>
      <c r="D60" s="1">
        <v>1</v>
      </c>
      <c r="E60" s="1">
        <v>1</v>
      </c>
      <c r="F60" s="1">
        <v>0</v>
      </c>
      <c r="G60" s="1">
        <v>0</v>
      </c>
      <c r="H60" s="1">
        <v>59</v>
      </c>
      <c r="I60" s="1">
        <v>0</v>
      </c>
      <c r="J60" s="1">
        <v>0</v>
      </c>
      <c r="K60" s="1">
        <v>0</v>
      </c>
      <c r="L60" s="236">
        <v>9534.3291256699995</v>
      </c>
      <c r="M60" s="236">
        <v>99210</v>
      </c>
    </row>
    <row r="61" spans="1:13" x14ac:dyDescent="0.15">
      <c r="A61" s="1" t="s">
        <v>273</v>
      </c>
      <c r="B61" s="1">
        <v>1</v>
      </c>
      <c r="C61" s="1" t="s">
        <v>273</v>
      </c>
      <c r="D61" s="1">
        <v>1</v>
      </c>
      <c r="E61" s="1">
        <v>1</v>
      </c>
      <c r="F61" s="1">
        <v>0</v>
      </c>
      <c r="G61" s="1">
        <v>0</v>
      </c>
      <c r="H61" s="1">
        <v>60</v>
      </c>
      <c r="I61" s="1">
        <v>0</v>
      </c>
      <c r="J61" s="1">
        <v>0</v>
      </c>
      <c r="K61" s="1">
        <v>0</v>
      </c>
      <c r="L61" s="236">
        <v>9563.7627396959997</v>
      </c>
      <c r="M61" s="236">
        <v>99360</v>
      </c>
    </row>
    <row r="62" spans="1:13" x14ac:dyDescent="0.15">
      <c r="A62" s="1" t="s">
        <v>273</v>
      </c>
      <c r="B62" s="1">
        <v>1</v>
      </c>
      <c r="C62" s="1" t="s">
        <v>273</v>
      </c>
      <c r="D62" s="1">
        <v>1</v>
      </c>
      <c r="E62" s="1">
        <v>1</v>
      </c>
      <c r="F62" s="1">
        <v>0</v>
      </c>
      <c r="G62" s="1">
        <v>0</v>
      </c>
      <c r="H62" s="1">
        <v>61</v>
      </c>
      <c r="I62" s="1">
        <v>0</v>
      </c>
      <c r="J62" s="1">
        <v>0</v>
      </c>
      <c r="K62" s="1">
        <v>0</v>
      </c>
      <c r="L62" s="236">
        <v>9592.4294461450008</v>
      </c>
      <c r="M62" s="236">
        <v>99670</v>
      </c>
    </row>
    <row r="63" spans="1:13" x14ac:dyDescent="0.15">
      <c r="A63" s="1" t="s">
        <v>273</v>
      </c>
      <c r="B63" s="1">
        <v>1</v>
      </c>
      <c r="C63" s="1" t="s">
        <v>273</v>
      </c>
      <c r="D63" s="1">
        <v>1</v>
      </c>
      <c r="E63" s="1">
        <v>1</v>
      </c>
      <c r="F63" s="1">
        <v>0</v>
      </c>
      <c r="G63" s="1">
        <v>0</v>
      </c>
      <c r="H63" s="1">
        <v>62</v>
      </c>
      <c r="I63" s="1">
        <v>0</v>
      </c>
      <c r="J63" s="1">
        <v>0</v>
      </c>
      <c r="K63" s="1">
        <v>0</v>
      </c>
      <c r="L63" s="236">
        <v>9620.4527009920002</v>
      </c>
      <c r="M63" s="236">
        <v>99980</v>
      </c>
    </row>
    <row r="64" spans="1:13" x14ac:dyDescent="0.15">
      <c r="A64" s="1" t="s">
        <v>273</v>
      </c>
      <c r="B64" s="1">
        <v>1</v>
      </c>
      <c r="C64" s="1" t="s">
        <v>273</v>
      </c>
      <c r="D64" s="1">
        <v>1</v>
      </c>
      <c r="E64" s="1">
        <v>1</v>
      </c>
      <c r="F64" s="1">
        <v>0</v>
      </c>
      <c r="G64" s="1">
        <v>0</v>
      </c>
      <c r="H64" s="1">
        <v>63</v>
      </c>
      <c r="I64" s="1">
        <v>0</v>
      </c>
      <c r="J64" s="1">
        <v>0</v>
      </c>
      <c r="K64" s="1">
        <v>0</v>
      </c>
      <c r="L64" s="236">
        <v>9647.6171486849998</v>
      </c>
      <c r="M64" s="236">
        <v>100270</v>
      </c>
    </row>
    <row r="65" spans="1:13" x14ac:dyDescent="0.15">
      <c r="A65" s="1" t="s">
        <v>273</v>
      </c>
      <c r="B65" s="1">
        <v>1</v>
      </c>
      <c r="C65" s="1" t="s">
        <v>273</v>
      </c>
      <c r="D65" s="1">
        <v>1</v>
      </c>
      <c r="E65" s="1">
        <v>1</v>
      </c>
      <c r="F65" s="1">
        <v>0</v>
      </c>
      <c r="G65" s="1">
        <v>0</v>
      </c>
      <c r="H65" s="1">
        <v>64</v>
      </c>
      <c r="I65" s="1">
        <v>0</v>
      </c>
      <c r="J65" s="1">
        <v>0</v>
      </c>
      <c r="K65" s="1">
        <v>0</v>
      </c>
      <c r="L65" s="236">
        <v>9673.9065612289996</v>
      </c>
      <c r="M65" s="236">
        <v>100560</v>
      </c>
    </row>
    <row r="66" spans="1:13" x14ac:dyDescent="0.15">
      <c r="A66" s="1" t="s">
        <v>273</v>
      </c>
      <c r="B66" s="1">
        <v>1</v>
      </c>
      <c r="C66" s="1" t="s">
        <v>273</v>
      </c>
      <c r="D66" s="1">
        <v>1</v>
      </c>
      <c r="E66" s="1">
        <v>1</v>
      </c>
      <c r="F66" s="1">
        <v>0</v>
      </c>
      <c r="G66" s="1">
        <v>0</v>
      </c>
      <c r="H66" s="1">
        <v>65</v>
      </c>
      <c r="I66" s="1">
        <v>0</v>
      </c>
      <c r="J66" s="1">
        <v>0</v>
      </c>
      <c r="K66" s="1">
        <v>0</v>
      </c>
      <c r="L66" s="236">
        <v>9699.2857646110006</v>
      </c>
      <c r="M66" s="236">
        <v>100840</v>
      </c>
    </row>
    <row r="67" spans="1:13" x14ac:dyDescent="0.15">
      <c r="A67" s="1" t="s">
        <v>273</v>
      </c>
      <c r="B67" s="1">
        <v>1</v>
      </c>
      <c r="C67" s="1" t="s">
        <v>273</v>
      </c>
      <c r="D67" s="1">
        <v>1</v>
      </c>
      <c r="E67" s="1">
        <v>1</v>
      </c>
      <c r="F67" s="1">
        <v>0</v>
      </c>
      <c r="G67" s="1">
        <v>0</v>
      </c>
      <c r="H67" s="1">
        <v>66</v>
      </c>
      <c r="I67" s="1">
        <v>0</v>
      </c>
      <c r="J67" s="1">
        <v>0</v>
      </c>
      <c r="K67" s="1">
        <v>0</v>
      </c>
      <c r="L67" s="236">
        <v>9723.9659815159994</v>
      </c>
      <c r="M67" s="236">
        <v>101110</v>
      </c>
    </row>
    <row r="68" spans="1:13" x14ac:dyDescent="0.15">
      <c r="A68" s="1" t="s">
        <v>273</v>
      </c>
      <c r="B68" s="1">
        <v>1</v>
      </c>
      <c r="C68" s="1" t="s">
        <v>273</v>
      </c>
      <c r="D68" s="1">
        <v>1</v>
      </c>
      <c r="E68" s="1">
        <v>1</v>
      </c>
      <c r="F68" s="1">
        <v>0</v>
      </c>
      <c r="G68" s="1">
        <v>0</v>
      </c>
      <c r="H68" s="1">
        <v>67</v>
      </c>
      <c r="I68" s="1">
        <v>0</v>
      </c>
      <c r="J68" s="1">
        <v>0</v>
      </c>
      <c r="K68" s="1">
        <v>0</v>
      </c>
      <c r="L68" s="236">
        <v>9748.0421767410007</v>
      </c>
      <c r="M68" s="236">
        <v>101370</v>
      </c>
    </row>
    <row r="69" spans="1:13" x14ac:dyDescent="0.15">
      <c r="A69" s="1" t="s">
        <v>273</v>
      </c>
      <c r="B69" s="1">
        <v>1</v>
      </c>
      <c r="C69" s="1" t="s">
        <v>273</v>
      </c>
      <c r="D69" s="1">
        <v>1</v>
      </c>
      <c r="E69" s="1">
        <v>1</v>
      </c>
      <c r="F69" s="1">
        <v>0</v>
      </c>
      <c r="G69" s="1">
        <v>0</v>
      </c>
      <c r="H69" s="1">
        <v>68</v>
      </c>
      <c r="I69" s="1">
        <v>0</v>
      </c>
      <c r="J69" s="1">
        <v>0</v>
      </c>
      <c r="K69" s="1">
        <v>0</v>
      </c>
      <c r="L69" s="236">
        <v>9771.3728973300003</v>
      </c>
      <c r="M69" s="236">
        <v>101630</v>
      </c>
    </row>
    <row r="70" spans="1:13" x14ac:dyDescent="0.15">
      <c r="A70" s="1" t="s">
        <v>273</v>
      </c>
      <c r="B70" s="1">
        <v>1</v>
      </c>
      <c r="C70" s="1" t="s">
        <v>273</v>
      </c>
      <c r="D70" s="1">
        <v>1</v>
      </c>
      <c r="E70" s="1">
        <v>1</v>
      </c>
      <c r="F70" s="1">
        <v>0</v>
      </c>
      <c r="G70" s="1">
        <v>0</v>
      </c>
      <c r="H70" s="1">
        <v>69</v>
      </c>
      <c r="I70" s="1">
        <v>0</v>
      </c>
      <c r="J70" s="1">
        <v>0</v>
      </c>
      <c r="K70" s="1">
        <v>0</v>
      </c>
      <c r="L70" s="236">
        <v>9793.8783451899999</v>
      </c>
      <c r="M70" s="236">
        <v>101870</v>
      </c>
    </row>
    <row r="71" spans="1:13" x14ac:dyDescent="0.15">
      <c r="A71" s="1" t="s">
        <v>273</v>
      </c>
      <c r="B71" s="1">
        <v>1</v>
      </c>
      <c r="C71" s="1" t="s">
        <v>273</v>
      </c>
      <c r="D71" s="1">
        <v>1</v>
      </c>
      <c r="E71" s="1">
        <v>1</v>
      </c>
      <c r="F71" s="1">
        <v>0</v>
      </c>
      <c r="G71" s="1">
        <v>0</v>
      </c>
      <c r="H71" s="1">
        <v>70</v>
      </c>
      <c r="I71" s="1">
        <v>0</v>
      </c>
      <c r="J71" s="1">
        <v>0</v>
      </c>
      <c r="K71" s="1">
        <v>0</v>
      </c>
      <c r="L71" s="236">
        <v>9815.6441566220001</v>
      </c>
      <c r="M71" s="236">
        <v>102110</v>
      </c>
    </row>
    <row r="72" spans="1:13" x14ac:dyDescent="0.15">
      <c r="A72" s="1" t="s">
        <v>273</v>
      </c>
      <c r="B72" s="1">
        <v>1</v>
      </c>
      <c r="C72" s="1" t="s">
        <v>273</v>
      </c>
      <c r="D72" s="1">
        <v>1</v>
      </c>
      <c r="E72" s="1">
        <v>1</v>
      </c>
      <c r="F72" s="1">
        <v>0</v>
      </c>
      <c r="G72" s="1">
        <v>0</v>
      </c>
      <c r="H72" s="1">
        <v>71</v>
      </c>
      <c r="I72" s="1">
        <v>0</v>
      </c>
      <c r="J72" s="1">
        <v>0</v>
      </c>
      <c r="K72" s="1">
        <v>0</v>
      </c>
      <c r="L72" s="236">
        <v>9836.7158402500008</v>
      </c>
      <c r="M72" s="236">
        <v>102350</v>
      </c>
    </row>
    <row r="73" spans="1:13" x14ac:dyDescent="0.15">
      <c r="A73" s="1" t="s">
        <v>273</v>
      </c>
      <c r="B73" s="1">
        <v>1</v>
      </c>
      <c r="C73" s="1" t="s">
        <v>273</v>
      </c>
      <c r="D73" s="1">
        <v>1</v>
      </c>
      <c r="E73" s="1">
        <v>1</v>
      </c>
      <c r="F73" s="1">
        <v>0</v>
      </c>
      <c r="G73" s="1">
        <v>0</v>
      </c>
      <c r="H73" s="1">
        <v>72</v>
      </c>
      <c r="I73" s="1">
        <v>0</v>
      </c>
      <c r="J73" s="1">
        <v>0</v>
      </c>
      <c r="K73" s="1">
        <v>0</v>
      </c>
      <c r="L73" s="236">
        <v>9857.3664142599991</v>
      </c>
      <c r="M73" s="236">
        <v>102570</v>
      </c>
    </row>
    <row r="74" spans="1:13" x14ac:dyDescent="0.15">
      <c r="A74" s="1" t="s">
        <v>273</v>
      </c>
      <c r="B74" s="1">
        <v>1</v>
      </c>
      <c r="C74" s="1" t="s">
        <v>273</v>
      </c>
      <c r="D74" s="1">
        <v>1</v>
      </c>
      <c r="E74" s="1">
        <v>1</v>
      </c>
      <c r="F74" s="1">
        <v>0</v>
      </c>
      <c r="G74" s="1">
        <v>0</v>
      </c>
      <c r="H74" s="1">
        <v>73</v>
      </c>
      <c r="I74" s="1">
        <v>0</v>
      </c>
      <c r="J74" s="1">
        <v>0</v>
      </c>
      <c r="K74" s="1">
        <v>0</v>
      </c>
      <c r="L74" s="236">
        <v>9877.8825291689991</v>
      </c>
      <c r="M74" s="236">
        <v>102800</v>
      </c>
    </row>
    <row r="75" spans="1:13" x14ac:dyDescent="0.15">
      <c r="A75" s="1" t="s">
        <v>273</v>
      </c>
      <c r="B75" s="1">
        <v>1</v>
      </c>
      <c r="C75" s="1" t="s">
        <v>273</v>
      </c>
      <c r="D75" s="1">
        <v>1</v>
      </c>
      <c r="E75" s="1">
        <v>1</v>
      </c>
      <c r="F75" s="1">
        <v>0</v>
      </c>
      <c r="G75" s="1">
        <v>0</v>
      </c>
      <c r="H75" s="1">
        <v>74</v>
      </c>
      <c r="I75" s="1">
        <v>0</v>
      </c>
      <c r="J75" s="1">
        <v>0</v>
      </c>
      <c r="K75" s="1">
        <v>0</v>
      </c>
      <c r="L75" s="236">
        <v>9897.8538310149997</v>
      </c>
      <c r="M75" s="236">
        <v>103020</v>
      </c>
    </row>
    <row r="76" spans="1:13" x14ac:dyDescent="0.15">
      <c r="A76" s="1" t="s">
        <v>273</v>
      </c>
      <c r="B76" s="1">
        <v>1</v>
      </c>
      <c r="C76" s="1" t="s">
        <v>273</v>
      </c>
      <c r="D76" s="1">
        <v>1</v>
      </c>
      <c r="E76" s="1">
        <v>1</v>
      </c>
      <c r="F76" s="1">
        <v>0</v>
      </c>
      <c r="G76" s="1">
        <v>0</v>
      </c>
      <c r="H76" s="1">
        <v>75</v>
      </c>
      <c r="I76" s="1">
        <v>0</v>
      </c>
      <c r="J76" s="1">
        <v>0</v>
      </c>
      <c r="K76" s="1">
        <v>0</v>
      </c>
      <c r="L76" s="236">
        <v>9917.4381996079992</v>
      </c>
      <c r="M76" s="236">
        <v>103240</v>
      </c>
    </row>
    <row r="77" spans="1:13" x14ac:dyDescent="0.15">
      <c r="A77" s="1" t="s">
        <v>273</v>
      </c>
      <c r="B77" s="1">
        <v>1</v>
      </c>
      <c r="C77" s="1" t="s">
        <v>273</v>
      </c>
      <c r="D77" s="1">
        <v>1</v>
      </c>
      <c r="E77" s="1">
        <v>1</v>
      </c>
      <c r="F77" s="1">
        <v>0</v>
      </c>
      <c r="G77" s="1">
        <v>0</v>
      </c>
      <c r="H77" s="1">
        <v>76</v>
      </c>
      <c r="I77" s="1">
        <v>0</v>
      </c>
      <c r="J77" s="1">
        <v>0</v>
      </c>
      <c r="K77" s="1">
        <v>0</v>
      </c>
      <c r="L77" s="236">
        <v>9936.5796708550006</v>
      </c>
      <c r="M77" s="236">
        <v>103450</v>
      </c>
    </row>
    <row r="78" spans="1:13" x14ac:dyDescent="0.15">
      <c r="A78" s="1" t="s">
        <v>273</v>
      </c>
      <c r="B78" s="1">
        <v>1</v>
      </c>
      <c r="C78" s="1" t="s">
        <v>273</v>
      </c>
      <c r="D78" s="1">
        <v>1</v>
      </c>
      <c r="E78" s="1">
        <v>1</v>
      </c>
      <c r="F78" s="1">
        <v>0</v>
      </c>
      <c r="G78" s="1">
        <v>0</v>
      </c>
      <c r="H78" s="1">
        <v>77</v>
      </c>
      <c r="I78" s="1">
        <v>0</v>
      </c>
      <c r="J78" s="1">
        <v>0</v>
      </c>
      <c r="K78" s="1">
        <v>0</v>
      </c>
      <c r="L78" s="236">
        <v>9955.4889290190004</v>
      </c>
      <c r="M78" s="236">
        <v>103660</v>
      </c>
    </row>
    <row r="79" spans="1:13" x14ac:dyDescent="0.15">
      <c r="A79" s="1" t="s">
        <v>273</v>
      </c>
      <c r="B79" s="1">
        <v>1</v>
      </c>
      <c r="C79" s="1" t="s">
        <v>273</v>
      </c>
      <c r="D79" s="1">
        <v>1</v>
      </c>
      <c r="E79" s="1">
        <v>1</v>
      </c>
      <c r="F79" s="1">
        <v>0</v>
      </c>
      <c r="G79" s="1">
        <v>0</v>
      </c>
      <c r="H79" s="1">
        <v>78</v>
      </c>
      <c r="I79" s="1">
        <v>0</v>
      </c>
      <c r="J79" s="1">
        <v>0</v>
      </c>
      <c r="K79" s="1">
        <v>0</v>
      </c>
      <c r="L79" s="236">
        <v>9974.2676839590004</v>
      </c>
      <c r="M79" s="236">
        <v>103870</v>
      </c>
    </row>
    <row r="80" spans="1:13" x14ac:dyDescent="0.15">
      <c r="A80" s="1" t="s">
        <v>273</v>
      </c>
      <c r="B80" s="1">
        <v>1</v>
      </c>
      <c r="C80" s="1" t="s">
        <v>273</v>
      </c>
      <c r="D80" s="1">
        <v>1</v>
      </c>
      <c r="E80" s="1">
        <v>1</v>
      </c>
      <c r="F80" s="1">
        <v>0</v>
      </c>
      <c r="G80" s="1">
        <v>0</v>
      </c>
      <c r="H80" s="1">
        <v>79</v>
      </c>
      <c r="I80" s="1">
        <v>0</v>
      </c>
      <c r="J80" s="1">
        <v>0</v>
      </c>
      <c r="K80" s="1">
        <v>0</v>
      </c>
      <c r="L80" s="236">
        <v>9994.0612140430003</v>
      </c>
      <c r="M80" s="236">
        <v>104090</v>
      </c>
    </row>
    <row r="81" spans="1:13" x14ac:dyDescent="0.15">
      <c r="A81" s="1" t="s">
        <v>273</v>
      </c>
      <c r="B81" s="1">
        <v>1</v>
      </c>
      <c r="C81" s="1" t="s">
        <v>273</v>
      </c>
      <c r="D81" s="1">
        <v>1</v>
      </c>
      <c r="E81" s="1">
        <v>1</v>
      </c>
      <c r="F81" s="1">
        <v>0</v>
      </c>
      <c r="G81" s="1">
        <v>0</v>
      </c>
      <c r="H81" s="1">
        <v>80</v>
      </c>
      <c r="I81" s="1">
        <v>0</v>
      </c>
      <c r="J81" s="1">
        <v>0</v>
      </c>
      <c r="K81" s="1">
        <v>0</v>
      </c>
      <c r="L81" s="236">
        <v>10014.583947374</v>
      </c>
      <c r="M81" s="236">
        <v>104320</v>
      </c>
    </row>
    <row r="82" spans="1:13" x14ac:dyDescent="0.15">
      <c r="A82" s="1" t="s">
        <v>273</v>
      </c>
      <c r="B82" s="1">
        <v>1</v>
      </c>
      <c r="C82" s="1" t="s">
        <v>273</v>
      </c>
      <c r="D82" s="1">
        <v>1</v>
      </c>
      <c r="E82" s="1">
        <v>2</v>
      </c>
      <c r="F82" s="1">
        <v>0</v>
      </c>
      <c r="G82" s="1">
        <v>0</v>
      </c>
      <c r="H82" s="1">
        <v>0</v>
      </c>
      <c r="I82" s="1">
        <v>0</v>
      </c>
      <c r="J82" s="1">
        <v>0</v>
      </c>
      <c r="K82" s="1">
        <v>0</v>
      </c>
      <c r="L82" s="236">
        <v>6479.1519928369999</v>
      </c>
      <c r="M82" s="236">
        <v>70720</v>
      </c>
    </row>
    <row r="83" spans="1:13" x14ac:dyDescent="0.15">
      <c r="A83" s="1" t="s">
        <v>273</v>
      </c>
      <c r="B83" s="1">
        <v>1</v>
      </c>
      <c r="C83" s="1" t="s">
        <v>273</v>
      </c>
      <c r="D83" s="1">
        <v>1</v>
      </c>
      <c r="E83" s="1">
        <v>2</v>
      </c>
      <c r="F83" s="1">
        <v>0</v>
      </c>
      <c r="G83" s="1">
        <v>0</v>
      </c>
      <c r="H83" s="1">
        <v>1</v>
      </c>
      <c r="I83" s="1">
        <v>0</v>
      </c>
      <c r="J83" s="1">
        <v>0</v>
      </c>
      <c r="K83" s="1">
        <v>0</v>
      </c>
      <c r="L83" s="236">
        <v>6531.9578248520002</v>
      </c>
      <c r="M83" s="236">
        <v>71240</v>
      </c>
    </row>
    <row r="84" spans="1:13" x14ac:dyDescent="0.15">
      <c r="A84" s="1" t="s">
        <v>273</v>
      </c>
      <c r="B84" s="1">
        <v>1</v>
      </c>
      <c r="C84" s="1" t="s">
        <v>273</v>
      </c>
      <c r="D84" s="1">
        <v>1</v>
      </c>
      <c r="E84" s="1">
        <v>2</v>
      </c>
      <c r="F84" s="1">
        <v>0</v>
      </c>
      <c r="G84" s="1">
        <v>0</v>
      </c>
      <c r="H84" s="1">
        <v>2</v>
      </c>
      <c r="I84" s="1">
        <v>0</v>
      </c>
      <c r="J84" s="1">
        <v>0</v>
      </c>
      <c r="K84" s="1">
        <v>0</v>
      </c>
      <c r="L84" s="236">
        <v>6584.942276799</v>
      </c>
      <c r="M84" s="236">
        <v>71760</v>
      </c>
    </row>
    <row r="85" spans="1:13" x14ac:dyDescent="0.15">
      <c r="A85" s="1" t="s">
        <v>273</v>
      </c>
      <c r="B85" s="1">
        <v>1</v>
      </c>
      <c r="C85" s="1" t="s">
        <v>273</v>
      </c>
      <c r="D85" s="1">
        <v>1</v>
      </c>
      <c r="E85" s="1">
        <v>2</v>
      </c>
      <c r="F85" s="1">
        <v>0</v>
      </c>
      <c r="G85" s="1">
        <v>0</v>
      </c>
      <c r="H85" s="1">
        <v>3</v>
      </c>
      <c r="I85" s="1">
        <v>0</v>
      </c>
      <c r="J85" s="1">
        <v>0</v>
      </c>
      <c r="K85" s="1">
        <v>0</v>
      </c>
      <c r="L85" s="236">
        <v>6638.0978325160004</v>
      </c>
      <c r="M85" s="236">
        <v>72280</v>
      </c>
    </row>
    <row r="86" spans="1:13" x14ac:dyDescent="0.15">
      <c r="A86" s="1" t="s">
        <v>273</v>
      </c>
      <c r="B86" s="1">
        <v>1</v>
      </c>
      <c r="C86" s="1" t="s">
        <v>273</v>
      </c>
      <c r="D86" s="1">
        <v>1</v>
      </c>
      <c r="E86" s="1">
        <v>2</v>
      </c>
      <c r="F86" s="1">
        <v>0</v>
      </c>
      <c r="G86" s="1">
        <v>0</v>
      </c>
      <c r="H86" s="1">
        <v>4</v>
      </c>
      <c r="I86" s="1">
        <v>0</v>
      </c>
      <c r="J86" s="1">
        <v>0</v>
      </c>
      <c r="K86" s="1">
        <v>0</v>
      </c>
      <c r="L86" s="236">
        <v>6691.3890777019997</v>
      </c>
      <c r="M86" s="236">
        <v>72800</v>
      </c>
    </row>
    <row r="87" spans="1:13" x14ac:dyDescent="0.15">
      <c r="A87" s="1" t="s">
        <v>273</v>
      </c>
      <c r="B87" s="1">
        <v>1</v>
      </c>
      <c r="C87" s="1" t="s">
        <v>273</v>
      </c>
      <c r="D87" s="1">
        <v>1</v>
      </c>
      <c r="E87" s="1">
        <v>2</v>
      </c>
      <c r="F87" s="1">
        <v>0</v>
      </c>
      <c r="G87" s="1">
        <v>0</v>
      </c>
      <c r="H87" s="1">
        <v>5</v>
      </c>
      <c r="I87" s="1">
        <v>0</v>
      </c>
      <c r="J87" s="1">
        <v>0</v>
      </c>
      <c r="K87" s="1">
        <v>0</v>
      </c>
      <c r="L87" s="236">
        <v>6744.8021909560002</v>
      </c>
      <c r="M87" s="236">
        <v>73320</v>
      </c>
    </row>
    <row r="88" spans="1:13" x14ac:dyDescent="0.15">
      <c r="A88" s="1" t="s">
        <v>273</v>
      </c>
      <c r="B88" s="1">
        <v>1</v>
      </c>
      <c r="C88" s="1" t="s">
        <v>273</v>
      </c>
      <c r="D88" s="1">
        <v>1</v>
      </c>
      <c r="E88" s="1">
        <v>2</v>
      </c>
      <c r="F88" s="1">
        <v>0</v>
      </c>
      <c r="G88" s="1">
        <v>0</v>
      </c>
      <c r="H88" s="1">
        <v>6</v>
      </c>
      <c r="I88" s="1">
        <v>0</v>
      </c>
      <c r="J88" s="1">
        <v>0</v>
      </c>
      <c r="K88" s="1">
        <v>0</v>
      </c>
      <c r="L88" s="236">
        <v>6798.3257344269996</v>
      </c>
      <c r="M88" s="236">
        <v>73840</v>
      </c>
    </row>
    <row r="89" spans="1:13" x14ac:dyDescent="0.15">
      <c r="A89" s="1" t="s">
        <v>273</v>
      </c>
      <c r="B89" s="1">
        <v>1</v>
      </c>
      <c r="C89" s="1" t="s">
        <v>273</v>
      </c>
      <c r="D89" s="1">
        <v>1</v>
      </c>
      <c r="E89" s="1">
        <v>2</v>
      </c>
      <c r="F89" s="1">
        <v>0</v>
      </c>
      <c r="G89" s="1">
        <v>0</v>
      </c>
      <c r="H89" s="1">
        <v>7</v>
      </c>
      <c r="I89" s="1">
        <v>0</v>
      </c>
      <c r="J89" s="1">
        <v>0</v>
      </c>
      <c r="K89" s="1">
        <v>0</v>
      </c>
      <c r="L89" s="236">
        <v>6851.9490451920001</v>
      </c>
      <c r="M89" s="236">
        <v>74360</v>
      </c>
    </row>
    <row r="90" spans="1:13" x14ac:dyDescent="0.15">
      <c r="A90" s="1" t="s">
        <v>273</v>
      </c>
      <c r="B90" s="1">
        <v>1</v>
      </c>
      <c r="C90" s="1" t="s">
        <v>273</v>
      </c>
      <c r="D90" s="1">
        <v>1</v>
      </c>
      <c r="E90" s="1">
        <v>2</v>
      </c>
      <c r="F90" s="1">
        <v>0</v>
      </c>
      <c r="G90" s="1">
        <v>0</v>
      </c>
      <c r="H90" s="1">
        <v>8</v>
      </c>
      <c r="I90" s="1">
        <v>0</v>
      </c>
      <c r="J90" s="1">
        <v>0</v>
      </c>
      <c r="K90" s="1">
        <v>0</v>
      </c>
      <c r="L90" s="236">
        <v>6905.6595982910003</v>
      </c>
      <c r="M90" s="236">
        <v>74880</v>
      </c>
    </row>
    <row r="91" spans="1:13" x14ac:dyDescent="0.15">
      <c r="A91" s="1" t="s">
        <v>273</v>
      </c>
      <c r="B91" s="1">
        <v>1</v>
      </c>
      <c r="C91" s="1" t="s">
        <v>273</v>
      </c>
      <c r="D91" s="1">
        <v>1</v>
      </c>
      <c r="E91" s="1">
        <v>2</v>
      </c>
      <c r="F91" s="1">
        <v>0</v>
      </c>
      <c r="G91" s="1">
        <v>0</v>
      </c>
      <c r="H91" s="1">
        <v>9</v>
      </c>
      <c r="I91" s="1">
        <v>0</v>
      </c>
      <c r="J91" s="1">
        <v>0</v>
      </c>
      <c r="K91" s="1">
        <v>0</v>
      </c>
      <c r="L91" s="236">
        <v>6959.4456405279998</v>
      </c>
      <c r="M91" s="236">
        <v>75400</v>
      </c>
    </row>
    <row r="92" spans="1:13" x14ac:dyDescent="0.15">
      <c r="A92" s="1" t="s">
        <v>273</v>
      </c>
      <c r="B92" s="1">
        <v>1</v>
      </c>
      <c r="C92" s="1" t="s">
        <v>273</v>
      </c>
      <c r="D92" s="1">
        <v>1</v>
      </c>
      <c r="E92" s="1">
        <v>2</v>
      </c>
      <c r="F92" s="1">
        <v>0</v>
      </c>
      <c r="G92" s="1">
        <v>0</v>
      </c>
      <c r="H92" s="1">
        <v>10</v>
      </c>
      <c r="I92" s="1">
        <v>0</v>
      </c>
      <c r="J92" s="1">
        <v>0</v>
      </c>
      <c r="K92" s="1">
        <v>0</v>
      </c>
      <c r="L92" s="236">
        <v>7013.2946091220001</v>
      </c>
      <c r="M92" s="236">
        <v>75920</v>
      </c>
    </row>
    <row r="93" spans="1:13" x14ac:dyDescent="0.15">
      <c r="A93" s="1" t="s">
        <v>273</v>
      </c>
      <c r="B93" s="1">
        <v>1</v>
      </c>
      <c r="C93" s="1" t="s">
        <v>273</v>
      </c>
      <c r="D93" s="1">
        <v>1</v>
      </c>
      <c r="E93" s="1">
        <v>2</v>
      </c>
      <c r="F93" s="1">
        <v>0</v>
      </c>
      <c r="G93" s="1">
        <v>0</v>
      </c>
      <c r="H93" s="1">
        <v>11</v>
      </c>
      <c r="I93" s="1">
        <v>0</v>
      </c>
      <c r="J93" s="1">
        <v>0</v>
      </c>
      <c r="K93" s="1">
        <v>0</v>
      </c>
      <c r="L93" s="236">
        <v>7067.1941743220004</v>
      </c>
      <c r="M93" s="236">
        <v>76440</v>
      </c>
    </row>
    <row r="94" spans="1:13" x14ac:dyDescent="0.15">
      <c r="A94" s="1" t="s">
        <v>273</v>
      </c>
      <c r="B94" s="1">
        <v>1</v>
      </c>
      <c r="C94" s="1" t="s">
        <v>273</v>
      </c>
      <c r="D94" s="1">
        <v>1</v>
      </c>
      <c r="E94" s="1">
        <v>2</v>
      </c>
      <c r="F94" s="1">
        <v>0</v>
      </c>
      <c r="G94" s="1">
        <v>0</v>
      </c>
      <c r="H94" s="1">
        <v>12</v>
      </c>
      <c r="I94" s="1">
        <v>0</v>
      </c>
      <c r="J94" s="1">
        <v>0</v>
      </c>
      <c r="K94" s="1">
        <v>0</v>
      </c>
      <c r="L94" s="236">
        <v>7121.131190952</v>
      </c>
      <c r="M94" s="236">
        <v>76960</v>
      </c>
    </row>
    <row r="95" spans="1:13" x14ac:dyDescent="0.15">
      <c r="A95" s="1" t="s">
        <v>273</v>
      </c>
      <c r="B95" s="1">
        <v>1</v>
      </c>
      <c r="C95" s="1" t="s">
        <v>273</v>
      </c>
      <c r="D95" s="1">
        <v>1</v>
      </c>
      <c r="E95" s="1">
        <v>2</v>
      </c>
      <c r="F95" s="1">
        <v>0</v>
      </c>
      <c r="G95" s="1">
        <v>0</v>
      </c>
      <c r="H95" s="1">
        <v>13</v>
      </c>
      <c r="I95" s="1">
        <v>0</v>
      </c>
      <c r="J95" s="1">
        <v>0</v>
      </c>
      <c r="K95" s="1">
        <v>0</v>
      </c>
      <c r="L95" s="236">
        <v>7175.0917009089999</v>
      </c>
      <c r="M95" s="236">
        <v>77480</v>
      </c>
    </row>
    <row r="96" spans="1:13" x14ac:dyDescent="0.15">
      <c r="A96" s="1" t="s">
        <v>273</v>
      </c>
      <c r="B96" s="1">
        <v>1</v>
      </c>
      <c r="C96" s="1" t="s">
        <v>273</v>
      </c>
      <c r="D96" s="1">
        <v>1</v>
      </c>
      <c r="E96" s="1">
        <v>2</v>
      </c>
      <c r="F96" s="1">
        <v>0</v>
      </c>
      <c r="G96" s="1">
        <v>0</v>
      </c>
      <c r="H96" s="1">
        <v>14</v>
      </c>
      <c r="I96" s="1">
        <v>0</v>
      </c>
      <c r="J96" s="1">
        <v>0</v>
      </c>
      <c r="K96" s="1">
        <v>0</v>
      </c>
      <c r="L96" s="236">
        <v>7229.0619625789996</v>
      </c>
      <c r="M96" s="236">
        <v>78000</v>
      </c>
    </row>
    <row r="97" spans="1:13" x14ac:dyDescent="0.15">
      <c r="A97" s="1" t="s">
        <v>273</v>
      </c>
      <c r="B97" s="1">
        <v>1</v>
      </c>
      <c r="C97" s="1" t="s">
        <v>273</v>
      </c>
      <c r="D97" s="1">
        <v>1</v>
      </c>
      <c r="E97" s="1">
        <v>2</v>
      </c>
      <c r="F97" s="1">
        <v>0</v>
      </c>
      <c r="G97" s="1">
        <v>0</v>
      </c>
      <c r="H97" s="1">
        <v>15</v>
      </c>
      <c r="I97" s="1">
        <v>0</v>
      </c>
      <c r="J97" s="1">
        <v>0</v>
      </c>
      <c r="K97" s="1">
        <v>0</v>
      </c>
      <c r="L97" s="236">
        <v>7283.0304820029996</v>
      </c>
      <c r="M97" s="236">
        <v>78520</v>
      </c>
    </row>
    <row r="98" spans="1:13" x14ac:dyDescent="0.15">
      <c r="A98" s="1" t="s">
        <v>273</v>
      </c>
      <c r="B98" s="1">
        <v>1</v>
      </c>
      <c r="C98" s="1" t="s">
        <v>273</v>
      </c>
      <c r="D98" s="1">
        <v>1</v>
      </c>
      <c r="E98" s="1">
        <v>2</v>
      </c>
      <c r="F98" s="1">
        <v>0</v>
      </c>
      <c r="G98" s="1">
        <v>0</v>
      </c>
      <c r="H98" s="1">
        <v>16</v>
      </c>
      <c r="I98" s="1">
        <v>0</v>
      </c>
      <c r="J98" s="1">
        <v>0</v>
      </c>
      <c r="K98" s="1">
        <v>0</v>
      </c>
      <c r="L98" s="236">
        <v>7336.9833655230004</v>
      </c>
      <c r="M98" s="236">
        <v>79040</v>
      </c>
    </row>
    <row r="99" spans="1:13" x14ac:dyDescent="0.15">
      <c r="A99" s="1" t="s">
        <v>273</v>
      </c>
      <c r="B99" s="1">
        <v>1</v>
      </c>
      <c r="C99" s="1" t="s">
        <v>273</v>
      </c>
      <c r="D99" s="1">
        <v>1</v>
      </c>
      <c r="E99" s="1">
        <v>2</v>
      </c>
      <c r="F99" s="1">
        <v>0</v>
      </c>
      <c r="G99" s="1">
        <v>0</v>
      </c>
      <c r="H99" s="1">
        <v>17</v>
      </c>
      <c r="I99" s="1">
        <v>0</v>
      </c>
      <c r="J99" s="1">
        <v>0</v>
      </c>
      <c r="K99" s="1">
        <v>0</v>
      </c>
      <c r="L99" s="236">
        <v>7390.514003843</v>
      </c>
      <c r="M99" s="236">
        <v>79550</v>
      </c>
    </row>
    <row r="100" spans="1:13" x14ac:dyDescent="0.15">
      <c r="A100" s="1" t="s">
        <v>273</v>
      </c>
      <c r="B100" s="1">
        <v>1</v>
      </c>
      <c r="C100" s="1" t="s">
        <v>273</v>
      </c>
      <c r="D100" s="1">
        <v>1</v>
      </c>
      <c r="E100" s="1">
        <v>2</v>
      </c>
      <c r="F100" s="1">
        <v>0</v>
      </c>
      <c r="G100" s="1">
        <v>0</v>
      </c>
      <c r="H100" s="1">
        <v>18</v>
      </c>
      <c r="I100" s="1">
        <v>0</v>
      </c>
      <c r="J100" s="1">
        <v>0</v>
      </c>
      <c r="K100" s="1">
        <v>0</v>
      </c>
      <c r="L100" s="236">
        <v>7443.9734549960003</v>
      </c>
      <c r="M100" s="236">
        <v>80060</v>
      </c>
    </row>
    <row r="101" spans="1:13" x14ac:dyDescent="0.15">
      <c r="A101" s="1" t="s">
        <v>273</v>
      </c>
      <c r="B101" s="1">
        <v>1</v>
      </c>
      <c r="C101" s="1" t="s">
        <v>273</v>
      </c>
      <c r="D101" s="1">
        <v>1</v>
      </c>
      <c r="E101" s="1">
        <v>2</v>
      </c>
      <c r="F101" s="1">
        <v>0</v>
      </c>
      <c r="G101" s="1">
        <v>0</v>
      </c>
      <c r="H101" s="1">
        <v>19</v>
      </c>
      <c r="I101" s="1">
        <v>0</v>
      </c>
      <c r="J101" s="1">
        <v>0</v>
      </c>
      <c r="K101" s="1">
        <v>0</v>
      </c>
      <c r="L101" s="236">
        <v>7497.3876842219997</v>
      </c>
      <c r="M101" s="236">
        <v>80570</v>
      </c>
    </row>
    <row r="102" spans="1:13" x14ac:dyDescent="0.15">
      <c r="A102" s="1" t="s">
        <v>273</v>
      </c>
      <c r="B102" s="1">
        <v>1</v>
      </c>
      <c r="C102" s="1" t="s">
        <v>273</v>
      </c>
      <c r="D102" s="1">
        <v>1</v>
      </c>
      <c r="E102" s="1">
        <v>2</v>
      </c>
      <c r="F102" s="1">
        <v>0</v>
      </c>
      <c r="G102" s="1">
        <v>0</v>
      </c>
      <c r="H102" s="1">
        <v>20</v>
      </c>
      <c r="I102" s="1">
        <v>0</v>
      </c>
      <c r="J102" s="1">
        <v>0</v>
      </c>
      <c r="K102" s="1">
        <v>0</v>
      </c>
      <c r="L102" s="236">
        <v>7550.7566898300001</v>
      </c>
      <c r="M102" s="236">
        <v>81070</v>
      </c>
    </row>
    <row r="103" spans="1:13" x14ac:dyDescent="0.15">
      <c r="A103" s="1" t="s">
        <v>273</v>
      </c>
      <c r="B103" s="1">
        <v>1</v>
      </c>
      <c r="C103" s="1" t="s">
        <v>273</v>
      </c>
      <c r="D103" s="1">
        <v>1</v>
      </c>
      <c r="E103" s="1">
        <v>2</v>
      </c>
      <c r="F103" s="1">
        <v>0</v>
      </c>
      <c r="G103" s="1">
        <v>0</v>
      </c>
      <c r="H103" s="1">
        <v>21</v>
      </c>
      <c r="I103" s="1">
        <v>0</v>
      </c>
      <c r="J103" s="1">
        <v>0</v>
      </c>
      <c r="K103" s="1">
        <v>0</v>
      </c>
      <c r="L103" s="236">
        <v>7604.0724578449999</v>
      </c>
      <c r="M103" s="236">
        <v>81580</v>
      </c>
    </row>
    <row r="104" spans="1:13" x14ac:dyDescent="0.15">
      <c r="A104" s="1" t="s">
        <v>273</v>
      </c>
      <c r="B104" s="1">
        <v>1</v>
      </c>
      <c r="C104" s="1" t="s">
        <v>273</v>
      </c>
      <c r="D104" s="1">
        <v>1</v>
      </c>
      <c r="E104" s="1">
        <v>2</v>
      </c>
      <c r="F104" s="1">
        <v>0</v>
      </c>
      <c r="G104" s="1">
        <v>0</v>
      </c>
      <c r="H104" s="1">
        <v>22</v>
      </c>
      <c r="I104" s="1">
        <v>0</v>
      </c>
      <c r="J104" s="1">
        <v>0</v>
      </c>
      <c r="K104" s="1">
        <v>0</v>
      </c>
      <c r="L104" s="236">
        <v>7657.3174939170003</v>
      </c>
      <c r="M104" s="236">
        <v>82080</v>
      </c>
    </row>
    <row r="105" spans="1:13" x14ac:dyDescent="0.15">
      <c r="A105" s="1" t="s">
        <v>273</v>
      </c>
      <c r="B105" s="1">
        <v>1</v>
      </c>
      <c r="C105" s="1" t="s">
        <v>273</v>
      </c>
      <c r="D105" s="1">
        <v>1</v>
      </c>
      <c r="E105" s="1">
        <v>2</v>
      </c>
      <c r="F105" s="1">
        <v>0</v>
      </c>
      <c r="G105" s="1">
        <v>0</v>
      </c>
      <c r="H105" s="1">
        <v>23</v>
      </c>
      <c r="I105" s="1">
        <v>0</v>
      </c>
      <c r="J105" s="1">
        <v>0</v>
      </c>
      <c r="K105" s="1">
        <v>0</v>
      </c>
      <c r="L105" s="236">
        <v>7710.4615195480001</v>
      </c>
      <c r="M105" s="236">
        <v>82580</v>
      </c>
    </row>
    <row r="106" spans="1:13" x14ac:dyDescent="0.15">
      <c r="A106" s="1" t="s">
        <v>273</v>
      </c>
      <c r="B106" s="1">
        <v>1</v>
      </c>
      <c r="C106" s="1" t="s">
        <v>273</v>
      </c>
      <c r="D106" s="1">
        <v>1</v>
      </c>
      <c r="E106" s="1">
        <v>2</v>
      </c>
      <c r="F106" s="1">
        <v>0</v>
      </c>
      <c r="G106" s="1">
        <v>0</v>
      </c>
      <c r="H106" s="1">
        <v>24</v>
      </c>
      <c r="I106" s="1">
        <v>0</v>
      </c>
      <c r="J106" s="1">
        <v>0</v>
      </c>
      <c r="K106" s="1">
        <v>0</v>
      </c>
      <c r="L106" s="236">
        <v>7763.4753925510004</v>
      </c>
      <c r="M106" s="236">
        <v>83090</v>
      </c>
    </row>
    <row r="107" spans="1:13" x14ac:dyDescent="0.15">
      <c r="A107" s="1" t="s">
        <v>273</v>
      </c>
      <c r="B107" s="1">
        <v>1</v>
      </c>
      <c r="C107" s="1" t="s">
        <v>273</v>
      </c>
      <c r="D107" s="1">
        <v>1</v>
      </c>
      <c r="E107" s="1">
        <v>2</v>
      </c>
      <c r="F107" s="1">
        <v>0</v>
      </c>
      <c r="G107" s="1">
        <v>0</v>
      </c>
      <c r="H107" s="1">
        <v>25</v>
      </c>
      <c r="I107" s="1">
        <v>0</v>
      </c>
      <c r="J107" s="1">
        <v>0</v>
      </c>
      <c r="K107" s="1">
        <v>0</v>
      </c>
      <c r="L107" s="236">
        <v>7816.3351703380004</v>
      </c>
      <c r="M107" s="236">
        <v>83580</v>
      </c>
    </row>
    <row r="108" spans="1:13" x14ac:dyDescent="0.15">
      <c r="A108" s="1" t="s">
        <v>273</v>
      </c>
      <c r="B108" s="1">
        <v>1</v>
      </c>
      <c r="C108" s="1" t="s">
        <v>273</v>
      </c>
      <c r="D108" s="1">
        <v>1</v>
      </c>
      <c r="E108" s="1">
        <v>2</v>
      </c>
      <c r="F108" s="1">
        <v>0</v>
      </c>
      <c r="G108" s="1">
        <v>0</v>
      </c>
      <c r="H108" s="1">
        <v>26</v>
      </c>
      <c r="I108" s="1">
        <v>0</v>
      </c>
      <c r="J108" s="1">
        <v>0</v>
      </c>
      <c r="K108" s="1">
        <v>0</v>
      </c>
      <c r="L108" s="236">
        <v>7869.0196407049998</v>
      </c>
      <c r="M108" s="236">
        <v>84080</v>
      </c>
    </row>
    <row r="109" spans="1:13" x14ac:dyDescent="0.15">
      <c r="A109" s="1" t="s">
        <v>273</v>
      </c>
      <c r="B109" s="1">
        <v>1</v>
      </c>
      <c r="C109" s="1" t="s">
        <v>273</v>
      </c>
      <c r="D109" s="1">
        <v>1</v>
      </c>
      <c r="E109" s="1">
        <v>2</v>
      </c>
      <c r="F109" s="1">
        <v>0</v>
      </c>
      <c r="G109" s="1">
        <v>0</v>
      </c>
      <c r="H109" s="1">
        <v>27</v>
      </c>
      <c r="I109" s="1">
        <v>0</v>
      </c>
      <c r="J109" s="1">
        <v>0</v>
      </c>
      <c r="K109" s="1">
        <v>0</v>
      </c>
      <c r="L109" s="236">
        <v>7921.560477</v>
      </c>
      <c r="M109" s="236">
        <v>84570</v>
      </c>
    </row>
    <row r="110" spans="1:13" x14ac:dyDescent="0.15">
      <c r="A110" s="1" t="s">
        <v>273</v>
      </c>
      <c r="B110" s="1">
        <v>1</v>
      </c>
      <c r="C110" s="1" t="s">
        <v>273</v>
      </c>
      <c r="D110" s="1">
        <v>1</v>
      </c>
      <c r="E110" s="1">
        <v>2</v>
      </c>
      <c r="F110" s="1">
        <v>0</v>
      </c>
      <c r="G110" s="1">
        <v>0</v>
      </c>
      <c r="H110" s="1">
        <v>28</v>
      </c>
      <c r="I110" s="1">
        <v>0</v>
      </c>
      <c r="J110" s="1">
        <v>0</v>
      </c>
      <c r="K110" s="1">
        <v>0</v>
      </c>
      <c r="L110" s="236">
        <v>7973.9525923789997</v>
      </c>
      <c r="M110" s="236">
        <v>85060</v>
      </c>
    </row>
    <row r="111" spans="1:13" x14ac:dyDescent="0.15">
      <c r="A111" s="1" t="s">
        <v>273</v>
      </c>
      <c r="B111" s="1">
        <v>1</v>
      </c>
      <c r="C111" s="1" t="s">
        <v>273</v>
      </c>
      <c r="D111" s="1">
        <v>1</v>
      </c>
      <c r="E111" s="1">
        <v>2</v>
      </c>
      <c r="F111" s="1">
        <v>0</v>
      </c>
      <c r="G111" s="1">
        <v>0</v>
      </c>
      <c r="H111" s="1">
        <v>29</v>
      </c>
      <c r="I111" s="1">
        <v>0</v>
      </c>
      <c r="J111" s="1">
        <v>0</v>
      </c>
      <c r="K111" s="1">
        <v>0</v>
      </c>
      <c r="L111" s="236">
        <v>8026.1784317210004</v>
      </c>
      <c r="M111" s="236">
        <v>85550</v>
      </c>
    </row>
    <row r="112" spans="1:13" x14ac:dyDescent="0.15">
      <c r="A112" s="1" t="s">
        <v>273</v>
      </c>
      <c r="B112" s="1">
        <v>1</v>
      </c>
      <c r="C112" s="1" t="s">
        <v>273</v>
      </c>
      <c r="D112" s="1">
        <v>1</v>
      </c>
      <c r="E112" s="1">
        <v>2</v>
      </c>
      <c r="F112" s="1">
        <v>0</v>
      </c>
      <c r="G112" s="1">
        <v>0</v>
      </c>
      <c r="H112" s="1">
        <v>30</v>
      </c>
      <c r="I112" s="1">
        <v>0</v>
      </c>
      <c r="J112" s="1">
        <v>0</v>
      </c>
      <c r="K112" s="1">
        <v>0</v>
      </c>
      <c r="L112" s="236">
        <v>8078.2165654150003</v>
      </c>
      <c r="M112" s="236">
        <v>86030</v>
      </c>
    </row>
    <row r="113" spans="1:13" x14ac:dyDescent="0.15">
      <c r="A113" s="1" t="s">
        <v>273</v>
      </c>
      <c r="B113" s="1">
        <v>1</v>
      </c>
      <c r="C113" s="1" t="s">
        <v>273</v>
      </c>
      <c r="D113" s="1">
        <v>1</v>
      </c>
      <c r="E113" s="1">
        <v>2</v>
      </c>
      <c r="F113" s="1">
        <v>0</v>
      </c>
      <c r="G113" s="1">
        <v>0</v>
      </c>
      <c r="H113" s="1">
        <v>31</v>
      </c>
      <c r="I113" s="1">
        <v>0</v>
      </c>
      <c r="J113" s="1">
        <v>0</v>
      </c>
      <c r="K113" s="1">
        <v>0</v>
      </c>
      <c r="L113" s="236">
        <v>8130.0491523829996</v>
      </c>
      <c r="M113" s="236">
        <v>86520</v>
      </c>
    </row>
    <row r="114" spans="1:13" x14ac:dyDescent="0.15">
      <c r="A114" s="1" t="s">
        <v>273</v>
      </c>
      <c r="B114" s="1">
        <v>1</v>
      </c>
      <c r="C114" s="1" t="s">
        <v>273</v>
      </c>
      <c r="D114" s="1">
        <v>1</v>
      </c>
      <c r="E114" s="1">
        <v>2</v>
      </c>
      <c r="F114" s="1">
        <v>0</v>
      </c>
      <c r="G114" s="1">
        <v>0</v>
      </c>
      <c r="H114" s="1">
        <v>32</v>
      </c>
      <c r="I114" s="1">
        <v>0</v>
      </c>
      <c r="J114" s="1">
        <v>0</v>
      </c>
      <c r="K114" s="1">
        <v>0</v>
      </c>
      <c r="L114" s="236">
        <v>8181.6546426719997</v>
      </c>
      <c r="M114" s="236">
        <v>86990</v>
      </c>
    </row>
    <row r="115" spans="1:13" x14ac:dyDescent="0.15">
      <c r="A115" s="1" t="s">
        <v>273</v>
      </c>
      <c r="B115" s="1">
        <v>1</v>
      </c>
      <c r="C115" s="1" t="s">
        <v>273</v>
      </c>
      <c r="D115" s="1">
        <v>1</v>
      </c>
      <c r="E115" s="1">
        <v>2</v>
      </c>
      <c r="F115" s="1">
        <v>0</v>
      </c>
      <c r="G115" s="1">
        <v>0</v>
      </c>
      <c r="H115" s="1">
        <v>33</v>
      </c>
      <c r="I115" s="1">
        <v>0</v>
      </c>
      <c r="J115" s="1">
        <v>0</v>
      </c>
      <c r="K115" s="1">
        <v>0</v>
      </c>
      <c r="L115" s="236">
        <v>8232.9982824140006</v>
      </c>
      <c r="M115" s="236">
        <v>87470</v>
      </c>
    </row>
    <row r="116" spans="1:13" x14ac:dyDescent="0.15">
      <c r="A116" s="1" t="s">
        <v>273</v>
      </c>
      <c r="B116" s="1">
        <v>1</v>
      </c>
      <c r="C116" s="1" t="s">
        <v>273</v>
      </c>
      <c r="D116" s="1">
        <v>1</v>
      </c>
      <c r="E116" s="1">
        <v>2</v>
      </c>
      <c r="F116" s="1">
        <v>0</v>
      </c>
      <c r="G116" s="1">
        <v>0</v>
      </c>
      <c r="H116" s="1">
        <v>34</v>
      </c>
      <c r="I116" s="1">
        <v>0</v>
      </c>
      <c r="J116" s="1">
        <v>0</v>
      </c>
      <c r="K116" s="1">
        <v>0</v>
      </c>
      <c r="L116" s="236">
        <v>8284.0387912660008</v>
      </c>
      <c r="M116" s="236">
        <v>87940</v>
      </c>
    </row>
    <row r="117" spans="1:13" x14ac:dyDescent="0.15">
      <c r="A117" s="1" t="s">
        <v>273</v>
      </c>
      <c r="B117" s="1">
        <v>1</v>
      </c>
      <c r="C117" s="1" t="s">
        <v>273</v>
      </c>
      <c r="D117" s="1">
        <v>1</v>
      </c>
      <c r="E117" s="1">
        <v>2</v>
      </c>
      <c r="F117" s="1">
        <v>0</v>
      </c>
      <c r="G117" s="1">
        <v>0</v>
      </c>
      <c r="H117" s="1">
        <v>35</v>
      </c>
      <c r="I117" s="1">
        <v>0</v>
      </c>
      <c r="J117" s="1">
        <v>0</v>
      </c>
      <c r="K117" s="1">
        <v>0</v>
      </c>
      <c r="L117" s="236">
        <v>8334.7608268540007</v>
      </c>
      <c r="M117" s="236">
        <v>88410</v>
      </c>
    </row>
    <row r="118" spans="1:13" x14ac:dyDescent="0.15">
      <c r="A118" s="1" t="s">
        <v>273</v>
      </c>
      <c r="B118" s="1">
        <v>1</v>
      </c>
      <c r="C118" s="1" t="s">
        <v>273</v>
      </c>
      <c r="D118" s="1">
        <v>1</v>
      </c>
      <c r="E118" s="1">
        <v>2</v>
      </c>
      <c r="F118" s="1">
        <v>0</v>
      </c>
      <c r="G118" s="1">
        <v>0</v>
      </c>
      <c r="H118" s="1">
        <v>36</v>
      </c>
      <c r="I118" s="1">
        <v>0</v>
      </c>
      <c r="J118" s="1">
        <v>0</v>
      </c>
      <c r="K118" s="1">
        <v>0</v>
      </c>
      <c r="L118" s="236">
        <v>8385.1593552329996</v>
      </c>
      <c r="M118" s="236">
        <v>88870</v>
      </c>
    </row>
    <row r="119" spans="1:13" x14ac:dyDescent="0.15">
      <c r="A119" s="1" t="s">
        <v>273</v>
      </c>
      <c r="B119" s="1">
        <v>1</v>
      </c>
      <c r="C119" s="1" t="s">
        <v>273</v>
      </c>
      <c r="D119" s="1">
        <v>1</v>
      </c>
      <c r="E119" s="1">
        <v>2</v>
      </c>
      <c r="F119" s="1">
        <v>0</v>
      </c>
      <c r="G119" s="1">
        <v>0</v>
      </c>
      <c r="H119" s="1">
        <v>37</v>
      </c>
      <c r="I119" s="1">
        <v>0</v>
      </c>
      <c r="J119" s="1">
        <v>0</v>
      </c>
      <c r="K119" s="1">
        <v>0</v>
      </c>
      <c r="L119" s="236">
        <v>8435.2203272999996</v>
      </c>
      <c r="M119" s="236">
        <v>89330</v>
      </c>
    </row>
    <row r="120" spans="1:13" x14ac:dyDescent="0.15">
      <c r="A120" s="1" t="s">
        <v>273</v>
      </c>
      <c r="B120" s="1">
        <v>1</v>
      </c>
      <c r="C120" s="1" t="s">
        <v>273</v>
      </c>
      <c r="D120" s="1">
        <v>1</v>
      </c>
      <c r="E120" s="1">
        <v>2</v>
      </c>
      <c r="F120" s="1">
        <v>0</v>
      </c>
      <c r="G120" s="1">
        <v>0</v>
      </c>
      <c r="H120" s="1">
        <v>38</v>
      </c>
      <c r="I120" s="1">
        <v>0</v>
      </c>
      <c r="J120" s="1">
        <v>0</v>
      </c>
      <c r="K120" s="1">
        <v>0</v>
      </c>
      <c r="L120" s="236">
        <v>8484.9189336039999</v>
      </c>
      <c r="M120" s="236">
        <v>89780</v>
      </c>
    </row>
    <row r="121" spans="1:13" x14ac:dyDescent="0.15">
      <c r="A121" s="1" t="s">
        <v>273</v>
      </c>
      <c r="B121" s="1">
        <v>1</v>
      </c>
      <c r="C121" s="1" t="s">
        <v>273</v>
      </c>
      <c r="D121" s="1">
        <v>1</v>
      </c>
      <c r="E121" s="1">
        <v>2</v>
      </c>
      <c r="F121" s="1">
        <v>0</v>
      </c>
      <c r="G121" s="1">
        <v>0</v>
      </c>
      <c r="H121" s="1">
        <v>39</v>
      </c>
      <c r="I121" s="1">
        <v>0</v>
      </c>
      <c r="J121" s="1">
        <v>0</v>
      </c>
      <c r="K121" s="1">
        <v>0</v>
      </c>
      <c r="L121" s="236">
        <v>8534.2169943089993</v>
      </c>
      <c r="M121" s="236">
        <v>90230</v>
      </c>
    </row>
    <row r="122" spans="1:13" x14ac:dyDescent="0.15">
      <c r="A122" s="1" t="s">
        <v>273</v>
      </c>
      <c r="B122" s="1">
        <v>1</v>
      </c>
      <c r="C122" s="1" t="s">
        <v>273</v>
      </c>
      <c r="D122" s="1">
        <v>1</v>
      </c>
      <c r="E122" s="1">
        <v>2</v>
      </c>
      <c r="F122" s="1">
        <v>0</v>
      </c>
      <c r="G122" s="1">
        <v>0</v>
      </c>
      <c r="H122" s="1">
        <v>40</v>
      </c>
      <c r="I122" s="1">
        <v>0</v>
      </c>
      <c r="J122" s="1">
        <v>0</v>
      </c>
      <c r="K122" s="1">
        <v>0</v>
      </c>
      <c r="L122" s="236">
        <v>8583.0906758620004</v>
      </c>
      <c r="M122" s="236">
        <v>90680</v>
      </c>
    </row>
    <row r="123" spans="1:13" x14ac:dyDescent="0.15">
      <c r="A123" s="1" t="s">
        <v>273</v>
      </c>
      <c r="B123" s="1">
        <v>1</v>
      </c>
      <c r="C123" s="1" t="s">
        <v>273</v>
      </c>
      <c r="D123" s="1">
        <v>1</v>
      </c>
      <c r="E123" s="1">
        <v>2</v>
      </c>
      <c r="F123" s="1">
        <v>0</v>
      </c>
      <c r="G123" s="1">
        <v>0</v>
      </c>
      <c r="H123" s="1">
        <v>41</v>
      </c>
      <c r="I123" s="1">
        <v>0</v>
      </c>
      <c r="J123" s="1">
        <v>0</v>
      </c>
      <c r="K123" s="1">
        <v>0</v>
      </c>
      <c r="L123" s="236">
        <v>8631.5232661120008</v>
      </c>
      <c r="M123" s="236">
        <v>91120</v>
      </c>
    </row>
    <row r="124" spans="1:13" x14ac:dyDescent="0.15">
      <c r="A124" s="1" t="s">
        <v>273</v>
      </c>
      <c r="B124" s="1">
        <v>1</v>
      </c>
      <c r="C124" s="1" t="s">
        <v>273</v>
      </c>
      <c r="D124" s="1">
        <v>1</v>
      </c>
      <c r="E124" s="1">
        <v>2</v>
      </c>
      <c r="F124" s="1">
        <v>0</v>
      </c>
      <c r="G124" s="1">
        <v>0</v>
      </c>
      <c r="H124" s="1">
        <v>42</v>
      </c>
      <c r="I124" s="1">
        <v>0</v>
      </c>
      <c r="J124" s="1">
        <v>0</v>
      </c>
      <c r="K124" s="1">
        <v>0</v>
      </c>
      <c r="L124" s="236">
        <v>8679.5002815949993</v>
      </c>
      <c r="M124" s="236">
        <v>91550</v>
      </c>
    </row>
    <row r="125" spans="1:13" x14ac:dyDescent="0.15">
      <c r="A125" s="1" t="s">
        <v>273</v>
      </c>
      <c r="B125" s="1">
        <v>1</v>
      </c>
      <c r="C125" s="1" t="s">
        <v>273</v>
      </c>
      <c r="D125" s="1">
        <v>1</v>
      </c>
      <c r="E125" s="1">
        <v>2</v>
      </c>
      <c r="F125" s="1">
        <v>0</v>
      </c>
      <c r="G125" s="1">
        <v>0</v>
      </c>
      <c r="H125" s="1">
        <v>43</v>
      </c>
      <c r="I125" s="1">
        <v>0</v>
      </c>
      <c r="J125" s="1">
        <v>0</v>
      </c>
      <c r="K125" s="1">
        <v>0</v>
      </c>
      <c r="L125" s="236">
        <v>8727.0102248349995</v>
      </c>
      <c r="M125" s="236">
        <v>91980</v>
      </c>
    </row>
    <row r="126" spans="1:13" x14ac:dyDescent="0.15">
      <c r="A126" s="1" t="s">
        <v>273</v>
      </c>
      <c r="B126" s="1">
        <v>1</v>
      </c>
      <c r="C126" s="1" t="s">
        <v>273</v>
      </c>
      <c r="D126" s="1">
        <v>1</v>
      </c>
      <c r="E126" s="1">
        <v>2</v>
      </c>
      <c r="F126" s="1">
        <v>0</v>
      </c>
      <c r="G126" s="1">
        <v>0</v>
      </c>
      <c r="H126" s="1">
        <v>44</v>
      </c>
      <c r="I126" s="1">
        <v>0</v>
      </c>
      <c r="J126" s="1">
        <v>0</v>
      </c>
      <c r="K126" s="1">
        <v>0</v>
      </c>
      <c r="L126" s="236">
        <v>8774.0228311949995</v>
      </c>
      <c r="M126" s="236">
        <v>92400</v>
      </c>
    </row>
    <row r="127" spans="1:13" x14ac:dyDescent="0.15">
      <c r="A127" s="1" t="s">
        <v>273</v>
      </c>
      <c r="B127" s="1">
        <v>1</v>
      </c>
      <c r="C127" s="1" t="s">
        <v>273</v>
      </c>
      <c r="D127" s="1">
        <v>1</v>
      </c>
      <c r="E127" s="1">
        <v>2</v>
      </c>
      <c r="F127" s="1">
        <v>0</v>
      </c>
      <c r="G127" s="1">
        <v>0</v>
      </c>
      <c r="H127" s="1">
        <v>45</v>
      </c>
      <c r="I127" s="1">
        <v>0</v>
      </c>
      <c r="J127" s="1">
        <v>0</v>
      </c>
      <c r="K127" s="1">
        <v>0</v>
      </c>
      <c r="L127" s="236">
        <v>8820.5035202220006</v>
      </c>
      <c r="M127" s="236">
        <v>92810</v>
      </c>
    </row>
    <row r="128" spans="1:13" x14ac:dyDescent="0.15">
      <c r="A128" s="1" t="s">
        <v>273</v>
      </c>
      <c r="B128" s="1">
        <v>1</v>
      </c>
      <c r="C128" s="1" t="s">
        <v>273</v>
      </c>
      <c r="D128" s="1">
        <v>1</v>
      </c>
      <c r="E128" s="1">
        <v>2</v>
      </c>
      <c r="F128" s="1">
        <v>0</v>
      </c>
      <c r="G128" s="1">
        <v>0</v>
      </c>
      <c r="H128" s="1">
        <v>46</v>
      </c>
      <c r="I128" s="1">
        <v>0</v>
      </c>
      <c r="J128" s="1">
        <v>0</v>
      </c>
      <c r="K128" s="1">
        <v>0</v>
      </c>
      <c r="L128" s="236">
        <v>8866.4154709880004</v>
      </c>
      <c r="M128" s="236">
        <v>93220</v>
      </c>
    </row>
    <row r="129" spans="1:13" x14ac:dyDescent="0.15">
      <c r="A129" s="1" t="s">
        <v>273</v>
      </c>
      <c r="B129" s="1">
        <v>1</v>
      </c>
      <c r="C129" s="1" t="s">
        <v>273</v>
      </c>
      <c r="D129" s="1">
        <v>1</v>
      </c>
      <c r="E129" s="1">
        <v>2</v>
      </c>
      <c r="F129" s="1">
        <v>0</v>
      </c>
      <c r="G129" s="1">
        <v>0</v>
      </c>
      <c r="H129" s="1">
        <v>47</v>
      </c>
      <c r="I129" s="1">
        <v>0</v>
      </c>
      <c r="J129" s="1">
        <v>0</v>
      </c>
      <c r="K129" s="1">
        <v>0</v>
      </c>
      <c r="L129" s="236">
        <v>8911.7329440760004</v>
      </c>
      <c r="M129" s="236">
        <v>93620</v>
      </c>
    </row>
    <row r="130" spans="1:13" x14ac:dyDescent="0.15">
      <c r="A130" s="1" t="s">
        <v>273</v>
      </c>
      <c r="B130" s="1">
        <v>1</v>
      </c>
      <c r="C130" s="1" t="s">
        <v>273</v>
      </c>
      <c r="D130" s="1">
        <v>1</v>
      </c>
      <c r="E130" s="1">
        <v>2</v>
      </c>
      <c r="F130" s="1">
        <v>0</v>
      </c>
      <c r="G130" s="1">
        <v>0</v>
      </c>
      <c r="H130" s="1">
        <v>48</v>
      </c>
      <c r="I130" s="1">
        <v>0</v>
      </c>
      <c r="J130" s="1">
        <v>0</v>
      </c>
      <c r="K130" s="1">
        <v>0</v>
      </c>
      <c r="L130" s="236">
        <v>8956.4375454780002</v>
      </c>
      <c r="M130" s="236">
        <v>94020</v>
      </c>
    </row>
    <row r="131" spans="1:13" x14ac:dyDescent="0.15">
      <c r="A131" s="1" t="s">
        <v>273</v>
      </c>
      <c r="B131" s="1">
        <v>1</v>
      </c>
      <c r="C131" s="1" t="s">
        <v>273</v>
      </c>
      <c r="D131" s="1">
        <v>1</v>
      </c>
      <c r="E131" s="1">
        <v>2</v>
      </c>
      <c r="F131" s="1">
        <v>0</v>
      </c>
      <c r="G131" s="1">
        <v>0</v>
      </c>
      <c r="H131" s="1">
        <v>49</v>
      </c>
      <c r="I131" s="1">
        <v>0</v>
      </c>
      <c r="J131" s="1">
        <v>0</v>
      </c>
      <c r="K131" s="1">
        <v>0</v>
      </c>
      <c r="L131" s="236">
        <v>9000.5053322549993</v>
      </c>
      <c r="M131" s="236">
        <v>94400</v>
      </c>
    </row>
    <row r="132" spans="1:13" x14ac:dyDescent="0.15">
      <c r="A132" s="1" t="s">
        <v>273</v>
      </c>
      <c r="B132" s="1">
        <v>1</v>
      </c>
      <c r="C132" s="1" t="s">
        <v>273</v>
      </c>
      <c r="D132" s="1">
        <v>1</v>
      </c>
      <c r="E132" s="1">
        <v>2</v>
      </c>
      <c r="F132" s="1">
        <v>0</v>
      </c>
      <c r="G132" s="1">
        <v>0</v>
      </c>
      <c r="H132" s="1">
        <v>50</v>
      </c>
      <c r="I132" s="1">
        <v>0</v>
      </c>
      <c r="J132" s="1">
        <v>0</v>
      </c>
      <c r="K132" s="1">
        <v>0</v>
      </c>
      <c r="L132" s="236">
        <v>9043.9051507990007</v>
      </c>
      <c r="M132" s="236">
        <v>94780</v>
      </c>
    </row>
    <row r="133" spans="1:13" x14ac:dyDescent="0.15">
      <c r="A133" s="1" t="s">
        <v>273</v>
      </c>
      <c r="B133" s="1">
        <v>1</v>
      </c>
      <c r="C133" s="1" t="s">
        <v>273</v>
      </c>
      <c r="D133" s="1">
        <v>1</v>
      </c>
      <c r="E133" s="1">
        <v>2</v>
      </c>
      <c r="F133" s="1">
        <v>0</v>
      </c>
      <c r="G133" s="1">
        <v>0</v>
      </c>
      <c r="H133" s="1">
        <v>51</v>
      </c>
      <c r="I133" s="1">
        <v>0</v>
      </c>
      <c r="J133" s="1">
        <v>0</v>
      </c>
      <c r="K133" s="1">
        <v>0</v>
      </c>
      <c r="L133" s="236">
        <v>9086.6100989189999</v>
      </c>
      <c r="M133" s="236">
        <v>95160</v>
      </c>
    </row>
    <row r="134" spans="1:13" x14ac:dyDescent="0.15">
      <c r="A134" s="1" t="s">
        <v>273</v>
      </c>
      <c r="B134" s="1">
        <v>1</v>
      </c>
      <c r="C134" s="1" t="s">
        <v>273</v>
      </c>
      <c r="D134" s="1">
        <v>1</v>
      </c>
      <c r="E134" s="1">
        <v>2</v>
      </c>
      <c r="F134" s="1">
        <v>0</v>
      </c>
      <c r="G134" s="1">
        <v>0</v>
      </c>
      <c r="H134" s="1">
        <v>52</v>
      </c>
      <c r="I134" s="1">
        <v>0</v>
      </c>
      <c r="J134" s="1">
        <v>0</v>
      </c>
      <c r="K134" s="1">
        <v>0</v>
      </c>
      <c r="L134" s="236">
        <v>9128.5893388410004</v>
      </c>
      <c r="M134" s="236">
        <v>95520</v>
      </c>
    </row>
    <row r="135" spans="1:13" x14ac:dyDescent="0.15">
      <c r="A135" s="1" t="s">
        <v>273</v>
      </c>
      <c r="B135" s="1">
        <v>1</v>
      </c>
      <c r="C135" s="1" t="s">
        <v>273</v>
      </c>
      <c r="D135" s="1">
        <v>1</v>
      </c>
      <c r="E135" s="1">
        <v>2</v>
      </c>
      <c r="F135" s="1">
        <v>0</v>
      </c>
      <c r="G135" s="1">
        <v>0</v>
      </c>
      <c r="H135" s="1">
        <v>53</v>
      </c>
      <c r="I135" s="1">
        <v>0</v>
      </c>
      <c r="J135" s="1">
        <v>0</v>
      </c>
      <c r="K135" s="1">
        <v>0</v>
      </c>
      <c r="L135" s="236">
        <v>9169.8427469580001</v>
      </c>
      <c r="M135" s="236">
        <v>95870</v>
      </c>
    </row>
    <row r="136" spans="1:13" x14ac:dyDescent="0.15">
      <c r="A136" s="1" t="s">
        <v>273</v>
      </c>
      <c r="B136" s="1">
        <v>1</v>
      </c>
      <c r="C136" s="1" t="s">
        <v>273</v>
      </c>
      <c r="D136" s="1">
        <v>1</v>
      </c>
      <c r="E136" s="1">
        <v>2</v>
      </c>
      <c r="F136" s="1">
        <v>0</v>
      </c>
      <c r="G136" s="1">
        <v>0</v>
      </c>
      <c r="H136" s="1">
        <v>54</v>
      </c>
      <c r="I136" s="1">
        <v>0</v>
      </c>
      <c r="J136" s="1">
        <v>0</v>
      </c>
      <c r="K136" s="1">
        <v>0</v>
      </c>
      <c r="L136" s="236">
        <v>9210.3648600800007</v>
      </c>
      <c r="M136" s="236">
        <v>96220</v>
      </c>
    </row>
    <row r="137" spans="1:13" x14ac:dyDescent="0.15">
      <c r="A137" s="1" t="s">
        <v>273</v>
      </c>
      <c r="B137" s="1">
        <v>1</v>
      </c>
      <c r="C137" s="1" t="s">
        <v>273</v>
      </c>
      <c r="D137" s="1">
        <v>1</v>
      </c>
      <c r="E137" s="1">
        <v>2</v>
      </c>
      <c r="F137" s="1">
        <v>0</v>
      </c>
      <c r="G137" s="1">
        <v>0</v>
      </c>
      <c r="H137" s="1">
        <v>55</v>
      </c>
      <c r="I137" s="1">
        <v>0</v>
      </c>
      <c r="J137" s="1">
        <v>0</v>
      </c>
      <c r="K137" s="1">
        <v>0</v>
      </c>
      <c r="L137" s="236">
        <v>9250.1552585890004</v>
      </c>
      <c r="M137" s="236">
        <v>96560</v>
      </c>
    </row>
    <row r="138" spans="1:13" x14ac:dyDescent="0.15">
      <c r="A138" s="1" t="s">
        <v>273</v>
      </c>
      <c r="B138" s="1">
        <v>1</v>
      </c>
      <c r="C138" s="1" t="s">
        <v>273</v>
      </c>
      <c r="D138" s="1">
        <v>1</v>
      </c>
      <c r="E138" s="1">
        <v>2</v>
      </c>
      <c r="F138" s="1">
        <v>0</v>
      </c>
      <c r="G138" s="1">
        <v>0</v>
      </c>
      <c r="H138" s="1">
        <v>56</v>
      </c>
      <c r="I138" s="1">
        <v>0</v>
      </c>
      <c r="J138" s="1">
        <v>0</v>
      </c>
      <c r="K138" s="1">
        <v>0</v>
      </c>
      <c r="L138" s="236">
        <v>9289.1907052299994</v>
      </c>
      <c r="M138" s="236">
        <v>96890</v>
      </c>
    </row>
    <row r="139" spans="1:13" x14ac:dyDescent="0.15">
      <c r="A139" s="1" t="s">
        <v>273</v>
      </c>
      <c r="B139" s="1">
        <v>1</v>
      </c>
      <c r="C139" s="1" t="s">
        <v>273</v>
      </c>
      <c r="D139" s="1">
        <v>1</v>
      </c>
      <c r="E139" s="1">
        <v>2</v>
      </c>
      <c r="F139" s="1">
        <v>0</v>
      </c>
      <c r="G139" s="1">
        <v>0</v>
      </c>
      <c r="H139" s="1">
        <v>57</v>
      </c>
      <c r="I139" s="1">
        <v>0</v>
      </c>
      <c r="J139" s="1">
        <v>0</v>
      </c>
      <c r="K139" s="1">
        <v>0</v>
      </c>
      <c r="L139" s="236">
        <v>9327.4300294080003</v>
      </c>
      <c r="M139" s="236">
        <v>97210</v>
      </c>
    </row>
    <row r="140" spans="1:13" x14ac:dyDescent="0.15">
      <c r="A140" s="1" t="s">
        <v>273</v>
      </c>
      <c r="B140" s="1">
        <v>1</v>
      </c>
      <c r="C140" s="1" t="s">
        <v>273</v>
      </c>
      <c r="D140" s="1">
        <v>1</v>
      </c>
      <c r="E140" s="1">
        <v>2</v>
      </c>
      <c r="F140" s="1">
        <v>0</v>
      </c>
      <c r="G140" s="1">
        <v>0</v>
      </c>
      <c r="H140" s="1">
        <v>58</v>
      </c>
      <c r="I140" s="1">
        <v>0</v>
      </c>
      <c r="J140" s="1">
        <v>0</v>
      </c>
      <c r="K140" s="1">
        <v>0</v>
      </c>
      <c r="L140" s="236">
        <v>9364.8194067469994</v>
      </c>
      <c r="M140" s="236">
        <v>97530</v>
      </c>
    </row>
    <row r="141" spans="1:13" x14ac:dyDescent="0.15">
      <c r="A141" s="1" t="s">
        <v>273</v>
      </c>
      <c r="B141" s="1">
        <v>1</v>
      </c>
      <c r="C141" s="1" t="s">
        <v>273</v>
      </c>
      <c r="D141" s="1">
        <v>1</v>
      </c>
      <c r="E141" s="1">
        <v>2</v>
      </c>
      <c r="F141" s="1">
        <v>0</v>
      </c>
      <c r="G141" s="1">
        <v>0</v>
      </c>
      <c r="H141" s="1">
        <v>59</v>
      </c>
      <c r="I141" s="1">
        <v>0</v>
      </c>
      <c r="J141" s="1">
        <v>0</v>
      </c>
      <c r="K141" s="1">
        <v>0</v>
      </c>
      <c r="L141" s="236">
        <v>9401.3081100849995</v>
      </c>
      <c r="M141" s="236">
        <v>97830</v>
      </c>
    </row>
    <row r="142" spans="1:13" x14ac:dyDescent="0.15">
      <c r="A142" s="1" t="s">
        <v>273</v>
      </c>
      <c r="B142" s="1">
        <v>1</v>
      </c>
      <c r="C142" s="1" t="s">
        <v>273</v>
      </c>
      <c r="D142" s="1">
        <v>1</v>
      </c>
      <c r="E142" s="1">
        <v>2</v>
      </c>
      <c r="F142" s="1">
        <v>0</v>
      </c>
      <c r="G142" s="1">
        <v>0</v>
      </c>
      <c r="H142" s="1">
        <v>60</v>
      </c>
      <c r="I142" s="1">
        <v>0</v>
      </c>
      <c r="J142" s="1">
        <v>0</v>
      </c>
      <c r="K142" s="1">
        <v>0</v>
      </c>
      <c r="L142" s="236">
        <v>9436.862588643</v>
      </c>
      <c r="M142" s="236">
        <v>98050</v>
      </c>
    </row>
    <row r="143" spans="1:13" x14ac:dyDescent="0.15">
      <c r="A143" s="1" t="s">
        <v>273</v>
      </c>
      <c r="B143" s="1">
        <v>1</v>
      </c>
      <c r="C143" s="1" t="s">
        <v>273</v>
      </c>
      <c r="D143" s="1">
        <v>1</v>
      </c>
      <c r="E143" s="1">
        <v>2</v>
      </c>
      <c r="F143" s="1">
        <v>0</v>
      </c>
      <c r="G143" s="1">
        <v>0</v>
      </c>
      <c r="H143" s="1">
        <v>61</v>
      </c>
      <c r="I143" s="1">
        <v>0</v>
      </c>
      <c r="J143" s="1">
        <v>0</v>
      </c>
      <c r="K143" s="1">
        <v>0</v>
      </c>
      <c r="L143" s="236">
        <v>9471.4641061759994</v>
      </c>
      <c r="M143" s="236">
        <v>98420</v>
      </c>
    </row>
    <row r="144" spans="1:13" x14ac:dyDescent="0.15">
      <c r="A144" s="1" t="s">
        <v>273</v>
      </c>
      <c r="B144" s="1">
        <v>1</v>
      </c>
      <c r="C144" s="1" t="s">
        <v>273</v>
      </c>
      <c r="D144" s="1">
        <v>1</v>
      </c>
      <c r="E144" s="1">
        <v>2</v>
      </c>
      <c r="F144" s="1">
        <v>0</v>
      </c>
      <c r="G144" s="1">
        <v>0</v>
      </c>
      <c r="H144" s="1">
        <v>62</v>
      </c>
      <c r="I144" s="1">
        <v>0</v>
      </c>
      <c r="J144" s="1">
        <v>0</v>
      </c>
      <c r="K144" s="1">
        <v>0</v>
      </c>
      <c r="L144" s="236">
        <v>9505.1315859480001</v>
      </c>
      <c r="M144" s="236">
        <v>98780</v>
      </c>
    </row>
    <row r="145" spans="1:13" x14ac:dyDescent="0.15">
      <c r="A145" s="1" t="s">
        <v>273</v>
      </c>
      <c r="B145" s="1">
        <v>1</v>
      </c>
      <c r="C145" s="1" t="s">
        <v>273</v>
      </c>
      <c r="D145" s="1">
        <v>1</v>
      </c>
      <c r="E145" s="1">
        <v>2</v>
      </c>
      <c r="F145" s="1">
        <v>0</v>
      </c>
      <c r="G145" s="1">
        <v>0</v>
      </c>
      <c r="H145" s="1">
        <v>63</v>
      </c>
      <c r="I145" s="1">
        <v>0</v>
      </c>
      <c r="J145" s="1">
        <v>0</v>
      </c>
      <c r="K145" s="1">
        <v>0</v>
      </c>
      <c r="L145" s="236">
        <v>9537.8681669580001</v>
      </c>
      <c r="M145" s="236">
        <v>99130</v>
      </c>
    </row>
    <row r="146" spans="1:13" x14ac:dyDescent="0.15">
      <c r="A146" s="1" t="s">
        <v>273</v>
      </c>
      <c r="B146" s="1">
        <v>1</v>
      </c>
      <c r="C146" s="1" t="s">
        <v>273</v>
      </c>
      <c r="D146" s="1">
        <v>1</v>
      </c>
      <c r="E146" s="1">
        <v>2</v>
      </c>
      <c r="F146" s="1">
        <v>0</v>
      </c>
      <c r="G146" s="1">
        <v>0</v>
      </c>
      <c r="H146" s="1">
        <v>64</v>
      </c>
      <c r="I146" s="1">
        <v>0</v>
      </c>
      <c r="J146" s="1">
        <v>0</v>
      </c>
      <c r="K146" s="1">
        <v>0</v>
      </c>
      <c r="L146" s="236">
        <v>9569.6444594330005</v>
      </c>
      <c r="M146" s="236">
        <v>99480</v>
      </c>
    </row>
    <row r="147" spans="1:13" x14ac:dyDescent="0.15">
      <c r="A147" s="1" t="s">
        <v>273</v>
      </c>
      <c r="B147" s="1">
        <v>1</v>
      </c>
      <c r="C147" s="1" t="s">
        <v>273</v>
      </c>
      <c r="D147" s="1">
        <v>1</v>
      </c>
      <c r="E147" s="1">
        <v>2</v>
      </c>
      <c r="F147" s="1">
        <v>0</v>
      </c>
      <c r="G147" s="1">
        <v>0</v>
      </c>
      <c r="H147" s="1">
        <v>65</v>
      </c>
      <c r="I147" s="1">
        <v>0</v>
      </c>
      <c r="J147" s="1">
        <v>0</v>
      </c>
      <c r="K147" s="1">
        <v>0</v>
      </c>
      <c r="L147" s="236">
        <v>9600.6484020930002</v>
      </c>
      <c r="M147" s="236">
        <v>99810</v>
      </c>
    </row>
    <row r="148" spans="1:13" x14ac:dyDescent="0.15">
      <c r="A148" s="1" t="s">
        <v>273</v>
      </c>
      <c r="B148" s="1">
        <v>1</v>
      </c>
      <c r="C148" s="1" t="s">
        <v>273</v>
      </c>
      <c r="D148" s="1">
        <v>1</v>
      </c>
      <c r="E148" s="1">
        <v>2</v>
      </c>
      <c r="F148" s="1">
        <v>0</v>
      </c>
      <c r="G148" s="1">
        <v>0</v>
      </c>
      <c r="H148" s="1">
        <v>66</v>
      </c>
      <c r="I148" s="1">
        <v>0</v>
      </c>
      <c r="J148" s="1">
        <v>0</v>
      </c>
      <c r="K148" s="1">
        <v>0</v>
      </c>
      <c r="L148" s="236">
        <v>9630.7012998530008</v>
      </c>
      <c r="M148" s="236">
        <v>100140</v>
      </c>
    </row>
    <row r="149" spans="1:13" x14ac:dyDescent="0.15">
      <c r="A149" s="1" t="s">
        <v>273</v>
      </c>
      <c r="B149" s="1">
        <v>1</v>
      </c>
      <c r="C149" s="1" t="s">
        <v>273</v>
      </c>
      <c r="D149" s="1">
        <v>1</v>
      </c>
      <c r="E149" s="1">
        <v>2</v>
      </c>
      <c r="F149" s="1">
        <v>0</v>
      </c>
      <c r="G149" s="1">
        <v>0</v>
      </c>
      <c r="H149" s="1">
        <v>67</v>
      </c>
      <c r="I149" s="1">
        <v>0</v>
      </c>
      <c r="J149" s="1">
        <v>0</v>
      </c>
      <c r="K149" s="1">
        <v>0</v>
      </c>
      <c r="L149" s="236">
        <v>9659.7473693379998</v>
      </c>
      <c r="M149" s="236">
        <v>100450</v>
      </c>
    </row>
    <row r="150" spans="1:13" x14ac:dyDescent="0.15">
      <c r="A150" s="1" t="s">
        <v>273</v>
      </c>
      <c r="B150" s="1">
        <v>1</v>
      </c>
      <c r="C150" s="1" t="s">
        <v>273</v>
      </c>
      <c r="D150" s="1">
        <v>1</v>
      </c>
      <c r="E150" s="1">
        <v>2</v>
      </c>
      <c r="F150" s="1">
        <v>0</v>
      </c>
      <c r="G150" s="1">
        <v>0</v>
      </c>
      <c r="H150" s="1">
        <v>68</v>
      </c>
      <c r="I150" s="1">
        <v>0</v>
      </c>
      <c r="J150" s="1">
        <v>0</v>
      </c>
      <c r="K150" s="1">
        <v>0</v>
      </c>
      <c r="L150" s="236">
        <v>9687.7862397579993</v>
      </c>
      <c r="M150" s="236">
        <v>100760</v>
      </c>
    </row>
    <row r="151" spans="1:13" x14ac:dyDescent="0.15">
      <c r="A151" s="1" t="s">
        <v>273</v>
      </c>
      <c r="B151" s="1">
        <v>1</v>
      </c>
      <c r="C151" s="1" t="s">
        <v>273</v>
      </c>
      <c r="D151" s="1">
        <v>1</v>
      </c>
      <c r="E151" s="1">
        <v>2</v>
      </c>
      <c r="F151" s="1">
        <v>0</v>
      </c>
      <c r="G151" s="1">
        <v>0</v>
      </c>
      <c r="H151" s="1">
        <v>69</v>
      </c>
      <c r="I151" s="1">
        <v>0</v>
      </c>
      <c r="J151" s="1">
        <v>0</v>
      </c>
      <c r="K151" s="1">
        <v>0</v>
      </c>
      <c r="L151" s="236">
        <v>9714.8731253429996</v>
      </c>
      <c r="M151" s="236">
        <v>101050</v>
      </c>
    </row>
    <row r="152" spans="1:13" x14ac:dyDescent="0.15">
      <c r="A152" s="1" t="s">
        <v>273</v>
      </c>
      <c r="B152" s="1">
        <v>1</v>
      </c>
      <c r="C152" s="1" t="s">
        <v>273</v>
      </c>
      <c r="D152" s="1">
        <v>1</v>
      </c>
      <c r="E152" s="1">
        <v>2</v>
      </c>
      <c r="F152" s="1">
        <v>0</v>
      </c>
      <c r="G152" s="1">
        <v>0</v>
      </c>
      <c r="H152" s="1">
        <v>70</v>
      </c>
      <c r="I152" s="1">
        <v>0</v>
      </c>
      <c r="J152" s="1">
        <v>0</v>
      </c>
      <c r="K152" s="1">
        <v>0</v>
      </c>
      <c r="L152" s="236">
        <v>9741.2675109270003</v>
      </c>
      <c r="M152" s="236">
        <v>101340</v>
      </c>
    </row>
    <row r="153" spans="1:13" x14ac:dyDescent="0.15">
      <c r="A153" s="1" t="s">
        <v>273</v>
      </c>
      <c r="B153" s="1">
        <v>1</v>
      </c>
      <c r="C153" s="1" t="s">
        <v>273</v>
      </c>
      <c r="D153" s="1">
        <v>1</v>
      </c>
      <c r="E153" s="1">
        <v>2</v>
      </c>
      <c r="F153" s="1">
        <v>0</v>
      </c>
      <c r="G153" s="1">
        <v>0</v>
      </c>
      <c r="H153" s="1">
        <v>71</v>
      </c>
      <c r="I153" s="1">
        <v>0</v>
      </c>
      <c r="J153" s="1">
        <v>0</v>
      </c>
      <c r="K153" s="1">
        <v>0</v>
      </c>
      <c r="L153" s="236">
        <v>9766.7072453609999</v>
      </c>
      <c r="M153" s="236">
        <v>101620</v>
      </c>
    </row>
    <row r="154" spans="1:13" x14ac:dyDescent="0.15">
      <c r="A154" s="1" t="s">
        <v>273</v>
      </c>
      <c r="B154" s="1">
        <v>1</v>
      </c>
      <c r="C154" s="1" t="s">
        <v>273</v>
      </c>
      <c r="D154" s="1">
        <v>1</v>
      </c>
      <c r="E154" s="1">
        <v>2</v>
      </c>
      <c r="F154" s="1">
        <v>0</v>
      </c>
      <c r="G154" s="1">
        <v>0</v>
      </c>
      <c r="H154" s="1">
        <v>72</v>
      </c>
      <c r="I154" s="1">
        <v>0</v>
      </c>
      <c r="J154" s="1">
        <v>0</v>
      </c>
      <c r="K154" s="1">
        <v>0</v>
      </c>
      <c r="L154" s="236">
        <v>9791.2046790700006</v>
      </c>
      <c r="M154" s="236">
        <v>101890</v>
      </c>
    </row>
    <row r="155" spans="1:13" x14ac:dyDescent="0.15">
      <c r="A155" s="1" t="s">
        <v>273</v>
      </c>
      <c r="B155" s="1">
        <v>1</v>
      </c>
      <c r="C155" s="1" t="s">
        <v>273</v>
      </c>
      <c r="D155" s="1">
        <v>1</v>
      </c>
      <c r="E155" s="1">
        <v>2</v>
      </c>
      <c r="F155" s="1">
        <v>0</v>
      </c>
      <c r="G155" s="1">
        <v>0</v>
      </c>
      <c r="H155" s="1">
        <v>73</v>
      </c>
      <c r="I155" s="1">
        <v>0</v>
      </c>
      <c r="J155" s="1">
        <v>0</v>
      </c>
      <c r="K155" s="1">
        <v>0</v>
      </c>
      <c r="L155" s="236">
        <v>9814.8008644689999</v>
      </c>
      <c r="M155" s="236">
        <v>102140</v>
      </c>
    </row>
    <row r="156" spans="1:13" x14ac:dyDescent="0.15">
      <c r="A156" s="1" t="s">
        <v>273</v>
      </c>
      <c r="B156" s="1">
        <v>1</v>
      </c>
      <c r="C156" s="1" t="s">
        <v>273</v>
      </c>
      <c r="D156" s="1">
        <v>1</v>
      </c>
      <c r="E156" s="1">
        <v>2</v>
      </c>
      <c r="F156" s="1">
        <v>0</v>
      </c>
      <c r="G156" s="1">
        <v>0</v>
      </c>
      <c r="H156" s="1">
        <v>74</v>
      </c>
      <c r="I156" s="1">
        <v>0</v>
      </c>
      <c r="J156" s="1">
        <v>0</v>
      </c>
      <c r="K156" s="1">
        <v>0</v>
      </c>
      <c r="L156" s="236">
        <v>9837.5917222869994</v>
      </c>
      <c r="M156" s="236">
        <v>102390</v>
      </c>
    </row>
    <row r="157" spans="1:13" x14ac:dyDescent="0.15">
      <c r="A157" s="1" t="s">
        <v>273</v>
      </c>
      <c r="B157" s="1">
        <v>1</v>
      </c>
      <c r="C157" s="1" t="s">
        <v>273</v>
      </c>
      <c r="D157" s="1">
        <v>1</v>
      </c>
      <c r="E157" s="1">
        <v>2</v>
      </c>
      <c r="F157" s="1">
        <v>0</v>
      </c>
      <c r="G157" s="1">
        <v>0</v>
      </c>
      <c r="H157" s="1">
        <v>75</v>
      </c>
      <c r="I157" s="1">
        <v>0</v>
      </c>
      <c r="J157" s="1">
        <v>0</v>
      </c>
      <c r="K157" s="1">
        <v>0</v>
      </c>
      <c r="L157" s="236">
        <v>9860.1156776890002</v>
      </c>
      <c r="M157" s="236">
        <v>102640</v>
      </c>
    </row>
    <row r="158" spans="1:13" x14ac:dyDescent="0.15">
      <c r="A158" s="1" t="s">
        <v>273</v>
      </c>
      <c r="B158" s="1">
        <v>1</v>
      </c>
      <c r="C158" s="1" t="s">
        <v>273</v>
      </c>
      <c r="D158" s="1">
        <v>1</v>
      </c>
      <c r="E158" s="1">
        <v>2</v>
      </c>
      <c r="F158" s="1">
        <v>0</v>
      </c>
      <c r="G158" s="1">
        <v>0</v>
      </c>
      <c r="H158" s="1">
        <v>76</v>
      </c>
      <c r="I158" s="1">
        <v>0</v>
      </c>
      <c r="J158" s="1">
        <v>0</v>
      </c>
      <c r="K158" s="1">
        <v>0</v>
      </c>
      <c r="L158" s="236">
        <v>9882.2127775850004</v>
      </c>
      <c r="M158" s="236">
        <v>102890</v>
      </c>
    </row>
    <row r="159" spans="1:13" x14ac:dyDescent="0.15">
      <c r="A159" s="1" t="s">
        <v>273</v>
      </c>
      <c r="B159" s="1">
        <v>1</v>
      </c>
      <c r="C159" s="1" t="s">
        <v>273</v>
      </c>
      <c r="D159" s="1">
        <v>1</v>
      </c>
      <c r="E159" s="1">
        <v>2</v>
      </c>
      <c r="F159" s="1">
        <v>0</v>
      </c>
      <c r="G159" s="1">
        <v>0</v>
      </c>
      <c r="H159" s="1">
        <v>77</v>
      </c>
      <c r="I159" s="1">
        <v>0</v>
      </c>
      <c r="J159" s="1">
        <v>0</v>
      </c>
      <c r="K159" s="1">
        <v>0</v>
      </c>
      <c r="L159" s="236">
        <v>9903.6353197389999</v>
      </c>
      <c r="M159" s="236">
        <v>103120</v>
      </c>
    </row>
    <row r="160" spans="1:13" x14ac:dyDescent="0.15">
      <c r="A160" s="1" t="s">
        <v>273</v>
      </c>
      <c r="B160" s="1">
        <v>1</v>
      </c>
      <c r="C160" s="1" t="s">
        <v>273</v>
      </c>
      <c r="D160" s="1">
        <v>1</v>
      </c>
      <c r="E160" s="1">
        <v>2</v>
      </c>
      <c r="F160" s="1">
        <v>0</v>
      </c>
      <c r="G160" s="1">
        <v>0</v>
      </c>
      <c r="H160" s="1">
        <v>78</v>
      </c>
      <c r="I160" s="1">
        <v>0</v>
      </c>
      <c r="J160" s="1">
        <v>0</v>
      </c>
      <c r="K160" s="1">
        <v>0</v>
      </c>
      <c r="L160" s="236">
        <v>9924.6196131239994</v>
      </c>
      <c r="M160" s="236">
        <v>103350</v>
      </c>
    </row>
    <row r="161" spans="1:13" x14ac:dyDescent="0.15">
      <c r="A161" s="1" t="s">
        <v>273</v>
      </c>
      <c r="B161" s="1">
        <v>1</v>
      </c>
      <c r="C161" s="1" t="s">
        <v>273</v>
      </c>
      <c r="D161" s="1">
        <v>1</v>
      </c>
      <c r="E161" s="1">
        <v>2</v>
      </c>
      <c r="F161" s="1">
        <v>0</v>
      </c>
      <c r="G161" s="1">
        <v>0</v>
      </c>
      <c r="H161" s="1">
        <v>79</v>
      </c>
      <c r="I161" s="1">
        <v>0</v>
      </c>
      <c r="J161" s="1">
        <v>0</v>
      </c>
      <c r="K161" s="1">
        <v>0</v>
      </c>
      <c r="L161" s="236">
        <v>9945.2422876630008</v>
      </c>
      <c r="M161" s="236">
        <v>103580</v>
      </c>
    </row>
    <row r="162" spans="1:13" x14ac:dyDescent="0.15">
      <c r="A162" s="1" t="s">
        <v>273</v>
      </c>
      <c r="B162" s="1">
        <v>1</v>
      </c>
      <c r="C162" s="1" t="s">
        <v>273</v>
      </c>
      <c r="D162" s="1">
        <v>1</v>
      </c>
      <c r="E162" s="1">
        <v>2</v>
      </c>
      <c r="F162" s="1">
        <v>0</v>
      </c>
      <c r="G162" s="1">
        <v>0</v>
      </c>
      <c r="H162" s="1">
        <v>80</v>
      </c>
      <c r="I162" s="1">
        <v>0</v>
      </c>
      <c r="J162" s="1">
        <v>0</v>
      </c>
      <c r="K162" s="1">
        <v>0</v>
      </c>
      <c r="L162" s="236">
        <v>9965.6172126969996</v>
      </c>
      <c r="M162" s="236">
        <v>103810</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F131"/>
  <sheetViews>
    <sheetView showGridLines="0" topLeftCell="D3" zoomScaleSheetLayoutView="100" workbookViewId="0">
      <selection activeCell="E5" sqref="E5:G5"/>
    </sheetView>
  </sheetViews>
  <sheetFormatPr baseColWidth="10" defaultColWidth="9" defaultRowHeight="0" customHeight="1" zeroHeight="1" x14ac:dyDescent="0.25"/>
  <cols>
    <col min="1" max="2" width="13.33203125" style="21" hidden="1" customWidth="1"/>
    <col min="3" max="3" width="24.1640625" style="21" hidden="1" customWidth="1"/>
    <col min="4" max="4" width="0.6640625" style="21" customWidth="1"/>
    <col min="5" max="6" width="4.5" style="22" customWidth="1"/>
    <col min="7" max="10" width="12.33203125" style="22" customWidth="1"/>
    <col min="11" max="11" width="12.33203125" style="58" customWidth="1"/>
    <col min="12" max="15" width="12.33203125" style="22" customWidth="1"/>
    <col min="16" max="16" width="11.6640625" style="22" customWidth="1"/>
    <col min="17" max="18" width="12.33203125" style="22" customWidth="1"/>
    <col min="19" max="19" width="12.33203125" style="23" customWidth="1"/>
    <col min="20" max="31" width="12.33203125" style="23" hidden="1" customWidth="1"/>
    <col min="32" max="32" width="14.33203125" style="23" hidden="1" customWidth="1"/>
    <col min="33" max="33" width="12.5" style="131" customWidth="1"/>
    <col min="34" max="34" width="0.33203125" style="131" customWidth="1"/>
    <col min="35" max="35" width="6.83203125" style="23" hidden="1" customWidth="1"/>
    <col min="36" max="36" width="12.1640625" style="23" hidden="1" customWidth="1"/>
    <col min="37" max="39" width="5.6640625" style="23" hidden="1" customWidth="1"/>
    <col min="40" max="40" width="4.1640625" style="23" hidden="1" customWidth="1"/>
    <col min="41" max="48" width="13.1640625" style="23" hidden="1" customWidth="1"/>
    <col min="49" max="49" width="10.6640625" style="23" hidden="1" customWidth="1"/>
    <col min="50" max="50" width="12.1640625" style="23" hidden="1" customWidth="1"/>
    <col min="51" max="51" width="9.1640625" style="23" hidden="1" customWidth="1"/>
    <col min="52" max="52" width="4.1640625" style="23" hidden="1" customWidth="1"/>
    <col min="53" max="58" width="9" style="23" hidden="1" customWidth="1"/>
    <col min="59" max="62" width="9" style="23" customWidth="1"/>
    <col min="63" max="16384" width="9" style="23"/>
  </cols>
  <sheetData>
    <row r="1" spans="1:50" ht="16.5" hidden="1" customHeight="1" x14ac:dyDescent="0.25">
      <c r="C1" s="22"/>
      <c r="D1" s="22"/>
    </row>
    <row r="2" spans="1:50" ht="16.5" hidden="1" customHeight="1" x14ac:dyDescent="0.25">
      <c r="C2" s="22"/>
      <c r="D2" s="22"/>
    </row>
    <row r="3" spans="1:50" ht="27.75" customHeight="1" thickBot="1" x14ac:dyDescent="0.3">
      <c r="C3" s="22"/>
      <c r="D3" s="22"/>
      <c r="E3" s="564" t="s">
        <v>733</v>
      </c>
      <c r="F3" s="564"/>
      <c r="G3" s="564"/>
      <c r="H3" s="564"/>
      <c r="I3" s="564"/>
      <c r="J3" s="564"/>
      <c r="K3" s="564"/>
      <c r="L3" s="564"/>
      <c r="M3" s="564"/>
      <c r="N3" s="564"/>
      <c r="O3" s="564"/>
      <c r="P3" s="564"/>
      <c r="Q3" s="564"/>
      <c r="R3" s="564"/>
    </row>
    <row r="4" spans="1:50" ht="18.75" hidden="1" customHeight="1" thickBot="1" x14ac:dyDescent="0.3">
      <c r="E4" s="578"/>
      <c r="F4" s="578"/>
      <c r="G4" s="578"/>
      <c r="H4" s="37"/>
      <c r="I4" s="34"/>
      <c r="J4" s="38"/>
      <c r="K4" s="59"/>
      <c r="L4" s="39"/>
      <c r="M4" s="39"/>
      <c r="N4" s="39"/>
      <c r="O4" s="39"/>
      <c r="P4" s="39"/>
      <c r="Q4" s="39"/>
      <c r="R4" s="39"/>
    </row>
    <row r="5" spans="1:50" ht="16" customHeight="1" x14ac:dyDescent="0.25">
      <c r="E5" s="585" t="s">
        <v>692</v>
      </c>
      <c r="F5" s="586"/>
      <c r="G5" s="587"/>
      <c r="H5" s="387" t="str">
        <f>輸入區!$P$3</f>
        <v>女性</v>
      </c>
      <c r="I5" s="585" t="s">
        <v>695</v>
      </c>
      <c r="J5" s="586"/>
      <c r="K5" s="299" t="s">
        <v>699</v>
      </c>
      <c r="L5" s="397" t="s">
        <v>700</v>
      </c>
      <c r="M5" s="588">
        <f>輸入區!$G$10</f>
        <v>100</v>
      </c>
      <c r="N5" s="589"/>
      <c r="P5" s="46" t="s">
        <v>24</v>
      </c>
      <c r="Q5" s="603">
        <f>輸入區!$K$10</f>
        <v>2500000</v>
      </c>
      <c r="R5" s="604"/>
      <c r="S5" s="49"/>
      <c r="V5" s="30"/>
      <c r="W5" s="30"/>
      <c r="X5" s="30"/>
      <c r="AI5" s="152"/>
      <c r="AJ5" s="152"/>
      <c r="AK5" s="601" t="s">
        <v>304</v>
      </c>
      <c r="AL5" s="601"/>
      <c r="AM5" s="601"/>
    </row>
    <row r="6" spans="1:50" ht="16" customHeight="1" x14ac:dyDescent="0.25">
      <c r="A6" s="24" t="s">
        <v>1</v>
      </c>
      <c r="B6" s="24" t="s">
        <v>319</v>
      </c>
      <c r="E6" s="582" t="s">
        <v>694</v>
      </c>
      <c r="F6" s="583"/>
      <c r="G6" s="584"/>
      <c r="H6" s="388">
        <f>輸入區!$T$3</f>
        <v>55</v>
      </c>
      <c r="I6" s="582" t="s">
        <v>696</v>
      </c>
      <c r="J6" s="583"/>
      <c r="K6" s="300" t="s">
        <v>701</v>
      </c>
      <c r="L6" s="398" t="s">
        <v>702</v>
      </c>
      <c r="M6" s="590">
        <f>ROUND(ROUND(VLOOKUP($B$8,ISI.PRA!$A$2:$L$415,10,0)/10,4)*X12,0)</f>
        <v>563300</v>
      </c>
      <c r="N6" s="591"/>
      <c r="P6" s="47" t="s">
        <v>25</v>
      </c>
      <c r="Q6" s="605">
        <f>IF($Q$5&gt;=2450000,2%,IF($Q$5&gt;=1489500,0.7%,IF($Q$5&gt;=996000,0.4%,IF($Q$5&gt;=498500,0.3%,0%))))</f>
        <v>0.02</v>
      </c>
      <c r="R6" s="606"/>
      <c r="S6" s="40"/>
      <c r="V6" s="30"/>
      <c r="W6" s="30"/>
      <c r="X6" s="30"/>
      <c r="AI6" s="152"/>
      <c r="AJ6" s="152"/>
      <c r="AK6" s="602" t="str">
        <f>輸入區!$W$13</f>
        <v>次年度初</v>
      </c>
      <c r="AL6" s="602"/>
      <c r="AM6" s="602"/>
    </row>
    <row r="7" spans="1:50" ht="16" customHeight="1" thickBot="1" x14ac:dyDescent="0.3">
      <c r="A7" s="25" t="s">
        <v>9</v>
      </c>
      <c r="B7" s="400">
        <v>1.2500000000000001E-2</v>
      </c>
      <c r="E7" s="579" t="s">
        <v>703</v>
      </c>
      <c r="F7" s="580"/>
      <c r="G7" s="581"/>
      <c r="H7" s="389" t="str">
        <f>輸入區!$I$9</f>
        <v>保額推保費</v>
      </c>
      <c r="I7" s="579" t="s">
        <v>697</v>
      </c>
      <c r="J7" s="580"/>
      <c r="K7" s="301">
        <f>輸入區!$I$5</f>
        <v>2.8299999999999999E-2</v>
      </c>
      <c r="L7" s="398" t="s">
        <v>704</v>
      </c>
      <c r="M7" s="592">
        <f>IF(ROUND($M$6,0)&gt;=2500000,2%,(IF(ROUND($M$6,0)&gt;=1500000,0.7%,(IF(ROUND($M$6,0)&gt;=1000000,0.4%,IF(AND($M$6&gt;=500000,$M$6&lt;1000000),0.3%,0))))))</f>
        <v>3.0000000000000001E-3</v>
      </c>
      <c r="N7" s="593"/>
      <c r="P7" s="47" t="s">
        <v>23</v>
      </c>
      <c r="Q7" s="607">
        <f>ROUND(IF($Q$5&lt;498500,$Q$5,ROUND($Q$5/(1-$Q$6),0)),0)</f>
        <v>2551020</v>
      </c>
      <c r="R7" s="608"/>
      <c r="S7" s="41"/>
      <c r="V7" s="30"/>
      <c r="W7" s="28"/>
      <c r="X7" s="55"/>
      <c r="AL7" s="152"/>
    </row>
    <row r="8" spans="1:50" ht="16" customHeight="1" thickBot="1" x14ac:dyDescent="0.3">
      <c r="A8" s="26" t="s">
        <v>0</v>
      </c>
      <c r="B8" s="62" t="str">
        <f>"01"&amp;$B$6&amp;1&amp;IF($H$5="男性",1,2)&amp;RIGHT("0"&amp;$H$6,2)</f>
        <v>01ISI1255</v>
      </c>
      <c r="E8" s="562" t="s">
        <v>705</v>
      </c>
      <c r="F8" s="563"/>
      <c r="G8" s="563"/>
      <c r="H8" s="563"/>
      <c r="I8" s="546" t="str">
        <f>輸入區!$I$8</f>
        <v>購買增額繳清保險金額</v>
      </c>
      <c r="J8" s="547"/>
      <c r="K8" s="548"/>
      <c r="L8" s="399" t="s">
        <v>706</v>
      </c>
      <c r="M8" s="555">
        <f>ROUND(ROUND($M$6,0)*(1-$M$7),0)</f>
        <v>561610</v>
      </c>
      <c r="N8" s="556"/>
      <c r="P8" s="203" t="s">
        <v>42</v>
      </c>
      <c r="Q8" s="560">
        <f>IF(AND($H$6&lt;15,$Q5&gt;10456880),"不符投保規則",INT((($Q$7+0.5)/ROUND(VLOOKUP($B$8,ISI.PRA!$A$2:$K$163,10,0)/10,4))*10000)/10000)</f>
        <v>452.87060000000002</v>
      </c>
      <c r="R8" s="561"/>
      <c r="S8" s="42"/>
      <c r="V8" s="30"/>
      <c r="W8" s="28"/>
      <c r="X8" s="56"/>
      <c r="AI8" s="171"/>
      <c r="AJ8" s="171"/>
    </row>
    <row r="9" spans="1:50" ht="16.5" customHeight="1" x14ac:dyDescent="0.25">
      <c r="E9" s="559"/>
      <c r="F9" s="559"/>
      <c r="G9" s="559"/>
      <c r="H9" s="559"/>
      <c r="I9" s="559"/>
      <c r="J9" s="559"/>
      <c r="K9" s="559"/>
      <c r="L9" s="50"/>
      <c r="M9" s="50"/>
      <c r="N9" s="50"/>
      <c r="O9" s="50"/>
      <c r="P9" s="609" t="str">
        <f>$AB$18</f>
        <v xml:space="preserve"> </v>
      </c>
      <c r="Q9" s="609"/>
      <c r="R9" s="609"/>
      <c r="S9" s="36"/>
      <c r="T9" s="27"/>
      <c r="U9" s="27"/>
      <c r="AG9" s="23"/>
      <c r="AI9" s="131"/>
      <c r="AJ9" s="152"/>
      <c r="AK9" s="490" t="s">
        <v>155</v>
      </c>
      <c r="AL9" s="490"/>
      <c r="AM9" s="490"/>
    </row>
    <row r="10" spans="1:50" ht="16" customHeight="1" thickBot="1" x14ac:dyDescent="0.3">
      <c r="E10" s="396" t="s">
        <v>734</v>
      </c>
      <c r="F10" s="35"/>
      <c r="G10" s="35"/>
      <c r="H10" s="35"/>
      <c r="I10" s="35"/>
      <c r="J10" s="35"/>
      <c r="K10" s="60"/>
      <c r="L10" s="594"/>
      <c r="M10" s="594"/>
      <c r="N10" s="594"/>
      <c r="O10" s="594"/>
      <c r="P10" s="594"/>
      <c r="Q10" s="594"/>
      <c r="R10" s="594"/>
      <c r="S10" s="36"/>
      <c r="T10" s="36"/>
      <c r="U10" s="23" t="s">
        <v>21</v>
      </c>
      <c r="V10" s="23" t="s">
        <v>45</v>
      </c>
      <c r="W10" s="23" t="s">
        <v>22</v>
      </c>
      <c r="X10" s="29"/>
      <c r="AG10" s="36" t="s">
        <v>27</v>
      </c>
      <c r="AH10" s="23"/>
      <c r="AI10" s="131"/>
      <c r="AJ10" s="131"/>
      <c r="AK10" s="554" t="str">
        <f ca="1">ISI.保險年齡試算!$C$6</f>
        <v>2017/06/03</v>
      </c>
      <c r="AL10" s="554"/>
      <c r="AM10" s="554"/>
      <c r="AN10" s="152"/>
      <c r="AO10" s="595" t="s">
        <v>145</v>
      </c>
      <c r="AP10" s="596"/>
      <c r="AQ10" s="596"/>
      <c r="AR10" s="596"/>
      <c r="AS10" s="596"/>
      <c r="AT10" s="596"/>
      <c r="AU10" s="596"/>
      <c r="AV10" s="596"/>
      <c r="AW10" s="596"/>
      <c r="AX10" s="596"/>
    </row>
    <row r="11" spans="1:50" s="30" customFormat="1" ht="16" customHeight="1" x14ac:dyDescent="0.25">
      <c r="D11" s="21"/>
      <c r="E11" s="567" t="s">
        <v>29</v>
      </c>
      <c r="F11" s="569" t="s">
        <v>30</v>
      </c>
      <c r="G11" s="571" t="str">
        <f>$L$8</f>
        <v>實繳保費</v>
      </c>
      <c r="H11" s="573" t="s">
        <v>41</v>
      </c>
      <c r="I11" s="574"/>
      <c r="J11" s="574"/>
      <c r="K11" s="575"/>
      <c r="L11" s="565" t="s">
        <v>153</v>
      </c>
      <c r="M11" s="536"/>
      <c r="N11" s="536"/>
      <c r="O11" s="566"/>
      <c r="P11" s="576" t="s">
        <v>140</v>
      </c>
      <c r="Q11" s="577"/>
      <c r="R11" s="156" t="s">
        <v>28</v>
      </c>
      <c r="S11" s="202" t="str">
        <f>$AK$6</f>
        <v>次年度初</v>
      </c>
      <c r="T11" s="157"/>
      <c r="U11" s="195">
        <v>1.2500000000000001E-2</v>
      </c>
      <c r="V11" s="196"/>
      <c r="W11" s="196">
        <v>0.01</v>
      </c>
      <c r="X11" s="197" t="s">
        <v>18</v>
      </c>
      <c r="Y11" s="197"/>
      <c r="Z11" s="198"/>
      <c r="AA11" s="316" t="s">
        <v>310</v>
      </c>
      <c r="AB11" s="316"/>
      <c r="AC11" s="198"/>
      <c r="AD11" s="198"/>
      <c r="AE11" s="198"/>
      <c r="AF11" s="198"/>
      <c r="AG11" s="557" t="s">
        <v>135</v>
      </c>
      <c r="AI11" s="155"/>
      <c r="AJ11" s="526" t="s">
        <v>121</v>
      </c>
      <c r="AK11" s="481" t="s">
        <v>156</v>
      </c>
      <c r="AL11" s="549"/>
      <c r="AM11" s="550"/>
      <c r="AN11" s="153"/>
      <c r="AO11" s="498" t="s">
        <v>31</v>
      </c>
      <c r="AP11" s="499"/>
      <c r="AQ11" s="499"/>
      <c r="AR11" s="500"/>
      <c r="AS11" s="598" t="s">
        <v>136</v>
      </c>
      <c r="AT11" s="599"/>
      <c r="AU11" s="600"/>
      <c r="AV11" s="163" t="s">
        <v>28</v>
      </c>
      <c r="AW11" s="597" t="s">
        <v>146</v>
      </c>
      <c r="AX11" s="597" t="s">
        <v>147</v>
      </c>
    </row>
    <row r="12" spans="1:50" s="30" customFormat="1" ht="30" customHeight="1" x14ac:dyDescent="0.25">
      <c r="E12" s="568"/>
      <c r="F12" s="570"/>
      <c r="G12" s="572"/>
      <c r="H12" s="312" t="s">
        <v>33</v>
      </c>
      <c r="I12" s="313" t="str">
        <f>$AK$6&amp;"                                  "&amp;
"解約金"</f>
        <v>次年度初                                  解約金</v>
      </c>
      <c r="J12" s="313" t="s">
        <v>43</v>
      </c>
      <c r="K12" s="160" t="s">
        <v>44</v>
      </c>
      <c r="L12" s="312" t="s">
        <v>32</v>
      </c>
      <c r="M12" s="313" t="s">
        <v>33</v>
      </c>
      <c r="N12" s="113" t="s">
        <v>34</v>
      </c>
      <c r="O12" s="81" t="s">
        <v>44</v>
      </c>
      <c r="P12" s="166" t="s">
        <v>148</v>
      </c>
      <c r="Q12" s="314" t="s">
        <v>149</v>
      </c>
      <c r="R12" s="158"/>
      <c r="S12" s="382" t="s">
        <v>166</v>
      </c>
      <c r="T12" s="199">
        <v>1</v>
      </c>
      <c r="U12" s="199">
        <v>1</v>
      </c>
      <c r="V12" s="199"/>
      <c r="W12" s="200" t="s">
        <v>36</v>
      </c>
      <c r="X12" s="201">
        <f>IF($H$7="保額推保費",IF(AND($H$6&lt;15,$M$5&gt;1500),0,IF(OR($M$5&lt;30,$M$5&gt;20000),0,$M$5)),IF(AND($H$6&lt;15,$Q$8&gt;1500),0,IF(OR($Q$8&lt;30,$Q$8&gt;20000),0,$Q$8)))</f>
        <v>100</v>
      </c>
      <c r="Y12" s="199"/>
      <c r="Z12" s="199"/>
      <c r="AA12" s="317" t="s">
        <v>311</v>
      </c>
      <c r="AB12" s="318">
        <f>$Q$5</f>
        <v>2500000</v>
      </c>
      <c r="AC12" s="199"/>
      <c r="AD12" s="199"/>
      <c r="AE12" s="199"/>
      <c r="AF12" s="199"/>
      <c r="AG12" s="558"/>
      <c r="AI12" s="132"/>
      <c r="AJ12" s="527"/>
      <c r="AK12" s="551"/>
      <c r="AL12" s="552"/>
      <c r="AM12" s="553"/>
      <c r="AN12" s="153"/>
      <c r="AO12" s="313" t="s">
        <v>32</v>
      </c>
      <c r="AP12" s="313" t="s">
        <v>33</v>
      </c>
      <c r="AQ12" s="113" t="s">
        <v>34</v>
      </c>
      <c r="AR12" s="313" t="s">
        <v>44</v>
      </c>
      <c r="AS12" s="169" t="s">
        <v>143</v>
      </c>
      <c r="AT12" s="169" t="s">
        <v>144</v>
      </c>
      <c r="AU12" s="170" t="s">
        <v>150</v>
      </c>
      <c r="AV12" s="162"/>
      <c r="AW12" s="597"/>
      <c r="AX12" s="597"/>
    </row>
    <row r="13" spans="1:50" ht="16" customHeight="1" x14ac:dyDescent="0.25">
      <c r="A13" s="31">
        <v>0</v>
      </c>
      <c r="B13" s="31"/>
      <c r="C13" s="21" t="s">
        <v>2</v>
      </c>
      <c r="E13" s="328">
        <v>1</v>
      </c>
      <c r="F13" s="329">
        <f>$H$6</f>
        <v>55</v>
      </c>
      <c r="G13" s="349">
        <f>$M$8</f>
        <v>561610</v>
      </c>
      <c r="H13" s="350">
        <f>IF($F13=" ","",ROUND(VLOOKUP($B$8,ISI.CUR!$A$2:$DR$415,12+$E13,0)*$X$12,0))</f>
        <v>538246</v>
      </c>
      <c r="I13" s="351">
        <f>ROUND(VLOOKUP($B$8,ISI.CUR!$A$2:$DR$415,12+$E13,0)*$X$12*IF($AK$6="次年度初",94%,92%),0)</f>
        <v>505951</v>
      </c>
      <c r="J13" s="351">
        <f>IF($H$6+$E13-1&gt;109," ",ROUND(IF($F13&lt;16,ROUND($M$6*$T13,0),MAX($H13,$M$6*1.03)),0))</f>
        <v>580199</v>
      </c>
      <c r="K13" s="352" t="str">
        <f>IF($F13=109,$X$12*10000," ")</f>
        <v xml:space="preserve"> </v>
      </c>
      <c r="L13" s="350">
        <f>IF($I$8="購買增額繳清保險金額",IF($F13&gt;=110," ",IF($F13&lt;15," ",ISI.PAY.繳清!$M18)),IF($AO13=0," ",$AO13))</f>
        <v>15800</v>
      </c>
      <c r="M13" s="351">
        <f>IF($I$8="購買增額繳清保險金額",IF($F13&gt;=110," ",IF($F13&lt;15," ",ISI.PAY.繳清!$T18)),IF($AP13=0," ",$AP13))</f>
        <v>8504</v>
      </c>
      <c r="N13" s="351">
        <f>IF($I$8="購買增額繳清保險金額",IF($F13&gt;=110," ",IF($F13&lt;15," ",ISI.PAY.繳清!U18)),IF($AQ13=0," ",$AQ13))</f>
        <v>9167</v>
      </c>
      <c r="O13" s="352" t="str">
        <f>IF($I$8="購買增額繳清保險金額",IF($F13=109,$L13," "),IF($AR13=0," ",$AR13))</f>
        <v xml:space="preserve"> </v>
      </c>
      <c r="P13" s="353" t="str">
        <f>IF($I$8="購買增額繳清保險金額"," ",IF($I$8="儲存生息"," ",IF($AS13=0," ",$AS13)))</f>
        <v xml:space="preserve"> </v>
      </c>
      <c r="Q13" s="354" t="str">
        <f>IF($I$8="購買增額繳清保險金額"," ",IF($I$8="儲存生息"," ",IF($AT13=0," ",$AT13)))</f>
        <v xml:space="preserve"> </v>
      </c>
      <c r="R13" s="355" t="str">
        <f>IF($I$8="購買增額繳清保險金額",IF($F13&gt;=15," ",ISI.PAY.繳清!$I18),IF($I$8="現金給付",IF($AU13=0," ",$AU13),IF($AV13=0," ",$AV13)))</f>
        <v xml:space="preserve"> </v>
      </c>
      <c r="S13" s="355">
        <f>IF($F13=" "," ",SUM($I13,$M13,$P13,$R13))</f>
        <v>514455</v>
      </c>
      <c r="T13" s="159">
        <f t="shared" ref="T13:T32" si="0">FV($U$11,$E13,,-1,0)</f>
        <v>1.0125</v>
      </c>
      <c r="U13" s="356">
        <f>$U12*(1+$U$11)</f>
        <v>1.0125</v>
      </c>
      <c r="V13" s="356"/>
      <c r="W13" s="357" t="s">
        <v>37</v>
      </c>
      <c r="X13" s="357" t="b">
        <f>AND($Q$5&gt;=1500000,$Q$5&lt;3000000)</f>
        <v>1</v>
      </c>
      <c r="Y13" s="358"/>
      <c r="Z13" s="358"/>
      <c r="AA13" s="359" t="s">
        <v>312</v>
      </c>
      <c r="AB13" s="360">
        <f>$X$12</f>
        <v>100</v>
      </c>
      <c r="AC13" s="358"/>
      <c r="AD13" s="358"/>
      <c r="AE13" s="358"/>
      <c r="AF13" s="358"/>
      <c r="AG13" s="355">
        <f>IF($F13=" "," ",SUM($J13,$N13,$P13,$R13))</f>
        <v>589366</v>
      </c>
      <c r="AH13" s="23"/>
      <c r="AI13" s="131"/>
      <c r="AJ13" s="136" t="s">
        <v>122</v>
      </c>
      <c r="AK13" s="173" t="s">
        <v>131</v>
      </c>
      <c r="AL13" s="174" t="s">
        <v>132</v>
      </c>
      <c r="AM13" s="175" t="s">
        <v>133</v>
      </c>
      <c r="AN13" s="152"/>
      <c r="AO13" s="48">
        <f>IF($F13&gt;=110,0,IF($F13&lt;15,0,ISI.PAY.現.儲!$M18))</f>
        <v>15800</v>
      </c>
      <c r="AP13" s="48">
        <f>IF($F13&gt;=110,0,IF($F13&lt;15,0,ISI.PAY.現.儲!$T18))</f>
        <v>8504</v>
      </c>
      <c r="AQ13" s="48">
        <f>IF($F13&gt;=110,0,IF($F13&lt;15,0,ISI.PAY.現.儲!$U18))</f>
        <v>9167</v>
      </c>
      <c r="AR13" s="161">
        <f>IF($F13=109,$AO13,0)</f>
        <v>0</v>
      </c>
      <c r="AS13" s="48">
        <f>IF(AND($F13&gt;=15,$E13&gt;=7),ISI.PAY.現.儲!$K18,0)</f>
        <v>0</v>
      </c>
      <c r="AT13" s="48">
        <f>IF($AS13=0,0,SUM($AS$13:$AS13))</f>
        <v>0</v>
      </c>
      <c r="AU13" s="48">
        <f>IF($F13&lt;15,ISI.PAY.現.儲!$I18,0)</f>
        <v>0</v>
      </c>
      <c r="AV13" s="48">
        <f>IF($F13=" ",0,IF(OR($F13&lt;15,$E13&gt;=7),ISI.PAY.現.儲!$F18,0))</f>
        <v>0</v>
      </c>
      <c r="AW13" s="168">
        <f>AQ13+AS13+AU13</f>
        <v>9167</v>
      </c>
      <c r="AX13" s="168">
        <f>AQ13+AV13</f>
        <v>9167</v>
      </c>
    </row>
    <row r="14" spans="1:50" ht="16" customHeight="1" x14ac:dyDescent="0.25">
      <c r="A14" s="21">
        <v>1</v>
      </c>
      <c r="C14" s="21" t="s">
        <v>3</v>
      </c>
      <c r="E14" s="328">
        <f>E13+1</f>
        <v>2</v>
      </c>
      <c r="F14" s="329">
        <f>IF($H$6+$E14-1&gt;109," ",$F13+1)</f>
        <v>56</v>
      </c>
      <c r="G14" s="349"/>
      <c r="H14" s="350">
        <f>IF($F14=" ","",ROUND(VLOOKUP($B$8,ISI.CUR!$A$2:$DR$415,12+$E14,0)*$X$12,0))</f>
        <v>544859</v>
      </c>
      <c r="I14" s="351">
        <f>ROUND(VLOOKUP($B$8,ISI.CUR!$A$2:$DR$415,12+$E14,0)*$X$12*IF($AK$6="次年度初",97%,94%),0)</f>
        <v>528513</v>
      </c>
      <c r="J14" s="351">
        <f t="shared" ref="J14:J77" si="1">IF($H$6+$E14-1&gt;109," ",ROUND(IF($F14&lt;16,ROUND($M$6*$T14,0),MAX($H14,$M$6*1.03)),0))</f>
        <v>580199</v>
      </c>
      <c r="K14" s="352" t="str">
        <f t="shared" ref="K14:K77" si="2">IF($F14=109,$X$12*10000," ")</f>
        <v xml:space="preserve"> </v>
      </c>
      <c r="L14" s="350">
        <f>IF($I$8="購買增額繳清保險金額",IF($F14&gt;=110," ",IF($F14&lt;15," ",ISI.PAY.繳清!$M19)),IF($AO14=0," ",$AO14))</f>
        <v>31848</v>
      </c>
      <c r="M14" s="351">
        <f>IF($I$8="購買增額繳清保險金額",IF($F14&gt;=110," ",IF($F14&lt;15," ",ISI.PAY.繳清!$T19)),IF($AP14=0," ",$AP14))</f>
        <v>17353</v>
      </c>
      <c r="N14" s="351">
        <f>IF($I$8="購買增額繳清保險金額",IF($F14&gt;=110," ",IF($F14&lt;15," ",ISI.PAY.繳清!U19)),IF($AQ14=0," ",$AQ14))</f>
        <v>18478</v>
      </c>
      <c r="O14" s="352" t="str">
        <f t="shared" ref="O14:O77" si="3">IF($I$8="購買增額繳清保險金額",IF($F14=109,$L14," "),IF($AR14=0," ",$AR14))</f>
        <v xml:space="preserve"> </v>
      </c>
      <c r="P14" s="353" t="str">
        <f t="shared" ref="P14:P77" si="4">IF($I$8="購買增額繳清保險金額"," ",IF($I$8="儲存生息"," ",IF($AS14=0," ",$AS14)))</f>
        <v xml:space="preserve"> </v>
      </c>
      <c r="Q14" s="354" t="str">
        <f t="shared" ref="Q14:Q77" si="5">IF($I$8="購買增額繳清保險金額"," ",IF($I$8="儲存生息"," ",IF($AT14=0," ",$AT14)))</f>
        <v xml:space="preserve"> </v>
      </c>
      <c r="R14" s="355" t="str">
        <f>IF($I$8="購買增額繳清保險金額",IF($F14&gt;=15," ",ISI.PAY.繳清!$I19),IF($I$8="現金給付",IF($AU14=0," ",$AU14),IF($AV14=0," ",$AV14)))</f>
        <v xml:space="preserve"> </v>
      </c>
      <c r="S14" s="355">
        <f t="shared" ref="S14:S77" si="6">IF($F14=" "," ",SUM($I14,$M14,$P14,$R14))</f>
        <v>545866</v>
      </c>
      <c r="T14" s="159">
        <f t="shared" si="0"/>
        <v>1.02515625</v>
      </c>
      <c r="U14" s="356">
        <f t="shared" ref="U14:U32" si="7">$U13*(1+$U$11)</f>
        <v>1.02515625</v>
      </c>
      <c r="V14" s="356"/>
      <c r="W14" s="358" t="s">
        <v>19</v>
      </c>
      <c r="X14" s="358"/>
      <c r="Y14" s="358"/>
      <c r="Z14" s="358"/>
      <c r="AA14" s="359" t="s">
        <v>313</v>
      </c>
      <c r="AB14" s="359">
        <f>ROUND(ROUND(VLOOKUP($B$8,ISI.PRA!$A$2:$L$415,10,0)/10,4)*$AB$13,0)</f>
        <v>563300</v>
      </c>
      <c r="AC14" s="358"/>
      <c r="AD14" s="358"/>
      <c r="AE14" s="358"/>
      <c r="AF14" s="358"/>
      <c r="AG14" s="355">
        <f t="shared" ref="AG14:AG77" si="8">IF($F14=" "," ",SUM($J14,$N14,$P14,$R14))</f>
        <v>598677</v>
      </c>
      <c r="AH14" s="23"/>
      <c r="AI14" s="131"/>
      <c r="AJ14" s="136">
        <f>ISI.IRR!$E$37</f>
        <v>-1.4116481960884109E-2</v>
      </c>
      <c r="AK14" s="383">
        <v>69</v>
      </c>
      <c r="AL14" s="384">
        <v>3</v>
      </c>
      <c r="AM14" s="385">
        <v>5</v>
      </c>
      <c r="AN14" s="152"/>
      <c r="AO14" s="48">
        <f>IF($F14&gt;=110,0,IF($F14&lt;15,0,ISI.PAY.現.儲!$M19))</f>
        <v>31848</v>
      </c>
      <c r="AP14" s="48">
        <f>IF($F14&gt;=110,0,IF($F14&lt;15,0,ISI.PAY.現.儲!$T19))</f>
        <v>17353</v>
      </c>
      <c r="AQ14" s="48">
        <f>IF($F14&gt;=110,0,IF($F14&lt;15,0,ISI.PAY.現.儲!$U19))</f>
        <v>18478</v>
      </c>
      <c r="AR14" s="161">
        <f t="shared" ref="AR14:AR77" si="9">IF($F14=109,$AO14,0)</f>
        <v>0</v>
      </c>
      <c r="AS14" s="48">
        <f>IF(AND($F14&gt;=15,$E14&gt;=7),ISI.PAY.現.儲!$K19,0)</f>
        <v>0</v>
      </c>
      <c r="AT14" s="48">
        <f>IF($AS14=0,0,SUM($AS$13:$AS14))</f>
        <v>0</v>
      </c>
      <c r="AU14" s="48">
        <f>IF($F14&lt;15,ISI.PAY.現.儲!$I19,0)</f>
        <v>0</v>
      </c>
      <c r="AV14" s="48">
        <f>IF($F14=" ",0,IF(OR($F14&lt;15,$E14&gt;=7),ISI.PAY.現.儲!$F19,0))</f>
        <v>0</v>
      </c>
      <c r="AW14" s="168">
        <f t="shared" ref="AW14:AW77" si="10">AQ14+AS14+AU14</f>
        <v>18478</v>
      </c>
      <c r="AX14" s="168">
        <f t="shared" ref="AX14:AX77" si="11">AQ14+AV14</f>
        <v>18478</v>
      </c>
    </row>
    <row r="15" spans="1:50" ht="16" customHeight="1" x14ac:dyDescent="0.25">
      <c r="A15" s="21">
        <f>A14+1</f>
        <v>2</v>
      </c>
      <c r="D15" s="32"/>
      <c r="E15" s="328">
        <f t="shared" ref="E15:E30" si="12">E14+1</f>
        <v>3</v>
      </c>
      <c r="F15" s="329">
        <f t="shared" ref="F15:F78" si="13">IF($H$6+$E15-1&gt;109," ",$F14+1)</f>
        <v>57</v>
      </c>
      <c r="G15" s="349"/>
      <c r="H15" s="350">
        <f>IF($F15=" ","",ROUND(VLOOKUP($B$8,ISI.CUR!$A$2:$DR$415,12+$E15,0)*$X$12,0))</f>
        <v>551565</v>
      </c>
      <c r="I15" s="351">
        <f>ROUND(VLOOKUP($B$8,ISI.CUR!$A$2:$DR$415,12+$E15,0)*$X$12*IF($AK$6="次年度初",98%,97%),0)</f>
        <v>540534</v>
      </c>
      <c r="J15" s="351">
        <f t="shared" si="1"/>
        <v>580199</v>
      </c>
      <c r="K15" s="352" t="str">
        <f t="shared" si="2"/>
        <v xml:space="preserve"> </v>
      </c>
      <c r="L15" s="350">
        <f>IF($I$8="購買增額繳清保險金額",IF($F15&gt;=110," ",IF($F15&lt;15," ",ISI.PAY.繳清!$M20)),IF($AO15=0," ",$AO15))</f>
        <v>48149</v>
      </c>
      <c r="M15" s="351">
        <f>IF($I$8="購買增額繳清保險金額",IF($F15&gt;=110," ",IF($F15&lt;15," ",ISI.PAY.繳清!$T20)),IF($AP15=0," ",$AP15))</f>
        <v>26557</v>
      </c>
      <c r="N15" s="351">
        <f>IF($I$8="購買增額繳清保險金額",IF($F15&gt;=110," ",IF($F15&lt;15," ",ISI.PAY.繳清!U20)),IF($AQ15=0," ",$AQ15))</f>
        <v>27936</v>
      </c>
      <c r="O15" s="352" t="str">
        <f t="shared" si="3"/>
        <v xml:space="preserve"> </v>
      </c>
      <c r="P15" s="353" t="str">
        <f t="shared" si="4"/>
        <v xml:space="preserve"> </v>
      </c>
      <c r="Q15" s="354" t="str">
        <f t="shared" si="5"/>
        <v xml:space="preserve"> </v>
      </c>
      <c r="R15" s="355" t="str">
        <f>IF($I$8="購買增額繳清保險金額",IF($F15&gt;=15," ",ISI.PAY.繳清!$I20),IF($I$8="現金給付",IF($AU15=0," ",$AU15),IF($AV15=0," ",$AV15)))</f>
        <v xml:space="preserve"> </v>
      </c>
      <c r="S15" s="355">
        <f t="shared" si="6"/>
        <v>567091</v>
      </c>
      <c r="T15" s="159">
        <f t="shared" si="0"/>
        <v>1.0379707031249998</v>
      </c>
      <c r="U15" s="356">
        <f t="shared" si="7"/>
        <v>1.0379707031249998</v>
      </c>
      <c r="V15" s="356"/>
      <c r="W15" s="358" t="s">
        <v>40</v>
      </c>
      <c r="X15" s="358">
        <f>IF(OR($X$12&lt;30,$X$12&gt;20000),0,$X$12)</f>
        <v>100</v>
      </c>
      <c r="Y15" s="358"/>
      <c r="Z15" s="358"/>
      <c r="AA15" s="359" t="s">
        <v>314</v>
      </c>
      <c r="AB15" s="320">
        <f>IF(ROUND($AB$14,0)&gt;=2500000,0.02,IF(ROUND($AB$14,0)&gt;=1500000,0.007,(IF(ROUND($AB$14,0)&gt;=1000000,0.004,IF(AND($AB$14&gt;=500000,$AB$14&lt;1000000),0.003,0)))))</f>
        <v>3.0000000000000001E-3</v>
      </c>
      <c r="AC15" s="358"/>
      <c r="AD15" s="358"/>
      <c r="AE15" s="358"/>
      <c r="AF15" s="358"/>
      <c r="AG15" s="355">
        <f t="shared" si="8"/>
        <v>608135</v>
      </c>
      <c r="AH15" s="23"/>
      <c r="AI15" s="133" t="s">
        <v>88</v>
      </c>
      <c r="AJ15" s="136">
        <f>ISI.IRR!$F$37</f>
        <v>3.24262124435859E-3</v>
      </c>
      <c r="AK15" s="176"/>
      <c r="AL15" s="177"/>
      <c r="AM15" s="178"/>
      <c r="AN15" s="152"/>
      <c r="AO15" s="48">
        <f>IF($F15&gt;=110,0,IF($F15&lt;15,0,ISI.PAY.現.儲!$M20))</f>
        <v>48149</v>
      </c>
      <c r="AP15" s="48">
        <f>IF($F15&gt;=110,0,IF($F15&lt;15,0,ISI.PAY.現.儲!$T20))</f>
        <v>26557</v>
      </c>
      <c r="AQ15" s="48">
        <f>IF($F15&gt;=110,0,IF($F15&lt;15,0,ISI.PAY.現.儲!$U20))</f>
        <v>27936</v>
      </c>
      <c r="AR15" s="161">
        <f t="shared" si="9"/>
        <v>0</v>
      </c>
      <c r="AS15" s="48">
        <f>IF(AND($F15&gt;=15,$E15&gt;=7),ISI.PAY.現.儲!$K20,0)</f>
        <v>0</v>
      </c>
      <c r="AT15" s="48">
        <f>IF($AS15=0,0,SUM($AS$13:$AS15))</f>
        <v>0</v>
      </c>
      <c r="AU15" s="48">
        <f>IF($F15&lt;15,ISI.PAY.現.儲!$I20,0)</f>
        <v>0</v>
      </c>
      <c r="AV15" s="48">
        <f>IF($F15=" ",0,IF(OR($F15&lt;15,$E15&gt;=7),ISI.PAY.現.儲!$F20,0))</f>
        <v>0</v>
      </c>
      <c r="AW15" s="168">
        <f t="shared" si="10"/>
        <v>27936</v>
      </c>
      <c r="AX15" s="168">
        <f t="shared" si="11"/>
        <v>27936</v>
      </c>
    </row>
    <row r="16" spans="1:50" ht="16" customHeight="1" x14ac:dyDescent="0.25">
      <c r="A16" s="21">
        <f t="shared" ref="A16:A80" si="14">A15+1</f>
        <v>3</v>
      </c>
      <c r="C16" s="21" t="s">
        <v>152</v>
      </c>
      <c r="E16" s="328">
        <f t="shared" si="12"/>
        <v>4</v>
      </c>
      <c r="F16" s="329">
        <f t="shared" si="13"/>
        <v>58</v>
      </c>
      <c r="G16" s="349"/>
      <c r="H16" s="350">
        <f>IF($F16=" ","",ROUND(VLOOKUP($B$8,ISI.CUR!$A$2:$DR$415,12+$E16,0)*$X$12,0))</f>
        <v>558368</v>
      </c>
      <c r="I16" s="351">
        <f>ROUND(VLOOKUP($B$8,ISI.CUR!$A$2:$DR$415,12+$E16,0)*$X$12*IF($AK$6="次年度初",99%,98%),0)</f>
        <v>552785</v>
      </c>
      <c r="J16" s="351">
        <f t="shared" si="1"/>
        <v>580199</v>
      </c>
      <c r="K16" s="352" t="str">
        <f t="shared" si="2"/>
        <v xml:space="preserve"> </v>
      </c>
      <c r="L16" s="350">
        <f>IF($I$8="購買增額繳清保險金額",IF($F16&gt;=110," ",IF($F16&lt;15," ",ISI.PAY.繳清!$M21)),IF($AO16=0," ",$AO16))</f>
        <v>64708</v>
      </c>
      <c r="M16" s="351">
        <f>IF($I$8="購買增額繳清保險金額",IF($F16&gt;=110," ",IF($F16&lt;15," ",ISI.PAY.繳清!$T21)),IF($AP16=0," ",$AP16))</f>
        <v>36131</v>
      </c>
      <c r="N16" s="351">
        <f>IF($I$8="購買增額繳清保險金額",IF($F16&gt;=110," ",IF($F16&lt;15," ",ISI.PAY.繳清!U21)),IF($AQ16=0," ",$AQ16))</f>
        <v>37544</v>
      </c>
      <c r="O16" s="352" t="str">
        <f t="shared" si="3"/>
        <v xml:space="preserve"> </v>
      </c>
      <c r="P16" s="353" t="str">
        <f t="shared" si="4"/>
        <v xml:space="preserve"> </v>
      </c>
      <c r="Q16" s="354" t="str">
        <f t="shared" si="5"/>
        <v xml:space="preserve"> </v>
      </c>
      <c r="R16" s="355" t="str">
        <f>IF($I$8="購買增額繳清保險金額",IF($F16&gt;=15," ",ISI.PAY.繳清!$I21),IF($I$8="現金給付",IF($AU16=0," ",$AU16),IF($AV16=0," ",$AV16)))</f>
        <v xml:space="preserve"> </v>
      </c>
      <c r="S16" s="355">
        <f t="shared" si="6"/>
        <v>588916</v>
      </c>
      <c r="T16" s="159">
        <f t="shared" si="0"/>
        <v>1.0509453369140624</v>
      </c>
      <c r="U16" s="356">
        <f t="shared" si="7"/>
        <v>1.0509453369140622</v>
      </c>
      <c r="V16" s="356"/>
      <c r="W16" s="357" t="s">
        <v>20</v>
      </c>
      <c r="X16" s="358" t="b">
        <f>(OR($X$12&lt;30,$X$12&gt;20000))</f>
        <v>0</v>
      </c>
      <c r="Y16" s="358"/>
      <c r="Z16" s="358"/>
      <c r="AA16" s="359" t="s">
        <v>315</v>
      </c>
      <c r="AB16" s="359">
        <f>ROUND(ROUND($AB$14,0)*(1-$AB$15),0)</f>
        <v>561610</v>
      </c>
      <c r="AC16" s="358"/>
      <c r="AD16" s="358"/>
      <c r="AE16" s="358"/>
      <c r="AF16" s="358"/>
      <c r="AG16" s="355">
        <f t="shared" si="8"/>
        <v>617743</v>
      </c>
      <c r="AH16" s="23"/>
      <c r="AI16" s="133" t="s">
        <v>87</v>
      </c>
      <c r="AJ16" s="136">
        <f>ISI.IRR!$G$37</f>
        <v>1.1939690796442859E-2</v>
      </c>
      <c r="AK16" s="179" t="s">
        <v>134</v>
      </c>
      <c r="AL16" s="180"/>
      <c r="AM16" s="151">
        <f ca="1">ISI.保險年齡試算!$E$4</f>
        <v>37</v>
      </c>
      <c r="AN16" s="152"/>
      <c r="AO16" s="48">
        <f>IF($F16&gt;=110,0,IF($F16&lt;15,0,ISI.PAY.現.儲!$M21))</f>
        <v>64708</v>
      </c>
      <c r="AP16" s="48">
        <f>IF($F16&gt;=110,0,IF($F16&lt;15,0,ISI.PAY.現.儲!$T21))</f>
        <v>36131</v>
      </c>
      <c r="AQ16" s="48">
        <f>IF($F16&gt;=110,0,IF($F16&lt;15,0,ISI.PAY.現.儲!$U21))</f>
        <v>37544</v>
      </c>
      <c r="AR16" s="161">
        <f t="shared" si="9"/>
        <v>0</v>
      </c>
      <c r="AS16" s="48">
        <f>IF(AND($F16&gt;=15,$E16&gt;=7),ISI.PAY.現.儲!$K21,0)</f>
        <v>0</v>
      </c>
      <c r="AT16" s="48">
        <f>IF($AS16=0,0,SUM($AS$13:$AS16))</f>
        <v>0</v>
      </c>
      <c r="AU16" s="48">
        <f>IF($F16&lt;15,ISI.PAY.現.儲!$I21,0)</f>
        <v>0</v>
      </c>
      <c r="AV16" s="48">
        <f>IF($F16=" ",0,IF(OR($F16&lt;15,$E16&gt;=7),ISI.PAY.現.儲!$F21,0))</f>
        <v>0</v>
      </c>
      <c r="AW16" s="168">
        <f t="shared" si="10"/>
        <v>37544</v>
      </c>
      <c r="AX16" s="168">
        <f t="shared" si="11"/>
        <v>37544</v>
      </c>
    </row>
    <row r="17" spans="1:50" ht="16" customHeight="1" thickBot="1" x14ac:dyDescent="0.3">
      <c r="A17" s="21">
        <f t="shared" si="14"/>
        <v>4</v>
      </c>
      <c r="C17" s="21" t="s">
        <v>138</v>
      </c>
      <c r="E17" s="335">
        <f t="shared" si="12"/>
        <v>5</v>
      </c>
      <c r="F17" s="336">
        <f t="shared" si="13"/>
        <v>59</v>
      </c>
      <c r="G17" s="361"/>
      <c r="H17" s="362">
        <f>IF($F17=" ","",ROUND(VLOOKUP($B$8,ISI.CUR!$A$2:$DR$415,12+$E17,0)*$X$12,0))</f>
        <v>565273</v>
      </c>
      <c r="I17" s="363">
        <f>ROUND(VLOOKUP($B$8,ISI.CUR!$A$2:$DR$415,12+$E17,0)*$X$12*IF($AK$6="次年度初",99%,99%),0)</f>
        <v>559620</v>
      </c>
      <c r="J17" s="363">
        <f t="shared" si="1"/>
        <v>580199</v>
      </c>
      <c r="K17" s="364" t="str">
        <f t="shared" si="2"/>
        <v xml:space="preserve"> </v>
      </c>
      <c r="L17" s="362">
        <f>IF($I$8="購買增額繳清保險金額",IF($F17&gt;=110," ",IF($F17&lt;15," ",ISI.PAY.繳清!$M22)),IF($AO17=0," ",$AO17))</f>
        <v>81529</v>
      </c>
      <c r="M17" s="363">
        <f>IF($I$8="購買增額繳清保險金額",IF($F17&gt;=110," ",IF($F17&lt;15," ",ISI.PAY.繳清!$T22)),IF($AP17=0," ",$AP17))</f>
        <v>46086</v>
      </c>
      <c r="N17" s="363">
        <f>IF($I$8="購買增額繳清保險金額",IF($F17&gt;=110," ",IF($F17&lt;15," ",ISI.PAY.繳清!U22)),IF($AQ17=0," ",$AQ17))</f>
        <v>47303</v>
      </c>
      <c r="O17" s="364" t="str">
        <f t="shared" si="3"/>
        <v xml:space="preserve"> </v>
      </c>
      <c r="P17" s="365" t="str">
        <f t="shared" si="4"/>
        <v xml:space="preserve"> </v>
      </c>
      <c r="Q17" s="366" t="str">
        <f t="shared" si="5"/>
        <v xml:space="preserve"> </v>
      </c>
      <c r="R17" s="367" t="str">
        <f>IF($I$8="購買增額繳清保險金額",IF($F17&gt;=15," ",ISI.PAY.繳清!$I22),IF($I$8="現金給付",IF($AU17=0," ",$AU17),IF($AV17=0," ",$AV17)))</f>
        <v xml:space="preserve"> </v>
      </c>
      <c r="S17" s="367">
        <f t="shared" si="6"/>
        <v>605706</v>
      </c>
      <c r="T17" s="165">
        <f t="shared" si="0"/>
        <v>1.0640821536254881</v>
      </c>
      <c r="U17" s="368">
        <f t="shared" si="7"/>
        <v>1.0640821536254879</v>
      </c>
      <c r="V17" s="368"/>
      <c r="W17" s="369"/>
      <c r="X17" s="369" t="b">
        <f>IF(AND($H$6&lt;15,$Q$8&gt;1500),"不符投保規則")</f>
        <v>0</v>
      </c>
      <c r="Y17" s="369"/>
      <c r="Z17" s="369"/>
      <c r="AA17" s="359" t="s">
        <v>316</v>
      </c>
      <c r="AB17" s="359">
        <f>IF($H$7="保費推保額",IF($AB$12=$AB$16,0,1),0)</f>
        <v>0</v>
      </c>
      <c r="AC17" s="369"/>
      <c r="AD17" s="369"/>
      <c r="AE17" s="369"/>
      <c r="AF17" s="369"/>
      <c r="AG17" s="367">
        <f t="shared" si="8"/>
        <v>627502</v>
      </c>
      <c r="AH17" s="23"/>
      <c r="AI17" s="133" t="s">
        <v>93</v>
      </c>
      <c r="AJ17" s="136">
        <f>ISI.IRR!$H$37</f>
        <v>1.5232258273368826E-2</v>
      </c>
      <c r="AK17" s="181"/>
      <c r="AL17" s="182"/>
      <c r="AM17" s="183"/>
      <c r="AN17" s="152"/>
      <c r="AO17" s="48">
        <f>IF($F17&gt;=110,0,IF($F17&lt;15,0,ISI.PAY.現.儲!$M22))</f>
        <v>81529</v>
      </c>
      <c r="AP17" s="48">
        <f>IF($F17&gt;=110,0,IF($F17&lt;15,0,ISI.PAY.現.儲!$T22))</f>
        <v>46086</v>
      </c>
      <c r="AQ17" s="48">
        <f>IF($F17&gt;=110,0,IF($F17&lt;15,0,ISI.PAY.現.儲!$U22))</f>
        <v>47303</v>
      </c>
      <c r="AR17" s="161">
        <f t="shared" si="9"/>
        <v>0</v>
      </c>
      <c r="AS17" s="48">
        <f>IF(AND($F17&gt;=15,$E17&gt;=7),ISI.PAY.現.儲!$K22,0)</f>
        <v>0</v>
      </c>
      <c r="AT17" s="48">
        <f>IF($AS17=0,0,SUM($AS$13:$AS17))</f>
        <v>0</v>
      </c>
      <c r="AU17" s="48">
        <f>IF($F17&lt;15,ISI.PAY.現.儲!$I22,0)</f>
        <v>0</v>
      </c>
      <c r="AV17" s="48">
        <f>IF($F17=" ",0,IF(OR($F17&lt;15,$E17&gt;=7),ISI.PAY.現.儲!$F22,0))</f>
        <v>0</v>
      </c>
      <c r="AW17" s="168">
        <f t="shared" si="10"/>
        <v>47303</v>
      </c>
      <c r="AX17" s="168">
        <f t="shared" si="11"/>
        <v>47303</v>
      </c>
    </row>
    <row r="18" spans="1:50" ht="16" customHeight="1" x14ac:dyDescent="0.25">
      <c r="A18" s="21">
        <f t="shared" si="14"/>
        <v>5</v>
      </c>
      <c r="C18" s="21" t="s">
        <v>137</v>
      </c>
      <c r="E18" s="328">
        <f t="shared" si="12"/>
        <v>6</v>
      </c>
      <c r="F18" s="329">
        <f t="shared" si="13"/>
        <v>60</v>
      </c>
      <c r="G18" s="349"/>
      <c r="H18" s="350">
        <f>IF($F18=" ","",ROUND(VLOOKUP($B$8,ISI.CUR!$A$2:$DR$415,12+$E18,0)*$X$12,0))</f>
        <v>572287</v>
      </c>
      <c r="I18" s="351">
        <f>ROUND(VLOOKUP($B$8,ISI.CUR!$A$2:$DR$415,12+$E18,0)*$X$12*IF($AK$6="次年度初",100%,99%),0)</f>
        <v>572287</v>
      </c>
      <c r="J18" s="351">
        <f t="shared" si="1"/>
        <v>580199</v>
      </c>
      <c r="K18" s="352" t="str">
        <f t="shared" si="2"/>
        <v xml:space="preserve"> </v>
      </c>
      <c r="L18" s="350">
        <f>IF($I$8="購買增額繳清保險金額",IF($F18&gt;=110," ",IF($F18&lt;15," ",ISI.PAY.繳清!$M23)),IF($AO18=0," ",$AO18))</f>
        <v>98616</v>
      </c>
      <c r="M18" s="351">
        <f>IF($I$8="購買增額繳清保險金額",IF($F18&gt;=110," ",IF($F18&lt;15," ",ISI.PAY.繳清!$T23)),IF($AP18=0," ",$AP18))</f>
        <v>56437</v>
      </c>
      <c r="N18" s="351">
        <f>IF($I$8="購買增額繳清保險金額",IF($F18&gt;=110," ",IF($F18&lt;15," ",ISI.PAY.繳清!U23)),IF($AQ18=0," ",$AQ18))</f>
        <v>57217</v>
      </c>
      <c r="O18" s="352" t="str">
        <f t="shared" si="3"/>
        <v xml:space="preserve"> </v>
      </c>
      <c r="P18" s="353" t="str">
        <f t="shared" si="4"/>
        <v xml:space="preserve"> </v>
      </c>
      <c r="Q18" s="354" t="str">
        <f t="shared" si="5"/>
        <v xml:space="preserve"> </v>
      </c>
      <c r="R18" s="355" t="str">
        <f>IF($I$8="購買增額繳清保險金額",IF($F18&gt;=15," ",ISI.PAY.繳清!$I23),IF($I$8="現金給付",IF($AU18=0," ",$AU18),IF($AV18=0," ",$AV18)))</f>
        <v xml:space="preserve"> </v>
      </c>
      <c r="S18" s="355">
        <f t="shared" si="6"/>
        <v>628724</v>
      </c>
      <c r="T18" s="159">
        <f t="shared" si="0"/>
        <v>1.0773831805458067</v>
      </c>
      <c r="U18" s="356">
        <f t="shared" si="7"/>
        <v>1.0773831805458065</v>
      </c>
      <c r="V18" s="356"/>
      <c r="W18" s="357" t="s">
        <v>82</v>
      </c>
      <c r="X18" s="358" t="b">
        <f>AND($H$6&lt;15,$M$5&gt;1500)</f>
        <v>0</v>
      </c>
      <c r="Y18" s="358"/>
      <c r="Z18" s="358"/>
      <c r="AA18" s="359" t="s">
        <v>317</v>
      </c>
      <c r="AB18" s="359" t="str">
        <f>IF($H$7="保費推保額",IF($AB$12=$AB$16," ","※此條件保費存在差異，請以保額推保費計算。")," ")</f>
        <v xml:space="preserve"> </v>
      </c>
      <c r="AC18" s="358"/>
      <c r="AD18" s="358"/>
      <c r="AE18" s="358"/>
      <c r="AF18" s="358"/>
      <c r="AG18" s="355">
        <f t="shared" si="8"/>
        <v>637416</v>
      </c>
      <c r="AH18" s="23"/>
      <c r="AI18" s="133" t="s">
        <v>94</v>
      </c>
      <c r="AJ18" s="136">
        <f>ISI.IRR!$I$37</f>
        <v>1.8992219014637879E-2</v>
      </c>
      <c r="AK18" s="545" t="s">
        <v>154</v>
      </c>
      <c r="AL18" s="545"/>
      <c r="AM18" s="545"/>
      <c r="AN18" s="152"/>
      <c r="AO18" s="48">
        <f>IF($F18&gt;=110,0,IF($F18&lt;15,0,ISI.PAY.現.儲!$M23))</f>
        <v>98616</v>
      </c>
      <c r="AP18" s="48">
        <f>IF($F18&gt;=110,0,IF($F18&lt;15,0,ISI.PAY.現.儲!$T23))</f>
        <v>56437</v>
      </c>
      <c r="AQ18" s="48">
        <f>IF($F18&gt;=110,0,IF($F18&lt;15,0,ISI.PAY.現.儲!$U23))</f>
        <v>57217</v>
      </c>
      <c r="AR18" s="161">
        <f t="shared" si="9"/>
        <v>0</v>
      </c>
      <c r="AS18" s="48">
        <f>IF(AND($F18&gt;=15,$E18&gt;=7),ISI.PAY.現.儲!$K23,0)</f>
        <v>0</v>
      </c>
      <c r="AT18" s="48">
        <f>IF($AS18=0,0,SUM($AS$13:$AS18))</f>
        <v>0</v>
      </c>
      <c r="AU18" s="48">
        <f>IF($F18&lt;15,ISI.PAY.現.儲!$I23,0)</f>
        <v>0</v>
      </c>
      <c r="AV18" s="48">
        <f>IF($F18=" ",0,IF(OR($F18&lt;15,$E18&gt;=7),ISI.PAY.現.儲!$F23,0))</f>
        <v>0</v>
      </c>
      <c r="AW18" s="168">
        <f t="shared" si="10"/>
        <v>57217</v>
      </c>
      <c r="AX18" s="168">
        <f t="shared" si="11"/>
        <v>57217</v>
      </c>
    </row>
    <row r="19" spans="1:50" ht="16" customHeight="1" x14ac:dyDescent="0.25">
      <c r="A19" s="21">
        <f t="shared" si="14"/>
        <v>6</v>
      </c>
      <c r="E19" s="328">
        <f t="shared" si="12"/>
        <v>7</v>
      </c>
      <c r="F19" s="329">
        <f t="shared" si="13"/>
        <v>61</v>
      </c>
      <c r="G19" s="349"/>
      <c r="H19" s="350">
        <f>IF($F19=" ","",ROUND(VLOOKUP($B$8,ISI.CUR!$A$2:$DR$415,12+$E19,0)*$X$12,0))</f>
        <v>579419</v>
      </c>
      <c r="I19" s="351">
        <f t="shared" ref="I19:I77" si="15">$H19</f>
        <v>579419</v>
      </c>
      <c r="J19" s="351">
        <f t="shared" si="1"/>
        <v>580199</v>
      </c>
      <c r="K19" s="352" t="str">
        <f t="shared" si="2"/>
        <v xml:space="preserve"> </v>
      </c>
      <c r="L19" s="350">
        <f>IF($I$8="購買增額繳清保險金額",IF($F19&gt;=110," ",IF($F19&lt;15," ",ISI.PAY.繳清!$M24)),IF($AO19=0," ",$AO19))</f>
        <v>115975</v>
      </c>
      <c r="M19" s="351">
        <f>IF($I$8="購買增額繳清保險金額",IF($F19&gt;=110," ",IF($F19&lt;15," ",ISI.PAY.繳清!$T24)),IF($AP19=0," ",$AP19))</f>
        <v>67198</v>
      </c>
      <c r="N19" s="351">
        <f>IF($I$8="購買增額繳清保險金額",IF($F19&gt;=110," ",IF($F19&lt;15," ",ISI.PAY.繳清!U24)),IF($AQ19=0," ",$AQ19))</f>
        <v>67289</v>
      </c>
      <c r="O19" s="352" t="str">
        <f t="shared" si="3"/>
        <v xml:space="preserve"> </v>
      </c>
      <c r="P19" s="353" t="str">
        <f t="shared" si="4"/>
        <v xml:space="preserve"> </v>
      </c>
      <c r="Q19" s="354" t="str">
        <f t="shared" si="5"/>
        <v xml:space="preserve"> </v>
      </c>
      <c r="R19" s="355" t="str">
        <f>IF($I$8="購買增額繳清保險金額",IF($F19&gt;=15," ",ISI.PAY.繳清!$I24),IF($I$8="現金給付",IF($AU19=0," ",$AU19),IF($AV19=0," ",$AV19)))</f>
        <v xml:space="preserve"> </v>
      </c>
      <c r="S19" s="355">
        <f t="shared" si="6"/>
        <v>646617</v>
      </c>
      <c r="T19" s="167">
        <f t="shared" si="0"/>
        <v>1.0908504703026292</v>
      </c>
      <c r="U19" s="370">
        <f t="shared" si="7"/>
        <v>1.0908504703026289</v>
      </c>
      <c r="V19" s="370"/>
      <c r="W19" s="371"/>
      <c r="X19" s="371"/>
      <c r="Y19" s="371"/>
      <c r="Z19" s="371"/>
      <c r="AA19" s="371"/>
      <c r="AB19" s="371"/>
      <c r="AC19" s="371"/>
      <c r="AD19" s="371"/>
      <c r="AE19" s="371"/>
      <c r="AF19" s="371"/>
      <c r="AG19" s="355">
        <f t="shared" si="8"/>
        <v>647488</v>
      </c>
      <c r="AH19" s="23"/>
      <c r="AI19" s="133" t="s">
        <v>95</v>
      </c>
      <c r="AJ19" s="136">
        <f>ISI.IRR!$J$37</f>
        <v>2.033929478365093E-2</v>
      </c>
      <c r="AK19" s="545"/>
      <c r="AL19" s="545"/>
      <c r="AM19" s="545"/>
      <c r="AN19" s="152"/>
      <c r="AO19" s="48">
        <f>IF($F19&gt;=110,0,IF($F19&lt;15,0,ISI.PAY.現.儲!$M24))</f>
        <v>98616</v>
      </c>
      <c r="AP19" s="48">
        <f>IF($F19&gt;=110,0,IF($F19&lt;15,0,ISI.PAY.現.儲!$T24))</f>
        <v>57140</v>
      </c>
      <c r="AQ19" s="48">
        <f>IF($F19&gt;=110,0,IF($F19&lt;15,0,ISI.PAY.現.儲!$U24))</f>
        <v>57217</v>
      </c>
      <c r="AR19" s="161">
        <f t="shared" si="9"/>
        <v>0</v>
      </c>
      <c r="AS19" s="48">
        <f>IF(AND($F19&gt;=15,$E19&gt;=7),ISI.PAY.現.儲!$K24,0)</f>
        <v>10058</v>
      </c>
      <c r="AT19" s="48">
        <f>IF($AS19=0,0,SUM($AS$13:$AS19))</f>
        <v>10058</v>
      </c>
      <c r="AU19" s="48">
        <f>IF($F19&lt;15,ISI.PAY.現.儲!$I24,0)</f>
        <v>0</v>
      </c>
      <c r="AV19" s="48">
        <f>IF($F19=" ",0,IF(OR($F19&lt;15,$E19&gt;=7),ISI.PAY.現.儲!$F24,0))</f>
        <v>10058</v>
      </c>
      <c r="AW19" s="168">
        <f t="shared" si="10"/>
        <v>67275</v>
      </c>
      <c r="AX19" s="168">
        <f t="shared" si="11"/>
        <v>67275</v>
      </c>
    </row>
    <row r="20" spans="1:50" ht="16" customHeight="1" x14ac:dyDescent="0.25">
      <c r="A20" s="21">
        <f t="shared" si="14"/>
        <v>7</v>
      </c>
      <c r="E20" s="328">
        <f t="shared" si="12"/>
        <v>8</v>
      </c>
      <c r="F20" s="329">
        <f t="shared" si="13"/>
        <v>62</v>
      </c>
      <c r="G20" s="349"/>
      <c r="H20" s="350">
        <f>IF($F20=" ","",ROUND(VLOOKUP($B$8,ISI.CUR!$A$2:$DR$415,12+$E20,0)*$X$12,0))</f>
        <v>586642</v>
      </c>
      <c r="I20" s="351">
        <f t="shared" si="15"/>
        <v>586642</v>
      </c>
      <c r="J20" s="351">
        <f t="shared" si="1"/>
        <v>586642</v>
      </c>
      <c r="K20" s="352" t="str">
        <f t="shared" si="2"/>
        <v xml:space="preserve"> </v>
      </c>
      <c r="L20" s="350">
        <f>IF($I$8="購買增額繳清保險金額",IF($F20&gt;=110," ",IF($F20&lt;15," ",ISI.PAY.繳清!$M25)),IF($AO20=0," ",$AO20))</f>
        <v>133608</v>
      </c>
      <c r="M20" s="351">
        <f>IF($I$8="購買增額繳清保險金額",IF($F20&gt;=110," ",IF($F20&lt;15," ",ISI.PAY.繳清!$T25)),IF($AP20=0," ",$AP20))</f>
        <v>78380</v>
      </c>
      <c r="N20" s="351">
        <f>IF($I$8="購買增額繳清保險金額",IF($F20&gt;=110," ",IF($F20&lt;15," ",ISI.PAY.繳清!U25)),IF($AQ20=0," ",$AQ20))</f>
        <v>78380</v>
      </c>
      <c r="O20" s="352" t="str">
        <f t="shared" si="3"/>
        <v xml:space="preserve"> </v>
      </c>
      <c r="P20" s="353" t="str">
        <f t="shared" si="4"/>
        <v xml:space="preserve"> </v>
      </c>
      <c r="Q20" s="354" t="str">
        <f t="shared" si="5"/>
        <v xml:space="preserve"> </v>
      </c>
      <c r="R20" s="355" t="str">
        <f>IF($I$8="購買增額繳清保險金額",IF($F20&gt;=15," ",ISI.PAY.繳清!$I25),IF($I$8="現金給付",IF($AU20=0," ",$AU20),IF($AV20=0," ",$AV20)))</f>
        <v xml:space="preserve"> </v>
      </c>
      <c r="S20" s="355">
        <f t="shared" si="6"/>
        <v>665022</v>
      </c>
      <c r="T20" s="159">
        <f t="shared" si="0"/>
        <v>1.1044861011814122</v>
      </c>
      <c r="U20" s="356">
        <f t="shared" si="7"/>
        <v>1.1044861011814118</v>
      </c>
      <c r="V20" s="356"/>
      <c r="W20" s="358"/>
      <c r="X20" s="358"/>
      <c r="Y20" s="358"/>
      <c r="Z20" s="358"/>
      <c r="AA20" s="358"/>
      <c r="AB20" s="358"/>
      <c r="AC20" s="358"/>
      <c r="AD20" s="358"/>
      <c r="AE20" s="358"/>
      <c r="AF20" s="358"/>
      <c r="AG20" s="355">
        <f t="shared" si="8"/>
        <v>665022</v>
      </c>
      <c r="AH20" s="23"/>
      <c r="AI20" s="133" t="s">
        <v>96</v>
      </c>
      <c r="AJ20" s="136">
        <f>ISI.IRR!$K$37</f>
        <v>2.1351303636004904E-2</v>
      </c>
      <c r="AK20" s="154"/>
      <c r="AL20" s="152"/>
      <c r="AM20" s="152"/>
      <c r="AN20" s="152"/>
      <c r="AO20" s="48">
        <f>IF($F20&gt;=110,0,IF($F20&lt;15,0,ISI.PAY.現.儲!$M25))</f>
        <v>98616</v>
      </c>
      <c r="AP20" s="48">
        <f>IF($F20&gt;=110,0,IF($F20&lt;15,0,ISI.PAY.現.儲!$T25))</f>
        <v>57852</v>
      </c>
      <c r="AQ20" s="48">
        <f>IF($F20&gt;=110,0,IF($F20&lt;15,0,ISI.PAY.現.儲!$U25))</f>
        <v>57852</v>
      </c>
      <c r="AR20" s="161">
        <f t="shared" si="9"/>
        <v>0</v>
      </c>
      <c r="AS20" s="48">
        <f>IF(AND($F20&gt;=15,$E20&gt;=7),ISI.PAY.現.儲!$K25,0)</f>
        <v>10183</v>
      </c>
      <c r="AT20" s="48">
        <f>IF($AS20=0,0,SUM($AS$13:$AS20))</f>
        <v>20241</v>
      </c>
      <c r="AU20" s="48">
        <f>IF($F20&lt;15,ISI.PAY.現.儲!$I25,0)</f>
        <v>0</v>
      </c>
      <c r="AV20" s="48">
        <f>IF($F20=" ",0,IF(OR($F20&lt;15,$E20&gt;=7),ISI.PAY.現.儲!$F25,0))</f>
        <v>20526</v>
      </c>
      <c r="AW20" s="168">
        <f t="shared" si="10"/>
        <v>68035</v>
      </c>
      <c r="AX20" s="168">
        <f t="shared" si="11"/>
        <v>78378</v>
      </c>
    </row>
    <row r="21" spans="1:50" ht="16" customHeight="1" x14ac:dyDescent="0.25">
      <c r="A21" s="21">
        <f t="shared" si="14"/>
        <v>8</v>
      </c>
      <c r="E21" s="328">
        <f t="shared" si="12"/>
        <v>9</v>
      </c>
      <c r="F21" s="329">
        <f t="shared" si="13"/>
        <v>63</v>
      </c>
      <c r="G21" s="349"/>
      <c r="H21" s="350">
        <f>IF($F21=" ","",ROUND(VLOOKUP($B$8,ISI.CUR!$A$2:$DR$415,12+$E21,0)*$X$12,0))</f>
        <v>593954</v>
      </c>
      <c r="I21" s="351">
        <f t="shared" si="15"/>
        <v>593954</v>
      </c>
      <c r="J21" s="351">
        <f t="shared" si="1"/>
        <v>593954</v>
      </c>
      <c r="K21" s="352" t="str">
        <f t="shared" si="2"/>
        <v xml:space="preserve"> </v>
      </c>
      <c r="L21" s="350">
        <f>IF($I$8="購買增額繳清保險金額",IF($F21&gt;=110," ",IF($F21&lt;15," ",ISI.PAY.繳清!$M26)),IF($AO21=0," ",$AO21))</f>
        <v>151517</v>
      </c>
      <c r="M21" s="351">
        <f>IF($I$8="購買增額繳清保險金額",IF($F21&gt;=110," ",IF($F21&lt;15," ",ISI.PAY.繳清!$T26)),IF($AP21=0," ",$AP21))</f>
        <v>89994</v>
      </c>
      <c r="N21" s="351">
        <f>IF($I$8="購買增額繳清保險金額",IF($F21&gt;=110," ",IF($F21&lt;15," ",ISI.PAY.繳清!U26)),IF($AQ21=0," ",$AQ21))</f>
        <v>89994</v>
      </c>
      <c r="O21" s="352" t="str">
        <f t="shared" si="3"/>
        <v xml:space="preserve"> </v>
      </c>
      <c r="P21" s="353" t="str">
        <f t="shared" si="4"/>
        <v xml:space="preserve"> </v>
      </c>
      <c r="Q21" s="354" t="str">
        <f t="shared" si="5"/>
        <v xml:space="preserve"> </v>
      </c>
      <c r="R21" s="355" t="str">
        <f>IF($I$8="購買增額繳清保險金額",IF($F21&gt;=15," ",ISI.PAY.繳清!$I26),IF($I$8="現金給付",IF($AU21=0," ",$AU21),IF($AV21=0," ",$AV21)))</f>
        <v xml:space="preserve"> </v>
      </c>
      <c r="S21" s="355">
        <f t="shared" si="6"/>
        <v>683948</v>
      </c>
      <c r="T21" s="159">
        <f t="shared" si="0"/>
        <v>1.1182921774461798</v>
      </c>
      <c r="U21" s="356">
        <f t="shared" si="7"/>
        <v>1.1182921774461794</v>
      </c>
      <c r="V21" s="356"/>
      <c r="W21" s="358"/>
      <c r="X21" s="358"/>
      <c r="Y21" s="358"/>
      <c r="Z21" s="358"/>
      <c r="AA21" s="358"/>
      <c r="AB21" s="358"/>
      <c r="AC21" s="358"/>
      <c r="AD21" s="358"/>
      <c r="AE21" s="358"/>
      <c r="AF21" s="358"/>
      <c r="AG21" s="355">
        <f t="shared" si="8"/>
        <v>683948</v>
      </c>
      <c r="AH21" s="23"/>
      <c r="AI21" s="133" t="s">
        <v>97</v>
      </c>
      <c r="AJ21" s="136">
        <f>ISI.IRR!$L$37</f>
        <v>2.2138638761406204E-2</v>
      </c>
      <c r="AK21" s="153"/>
      <c r="AL21" s="153"/>
      <c r="AM21" s="153"/>
      <c r="AN21" s="152"/>
      <c r="AO21" s="48">
        <f>IF($F21&gt;=110,0,IF($F21&lt;15,0,ISI.PAY.現.儲!$M26))</f>
        <v>98616</v>
      </c>
      <c r="AP21" s="48">
        <f>IF($F21&gt;=110,0,IF($F21&lt;15,0,ISI.PAY.現.儲!$T26))</f>
        <v>58573</v>
      </c>
      <c r="AQ21" s="48">
        <f>IF($F21&gt;=110,0,IF($F21&lt;15,0,ISI.PAY.現.儲!$U26))</f>
        <v>58573</v>
      </c>
      <c r="AR21" s="161">
        <f t="shared" si="9"/>
        <v>0</v>
      </c>
      <c r="AS21" s="48">
        <f>IF(AND($F21&gt;=15,$E21&gt;=7),ISI.PAY.現.儲!$K26,0)</f>
        <v>10310</v>
      </c>
      <c r="AT21" s="48">
        <f>IF($AS21=0,0,SUM($AS$13:$AS21))</f>
        <v>30551</v>
      </c>
      <c r="AU21" s="48">
        <f>IF($F21&lt;15,ISI.PAY.現.儲!$I26,0)</f>
        <v>0</v>
      </c>
      <c r="AV21" s="48">
        <f>IF($F21=" ",0,IF(OR($F21&lt;15,$E21&gt;=7),ISI.PAY.現.儲!$F26,0))</f>
        <v>31417</v>
      </c>
      <c r="AW21" s="168">
        <f t="shared" si="10"/>
        <v>68883</v>
      </c>
      <c r="AX21" s="168">
        <f t="shared" si="11"/>
        <v>89990</v>
      </c>
    </row>
    <row r="22" spans="1:50" s="30" customFormat="1" ht="16" customHeight="1" x14ac:dyDescent="0.25">
      <c r="A22" s="32">
        <f t="shared" si="14"/>
        <v>9</v>
      </c>
      <c r="B22" s="32"/>
      <c r="C22" s="32"/>
      <c r="D22" s="32"/>
      <c r="E22" s="335">
        <f t="shared" si="12"/>
        <v>10</v>
      </c>
      <c r="F22" s="336">
        <f t="shared" si="13"/>
        <v>64</v>
      </c>
      <c r="G22" s="361"/>
      <c r="H22" s="362">
        <f>IF($F22=" ","",ROUND(VLOOKUP($B$8,ISI.CUR!$A$2:$DR$415,12+$E22,0)*$X$12,0))</f>
        <v>601354</v>
      </c>
      <c r="I22" s="363">
        <f t="shared" si="15"/>
        <v>601354</v>
      </c>
      <c r="J22" s="363">
        <f t="shared" si="1"/>
        <v>601354</v>
      </c>
      <c r="K22" s="364" t="str">
        <f t="shared" si="2"/>
        <v xml:space="preserve"> </v>
      </c>
      <c r="L22" s="362">
        <f>IF($I$8="購買增額繳清保險金額",IF($F22&gt;=110," ",IF($F22&lt;15," ",ISI.PAY.繳清!$M27)),IF($AO22=0," ",$AO22))</f>
        <v>169709</v>
      </c>
      <c r="M22" s="363">
        <f>IF($I$8="購買增額繳清保險金額",IF($F22&gt;=110," ",IF($F22&lt;15," ",ISI.PAY.繳清!$T27)),IF($AP22=0," ",$AP22))</f>
        <v>102055</v>
      </c>
      <c r="N22" s="363">
        <f>IF($I$8="購買增額繳清保險金額",IF($F22&gt;=110," ",IF($F22&lt;15," ",ISI.PAY.繳清!U27)),IF($AQ22=0," ",$AQ22))</f>
        <v>102055</v>
      </c>
      <c r="O22" s="364" t="str">
        <f t="shared" si="3"/>
        <v xml:space="preserve"> </v>
      </c>
      <c r="P22" s="365" t="str">
        <f t="shared" si="4"/>
        <v xml:space="preserve"> </v>
      </c>
      <c r="Q22" s="366" t="str">
        <f t="shared" si="5"/>
        <v xml:space="preserve"> </v>
      </c>
      <c r="R22" s="367" t="str">
        <f>IF($I$8="購買增額繳清保險金額",IF($F22&gt;=15," ",ISI.PAY.繳清!$I27),IF($I$8="現金給付",IF($AU22=0," ",$AU22),IF($AV22=0," ",$AV22)))</f>
        <v xml:space="preserve"> </v>
      </c>
      <c r="S22" s="367">
        <f t="shared" si="6"/>
        <v>703409</v>
      </c>
      <c r="T22" s="165">
        <f t="shared" si="0"/>
        <v>1.1322708296642572</v>
      </c>
      <c r="U22" s="368">
        <f t="shared" si="7"/>
        <v>1.1322708296642565</v>
      </c>
      <c r="V22" s="368"/>
      <c r="W22" s="369"/>
      <c r="X22" s="369">
        <f>IF($H$7="保額推保費",IF(OR($M$5&lt;30,$M$5&gt;6000),0,$M$5),IF(OR($Q$8&lt;30,$Q$8&gt;6000),0,$Q$8))</f>
        <v>100</v>
      </c>
      <c r="Y22" s="369"/>
      <c r="Z22" s="369"/>
      <c r="AA22" s="369"/>
      <c r="AB22" s="369"/>
      <c r="AC22" s="369"/>
      <c r="AD22" s="369"/>
      <c r="AE22" s="369"/>
      <c r="AF22" s="369"/>
      <c r="AG22" s="367">
        <f t="shared" si="8"/>
        <v>703409</v>
      </c>
      <c r="AI22" s="133" t="s">
        <v>98</v>
      </c>
      <c r="AJ22" s="137">
        <f>ISI.IRR!$M$37</f>
        <v>2.2768417628876714E-2</v>
      </c>
      <c r="AN22" s="153"/>
      <c r="AO22" s="48">
        <f>IF($F22&gt;=110,0,IF($F22&lt;15,0,ISI.PAY.現.儲!$M27))</f>
        <v>98616</v>
      </c>
      <c r="AP22" s="48">
        <f>IF($F22&gt;=110,0,IF($F22&lt;15,0,ISI.PAY.現.儲!$T27))</f>
        <v>59303</v>
      </c>
      <c r="AQ22" s="48">
        <f>IF($F22&gt;=110,0,IF($F22&lt;15,0,ISI.PAY.現.儲!$U27))</f>
        <v>59303</v>
      </c>
      <c r="AR22" s="161">
        <f t="shared" si="9"/>
        <v>0</v>
      </c>
      <c r="AS22" s="48">
        <f>IF(AND($F22&gt;=15,$E22&gt;=7),ISI.PAY.現.儲!$K27,0)</f>
        <v>10438</v>
      </c>
      <c r="AT22" s="48">
        <f>IF($AS22=0,0,SUM($AS$13:$AS22))</f>
        <v>40989</v>
      </c>
      <c r="AU22" s="48">
        <f>IF($F22&lt;15,ISI.PAY.現.儲!$I27,0)</f>
        <v>0</v>
      </c>
      <c r="AV22" s="48">
        <f>IF($F22=" ",0,IF(OR($F22&lt;15,$E22&gt;=7),ISI.PAY.現.儲!$F27,0))</f>
        <v>42744</v>
      </c>
      <c r="AW22" s="168">
        <f t="shared" si="10"/>
        <v>69741</v>
      </c>
      <c r="AX22" s="168">
        <f t="shared" si="11"/>
        <v>102047</v>
      </c>
    </row>
    <row r="23" spans="1:50" ht="16" customHeight="1" x14ac:dyDescent="0.25">
      <c r="A23" s="21">
        <f t="shared" si="14"/>
        <v>10</v>
      </c>
      <c r="E23" s="328">
        <f t="shared" si="12"/>
        <v>11</v>
      </c>
      <c r="F23" s="329">
        <f t="shared" si="13"/>
        <v>65</v>
      </c>
      <c r="G23" s="349"/>
      <c r="H23" s="350">
        <f>IF($F23=" ","",ROUND(VLOOKUP($B$8,ISI.CUR!$A$2:$DR$415,12+$E23,0)*$X$12,0))</f>
        <v>608843</v>
      </c>
      <c r="I23" s="351">
        <f t="shared" si="15"/>
        <v>608843</v>
      </c>
      <c r="J23" s="351">
        <f t="shared" si="1"/>
        <v>608843</v>
      </c>
      <c r="K23" s="352" t="str">
        <f t="shared" si="2"/>
        <v xml:space="preserve"> </v>
      </c>
      <c r="L23" s="350">
        <f>IF($I$8="購買增額繳清保險金額",IF($F23&gt;=110," ",IF($F23&lt;15," ",ISI.PAY.繳清!$M28)),IF($AO23=0," ",$AO23))</f>
        <v>188191</v>
      </c>
      <c r="M23" s="351">
        <f>IF($I$8="購買增額繳清保險金額",IF($F23&gt;=110," ",IF($F23&lt;15," ",ISI.PAY.繳清!$T28)),IF($AP23=0," ",$AP23))</f>
        <v>114579</v>
      </c>
      <c r="N23" s="351">
        <f>IF($I$8="購買增額繳清保險金額",IF($F23&gt;=110," ",IF($F23&lt;15," ",ISI.PAY.繳清!U28)),IF($AQ23=0," ",$AQ23))</f>
        <v>114579</v>
      </c>
      <c r="O23" s="352" t="str">
        <f t="shared" si="3"/>
        <v xml:space="preserve"> </v>
      </c>
      <c r="P23" s="353" t="str">
        <f t="shared" si="4"/>
        <v xml:space="preserve"> </v>
      </c>
      <c r="Q23" s="354" t="str">
        <f t="shared" si="5"/>
        <v xml:space="preserve"> </v>
      </c>
      <c r="R23" s="355" t="str">
        <f>IF($I$8="購買增額繳清保險金額",IF($F23&gt;=15," ",ISI.PAY.繳清!$I28),IF($I$8="現金給付",IF($AU23=0," ",$AU23),IF($AV23=0," ",$AV23)))</f>
        <v xml:space="preserve"> </v>
      </c>
      <c r="S23" s="355">
        <f t="shared" si="6"/>
        <v>723422</v>
      </c>
      <c r="T23" s="159">
        <f t="shared" si="0"/>
        <v>1.1464242150350601</v>
      </c>
      <c r="U23" s="356">
        <f t="shared" si="7"/>
        <v>1.1464242150350596</v>
      </c>
      <c r="V23" s="356"/>
      <c r="W23" s="358"/>
      <c r="X23" s="358"/>
      <c r="Y23" s="358"/>
      <c r="Z23" s="358"/>
      <c r="AA23" s="358"/>
      <c r="AB23" s="358"/>
      <c r="AC23" s="358"/>
      <c r="AD23" s="358"/>
      <c r="AE23" s="358"/>
      <c r="AF23" s="358"/>
      <c r="AG23" s="355">
        <f t="shared" si="8"/>
        <v>723422</v>
      </c>
      <c r="AH23" s="23"/>
      <c r="AI23" s="135">
        <v>2.8299999999999999E-2</v>
      </c>
      <c r="AJ23" s="136">
        <f>ISI.IRR!$N$37</f>
        <v>2.3283755889081936E-2</v>
      </c>
      <c r="AO23" s="48">
        <f>IF($F23&gt;=110,0,IF($F23&lt;15,0,ISI.PAY.現.儲!$M28))</f>
        <v>98616</v>
      </c>
      <c r="AP23" s="48">
        <f>IF($F23&gt;=110,0,IF($F23&lt;15,0,ISI.PAY.現.儲!$T28))</f>
        <v>60042</v>
      </c>
      <c r="AQ23" s="48">
        <f>IF($F23&gt;=110,0,IF($F23&lt;15,0,ISI.PAY.現.儲!$U28))</f>
        <v>60042</v>
      </c>
      <c r="AR23" s="161">
        <f t="shared" si="9"/>
        <v>0</v>
      </c>
      <c r="AS23" s="48">
        <f>IF(AND($F23&gt;=15,$E23&gt;=7),ISI.PAY.現.儲!$K28,0)</f>
        <v>10568</v>
      </c>
      <c r="AT23" s="48">
        <f>IF($AS23=0,0,SUM($AS$13:$AS23))</f>
        <v>51557</v>
      </c>
      <c r="AU23" s="48">
        <f>IF($F23&lt;15,ISI.PAY.現.儲!$I28,0)</f>
        <v>0</v>
      </c>
      <c r="AV23" s="48">
        <f>IF($F23=" ",0,IF(OR($F23&lt;15,$E23&gt;=7),ISI.PAY.現.儲!$F28,0))</f>
        <v>54522</v>
      </c>
      <c r="AW23" s="168">
        <f t="shared" si="10"/>
        <v>70610</v>
      </c>
      <c r="AX23" s="168">
        <f t="shared" si="11"/>
        <v>114564</v>
      </c>
    </row>
    <row r="24" spans="1:50" ht="16" customHeight="1" x14ac:dyDescent="0.25">
      <c r="A24" s="21">
        <f t="shared" si="14"/>
        <v>11</v>
      </c>
      <c r="E24" s="328">
        <f t="shared" si="12"/>
        <v>12</v>
      </c>
      <c r="F24" s="329">
        <f t="shared" si="13"/>
        <v>66</v>
      </c>
      <c r="G24" s="349"/>
      <c r="H24" s="350">
        <f>IF($F24=" ","",ROUND(VLOOKUP($B$8,ISI.CUR!$A$2:$DR$415,12+$E24,0)*$X$12,0))</f>
        <v>616423</v>
      </c>
      <c r="I24" s="351">
        <f t="shared" si="15"/>
        <v>616423</v>
      </c>
      <c r="J24" s="351">
        <f t="shared" si="1"/>
        <v>616423</v>
      </c>
      <c r="K24" s="352" t="str">
        <f t="shared" si="2"/>
        <v xml:space="preserve"> </v>
      </c>
      <c r="L24" s="350">
        <f>IF($I$8="購買增額繳清保險金額",IF($F24&gt;=110," ",IF($F24&lt;15," ",ISI.PAY.繳清!$M29)),IF($AO24=0," ",$AO24))</f>
        <v>206964</v>
      </c>
      <c r="M24" s="351">
        <f>IF($I$8="購買增額繳清保險金額",IF($F24&gt;=110," ",IF($F24&lt;15," ",ISI.PAY.繳清!$T29)),IF($AP24=0," ",$AP24))</f>
        <v>127577</v>
      </c>
      <c r="N24" s="351">
        <f>IF($I$8="購買增額繳清保險金額",IF($F24&gt;=110," ",IF($F24&lt;15," ",ISI.PAY.繳清!U29)),IF($AQ24=0," ",$AQ24))</f>
        <v>127577</v>
      </c>
      <c r="O24" s="352" t="str">
        <f t="shared" si="3"/>
        <v xml:space="preserve"> </v>
      </c>
      <c r="P24" s="353" t="str">
        <f t="shared" si="4"/>
        <v xml:space="preserve"> </v>
      </c>
      <c r="Q24" s="354" t="str">
        <f t="shared" si="5"/>
        <v xml:space="preserve"> </v>
      </c>
      <c r="R24" s="355" t="str">
        <f>IF($I$8="購買增額繳清保險金額",IF($F24&gt;=15," ",ISI.PAY.繳清!$I29),IF($I$8="現金給付",IF($AU24=0," ",$AU24),IF($AV24=0," ",$AV24)))</f>
        <v xml:space="preserve"> </v>
      </c>
      <c r="S24" s="355">
        <f t="shared" si="6"/>
        <v>744000</v>
      </c>
      <c r="T24" s="159">
        <f t="shared" si="0"/>
        <v>1.1607545177229985</v>
      </c>
      <c r="U24" s="356">
        <f t="shared" si="7"/>
        <v>1.1607545177229979</v>
      </c>
      <c r="V24" s="356"/>
      <c r="W24" s="358"/>
      <c r="X24" s="358"/>
      <c r="Y24" s="358"/>
      <c r="Z24" s="358"/>
      <c r="AA24" s="358"/>
      <c r="AB24" s="358"/>
      <c r="AC24" s="358"/>
      <c r="AD24" s="358"/>
      <c r="AE24" s="358"/>
      <c r="AF24" s="358"/>
      <c r="AG24" s="355">
        <f t="shared" si="8"/>
        <v>744000</v>
      </c>
      <c r="AH24" s="23"/>
      <c r="AI24" s="133" t="s">
        <v>89</v>
      </c>
      <c r="AJ24" s="136">
        <f>ISI.IRR!$O$37</f>
        <v>2.3712898418815742E-2</v>
      </c>
      <c r="AK24" s="133"/>
      <c r="AO24" s="48">
        <f>IF($F24&gt;=110,0,IF($F24&lt;15,0,ISI.PAY.現.儲!$M29))</f>
        <v>98616</v>
      </c>
      <c r="AP24" s="48">
        <f>IF($F24&gt;=110,0,IF($F24&lt;15,0,ISI.PAY.現.儲!$T29))</f>
        <v>60789</v>
      </c>
      <c r="AQ24" s="48">
        <f>IF($F24&gt;=110,0,IF($F24&lt;15,0,ISI.PAY.現.儲!$U29))</f>
        <v>60789</v>
      </c>
      <c r="AR24" s="161">
        <f t="shared" si="9"/>
        <v>0</v>
      </c>
      <c r="AS24" s="48">
        <f>IF(AND($F24&gt;=15,$E24&gt;=7),ISI.PAY.現.儲!$K29,0)</f>
        <v>10700</v>
      </c>
      <c r="AT24" s="48">
        <f>IF($AS24=0,0,SUM($AS$13:$AS24))</f>
        <v>62257</v>
      </c>
      <c r="AU24" s="48">
        <f>IF($F24&lt;15,ISI.PAY.現.儲!$I29,0)</f>
        <v>0</v>
      </c>
      <c r="AV24" s="48">
        <f>IF($F24=" ",0,IF(OR($F24&lt;15,$E24&gt;=7),ISI.PAY.現.儲!$F29,0))</f>
        <v>66765</v>
      </c>
      <c r="AW24" s="168">
        <f t="shared" si="10"/>
        <v>71489</v>
      </c>
      <c r="AX24" s="168">
        <f t="shared" si="11"/>
        <v>127554</v>
      </c>
    </row>
    <row r="25" spans="1:50" ht="16" customHeight="1" x14ac:dyDescent="0.25">
      <c r="A25" s="21">
        <f t="shared" si="14"/>
        <v>12</v>
      </c>
      <c r="E25" s="328">
        <f t="shared" si="12"/>
        <v>13</v>
      </c>
      <c r="F25" s="329">
        <f t="shared" si="13"/>
        <v>67</v>
      </c>
      <c r="G25" s="349"/>
      <c r="H25" s="350">
        <f>IF($F25=" ","",ROUND(VLOOKUP($B$8,ISI.CUR!$A$2:$DR$415,12+$E25,0)*$X$12,0))</f>
        <v>624094</v>
      </c>
      <c r="I25" s="351">
        <f t="shared" si="15"/>
        <v>624094</v>
      </c>
      <c r="J25" s="351">
        <f t="shared" si="1"/>
        <v>624094</v>
      </c>
      <c r="K25" s="352" t="str">
        <f t="shared" si="2"/>
        <v xml:space="preserve"> </v>
      </c>
      <c r="L25" s="350">
        <f>IF($I$8="購買增額繳清保險金額",IF($F25&gt;=110," ",IF($F25&lt;15," ",ISI.PAY.繳清!$M30)),IF($AO25=0," ",$AO25))</f>
        <v>226033</v>
      </c>
      <c r="M25" s="351">
        <f>IF($I$8="購買增額繳清保險金額",IF($F25&gt;=110," ",IF($F25&lt;15," ",ISI.PAY.繳清!$T30)),IF($AP25=0," ",$AP25))</f>
        <v>141066</v>
      </c>
      <c r="N25" s="351">
        <f>IF($I$8="購買增額繳清保險金額",IF($F25&gt;=110," ",IF($F25&lt;15," ",ISI.PAY.繳清!U30)),IF($AQ25=0," ",$AQ25))</f>
        <v>141066</v>
      </c>
      <c r="O25" s="352" t="str">
        <f t="shared" si="3"/>
        <v xml:space="preserve"> </v>
      </c>
      <c r="P25" s="353" t="str">
        <f t="shared" si="4"/>
        <v xml:space="preserve"> </v>
      </c>
      <c r="Q25" s="354" t="str">
        <f t="shared" si="5"/>
        <v xml:space="preserve"> </v>
      </c>
      <c r="R25" s="355" t="str">
        <f>IF($I$8="購買增額繳清保險金額",IF($F25&gt;=15," ",ISI.PAY.繳清!$I30),IF($I$8="現金給付",IF($AU25=0," ",$AU25),IF($AV25=0," ",$AV25)))</f>
        <v xml:space="preserve"> </v>
      </c>
      <c r="S25" s="355">
        <f t="shared" si="6"/>
        <v>765160</v>
      </c>
      <c r="T25" s="159">
        <f t="shared" si="0"/>
        <v>1.1752639491945358</v>
      </c>
      <c r="U25" s="356">
        <f t="shared" si="7"/>
        <v>1.1752639491945354</v>
      </c>
      <c r="V25" s="356"/>
      <c r="W25" s="358"/>
      <c r="X25" s="358"/>
      <c r="Y25" s="358"/>
      <c r="Z25" s="358"/>
      <c r="AA25" s="358"/>
      <c r="AB25" s="358"/>
      <c r="AC25" s="358"/>
      <c r="AD25" s="358"/>
      <c r="AE25" s="358"/>
      <c r="AF25" s="358"/>
      <c r="AG25" s="355">
        <f t="shared" si="8"/>
        <v>765160</v>
      </c>
      <c r="AH25" s="23"/>
      <c r="AI25" s="133" t="s">
        <v>99</v>
      </c>
      <c r="AJ25" s="136">
        <f>ISI.IRR!$P$37</f>
        <v>2.4075814838524279E-2</v>
      </c>
      <c r="AK25" s="133"/>
      <c r="AO25" s="48">
        <f>IF($F25&gt;=110,0,IF($F25&lt;15,0,ISI.PAY.現.儲!$M30))</f>
        <v>98616</v>
      </c>
      <c r="AP25" s="48">
        <f>IF($F25&gt;=110,0,IF($F25&lt;15,0,ISI.PAY.現.儲!$T30))</f>
        <v>61546</v>
      </c>
      <c r="AQ25" s="48">
        <f>IF($F25&gt;=110,0,IF($F25&lt;15,0,ISI.PAY.現.儲!$U30))</f>
        <v>61546</v>
      </c>
      <c r="AR25" s="161">
        <f t="shared" si="9"/>
        <v>0</v>
      </c>
      <c r="AS25" s="48">
        <f>IF(AND($F25&gt;=15,$E25&gt;=7),ISI.PAY.現.儲!$K30,0)</f>
        <v>10833</v>
      </c>
      <c r="AT25" s="48">
        <f>IF($AS25=0,0,SUM($AS$13:$AS25))</f>
        <v>73090</v>
      </c>
      <c r="AU25" s="48">
        <f>IF($F25&lt;15,ISI.PAY.現.儲!$I30,0)</f>
        <v>0</v>
      </c>
      <c r="AV25" s="48">
        <f>IF($F25=" ",0,IF(OR($F25&lt;15,$E25&gt;=7),ISI.PAY.現.儲!$F30,0))</f>
        <v>79487</v>
      </c>
      <c r="AW25" s="168">
        <f t="shared" si="10"/>
        <v>72379</v>
      </c>
      <c r="AX25" s="168">
        <f t="shared" si="11"/>
        <v>141033</v>
      </c>
    </row>
    <row r="26" spans="1:50" ht="16" customHeight="1" x14ac:dyDescent="0.25">
      <c r="A26" s="21">
        <f t="shared" si="14"/>
        <v>13</v>
      </c>
      <c r="E26" s="328">
        <f t="shared" si="12"/>
        <v>14</v>
      </c>
      <c r="F26" s="329">
        <f t="shared" si="13"/>
        <v>68</v>
      </c>
      <c r="G26" s="349"/>
      <c r="H26" s="350">
        <f>IF($F26=" ","",ROUND(VLOOKUP($B$8,ISI.CUR!$A$2:$DR$415,12+$E26,0)*$X$12,0))</f>
        <v>631855</v>
      </c>
      <c r="I26" s="351">
        <f t="shared" si="15"/>
        <v>631855</v>
      </c>
      <c r="J26" s="351">
        <f t="shared" si="1"/>
        <v>631855</v>
      </c>
      <c r="K26" s="352" t="str">
        <f t="shared" si="2"/>
        <v xml:space="preserve"> </v>
      </c>
      <c r="L26" s="350">
        <f>IF($I$8="購買增額繳清保險金額",IF($F26&gt;=110," ",IF($F26&lt;15," ",ISI.PAY.繳清!$M31)),IF($AO26=0," ",$AO26))</f>
        <v>245403</v>
      </c>
      <c r="M26" s="351">
        <f>IF($I$8="購買增額繳清保險金額",IF($F26&gt;=110," ",IF($F26&lt;15," ",ISI.PAY.繳清!$T31)),IF($AP26=0," ",$AP26))</f>
        <v>155059</v>
      </c>
      <c r="N26" s="351">
        <f>IF($I$8="購買增額繳清保險金額",IF($F26&gt;=110," ",IF($F26&lt;15," ",ISI.PAY.繳清!U31)),IF($AQ26=0," ",$AQ26))</f>
        <v>155059</v>
      </c>
      <c r="O26" s="352" t="str">
        <f t="shared" si="3"/>
        <v xml:space="preserve"> </v>
      </c>
      <c r="P26" s="353" t="str">
        <f t="shared" si="4"/>
        <v xml:space="preserve"> </v>
      </c>
      <c r="Q26" s="354" t="str">
        <f t="shared" si="5"/>
        <v xml:space="preserve"> </v>
      </c>
      <c r="R26" s="355" t="str">
        <f>IF($I$8="購買增額繳清保險金額",IF($F26&gt;=15," ",ISI.PAY.繳清!$I31),IF($I$8="現金給付",IF($AU26=0," ",$AU26),IF($AV26=0," ",$AV26)))</f>
        <v xml:space="preserve"> </v>
      </c>
      <c r="S26" s="355">
        <f t="shared" si="6"/>
        <v>786914</v>
      </c>
      <c r="T26" s="159">
        <f t="shared" si="0"/>
        <v>1.1899547485594677</v>
      </c>
      <c r="U26" s="356">
        <f t="shared" si="7"/>
        <v>1.189954748559467</v>
      </c>
      <c r="V26" s="356"/>
      <c r="W26" s="358"/>
      <c r="X26" s="358"/>
      <c r="Y26" s="358"/>
      <c r="Z26" s="358"/>
      <c r="AA26" s="358"/>
      <c r="AB26" s="358"/>
      <c r="AC26" s="358"/>
      <c r="AD26" s="358"/>
      <c r="AE26" s="358"/>
      <c r="AF26" s="358"/>
      <c r="AG26" s="355">
        <f t="shared" si="8"/>
        <v>786914</v>
      </c>
      <c r="AH26" s="23"/>
      <c r="AI26" s="133" t="s">
        <v>100</v>
      </c>
      <c r="AJ26" s="136">
        <f>ISI.IRR!$Q$37</f>
        <v>2.4386262382471546E-2</v>
      </c>
      <c r="AK26" s="133"/>
      <c r="AO26" s="48">
        <f>IF($F26&gt;=110,0,IF($F26&lt;15,0,ISI.PAY.現.儲!$M31))</f>
        <v>98616</v>
      </c>
      <c r="AP26" s="48">
        <f>IF($F26&gt;=110,0,IF($F26&lt;15,0,ISI.PAY.現.儲!$T31))</f>
        <v>62311</v>
      </c>
      <c r="AQ26" s="48">
        <f>IF($F26&gt;=110,0,IF($F26&lt;15,0,ISI.PAY.現.儲!$U31))</f>
        <v>62311</v>
      </c>
      <c r="AR26" s="161">
        <f t="shared" si="9"/>
        <v>0</v>
      </c>
      <c r="AS26" s="48">
        <f>IF(AND($F26&gt;=15,$E26&gt;=7),ISI.PAY.現.儲!$K31,0)</f>
        <v>10968</v>
      </c>
      <c r="AT26" s="48">
        <f>IF($AS26=0,0,SUM($AS$13:$AS26))</f>
        <v>84058</v>
      </c>
      <c r="AU26" s="48">
        <f>IF($F26&lt;15,ISI.PAY.現.儲!$I31,0)</f>
        <v>0</v>
      </c>
      <c r="AV26" s="48">
        <f>IF($F26=" ",0,IF(OR($F26&lt;15,$E26&gt;=7),ISI.PAY.現.儲!$F31,0))</f>
        <v>92704</v>
      </c>
      <c r="AW26" s="168">
        <f t="shared" si="10"/>
        <v>73279</v>
      </c>
      <c r="AX26" s="168">
        <f t="shared" si="11"/>
        <v>155015</v>
      </c>
    </row>
    <row r="27" spans="1:50" ht="16" customHeight="1" x14ac:dyDescent="0.25">
      <c r="A27" s="21">
        <f t="shared" si="14"/>
        <v>14</v>
      </c>
      <c r="E27" s="335">
        <f t="shared" si="12"/>
        <v>15</v>
      </c>
      <c r="F27" s="336">
        <f t="shared" si="13"/>
        <v>69</v>
      </c>
      <c r="G27" s="361"/>
      <c r="H27" s="362">
        <f>IF($F27=" ","",ROUND(VLOOKUP($B$8,ISI.CUR!$A$2:$DR$415,12+$E27,0)*$X$12,0))</f>
        <v>639708</v>
      </c>
      <c r="I27" s="363">
        <f t="shared" si="15"/>
        <v>639708</v>
      </c>
      <c r="J27" s="363">
        <f t="shared" si="1"/>
        <v>639708</v>
      </c>
      <c r="K27" s="364" t="str">
        <f t="shared" si="2"/>
        <v xml:space="preserve"> </v>
      </c>
      <c r="L27" s="362">
        <f>IF($I$8="購買增額繳清保險金額",IF($F27&gt;=110," ",IF($F27&lt;15," ",ISI.PAY.繳清!$M32)),IF($AO27=0," ",$AO27))</f>
        <v>265080</v>
      </c>
      <c r="M27" s="363">
        <f>IF($I$8="購買增額繳清保險金額",IF($F27&gt;=110," ",IF($F27&lt;15," ",ISI.PAY.繳清!$T32)),IF($AP27=0," ",$AP27))</f>
        <v>169574</v>
      </c>
      <c r="N27" s="363">
        <f>IF($I$8="購買增額繳清保險金額",IF($F27&gt;=110," ",IF($F27&lt;15," ",ISI.PAY.繳清!U32)),IF($AQ27=0," ",$AQ27))</f>
        <v>169574</v>
      </c>
      <c r="O27" s="364" t="str">
        <f t="shared" si="3"/>
        <v xml:space="preserve"> </v>
      </c>
      <c r="P27" s="365" t="str">
        <f t="shared" si="4"/>
        <v xml:space="preserve"> </v>
      </c>
      <c r="Q27" s="366" t="str">
        <f t="shared" si="5"/>
        <v xml:space="preserve"> </v>
      </c>
      <c r="R27" s="367" t="str">
        <f>IF($I$8="購買增額繳清保險金額",IF($F27&gt;=15," ",ISI.PAY.繳清!$I32),IF($I$8="現金給付",IF($AU27=0," ",$AU27),IF($AV27=0," ",$AV27)))</f>
        <v xml:space="preserve"> </v>
      </c>
      <c r="S27" s="367">
        <f t="shared" si="6"/>
        <v>809282</v>
      </c>
      <c r="T27" s="165">
        <f t="shared" si="0"/>
        <v>1.2048291829164608</v>
      </c>
      <c r="U27" s="368">
        <f t="shared" si="7"/>
        <v>1.2048291829164604</v>
      </c>
      <c r="V27" s="368"/>
      <c r="W27" s="369"/>
      <c r="X27" s="369"/>
      <c r="Y27" s="369"/>
      <c r="Z27" s="369"/>
      <c r="AA27" s="369"/>
      <c r="AB27" s="369"/>
      <c r="AC27" s="369"/>
      <c r="AD27" s="369"/>
      <c r="AE27" s="369"/>
      <c r="AF27" s="369"/>
      <c r="AG27" s="367">
        <f t="shared" si="8"/>
        <v>809282</v>
      </c>
      <c r="AH27" s="23"/>
      <c r="AI27" s="133" t="s">
        <v>90</v>
      </c>
      <c r="AJ27" s="136">
        <f>ISI.IRR!$R$37</f>
        <v>2.4655014856541424E-2</v>
      </c>
      <c r="AK27" s="133"/>
      <c r="AO27" s="48">
        <f>IF($F27&gt;=110,0,IF($F27&lt;15,0,ISI.PAY.現.儲!$M32))</f>
        <v>98616</v>
      </c>
      <c r="AP27" s="48">
        <f>IF($F27&gt;=110,0,IF($F27&lt;15,0,ISI.PAY.現.儲!$T32))</f>
        <v>63085</v>
      </c>
      <c r="AQ27" s="48">
        <f>IF($F27&gt;=110,0,IF($F27&lt;15,0,ISI.PAY.現.儲!$U32))</f>
        <v>63085</v>
      </c>
      <c r="AR27" s="161">
        <f t="shared" si="9"/>
        <v>0</v>
      </c>
      <c r="AS27" s="48">
        <f>IF(AND($F27&gt;=15,$E27&gt;=7),ISI.PAY.現.儲!$K32,0)</f>
        <v>11104</v>
      </c>
      <c r="AT27" s="48">
        <f>IF($AS27=0,0,SUM($AS$13:$AS27))</f>
        <v>95162</v>
      </c>
      <c r="AU27" s="48">
        <f>IF($F27&lt;15,ISI.PAY.現.儲!$I32,0)</f>
        <v>0</v>
      </c>
      <c r="AV27" s="48">
        <f>IF($F27=" ",0,IF(OR($F27&lt;15,$E27&gt;=7),ISI.PAY.現.儲!$F32,0))</f>
        <v>106432</v>
      </c>
      <c r="AW27" s="168">
        <f t="shared" si="10"/>
        <v>74189</v>
      </c>
      <c r="AX27" s="168">
        <f t="shared" si="11"/>
        <v>169517</v>
      </c>
    </row>
    <row r="28" spans="1:50" ht="16" customHeight="1" x14ac:dyDescent="0.25">
      <c r="A28" s="21">
        <f t="shared" si="14"/>
        <v>15</v>
      </c>
      <c r="C28" s="21" t="s">
        <v>164</v>
      </c>
      <c r="E28" s="328">
        <f t="shared" si="12"/>
        <v>16</v>
      </c>
      <c r="F28" s="329">
        <f t="shared" si="13"/>
        <v>70</v>
      </c>
      <c r="G28" s="349"/>
      <c r="H28" s="350">
        <f>IF($F28=" ","",ROUND(VLOOKUP($B$8,ISI.CUR!$A$2:$DR$415,12+$E28,0)*$X$12,0))</f>
        <v>647654</v>
      </c>
      <c r="I28" s="351">
        <f t="shared" si="15"/>
        <v>647654</v>
      </c>
      <c r="J28" s="351">
        <f t="shared" si="1"/>
        <v>647654</v>
      </c>
      <c r="K28" s="352" t="str">
        <f t="shared" si="2"/>
        <v xml:space="preserve"> </v>
      </c>
      <c r="L28" s="350">
        <f>IF($I$8="購買增額繳清保險金額",IF($F28&gt;=110," ",IF($F28&lt;15," ",ISI.PAY.繳清!$M33)),IF($AO28=0," ",$AO28))</f>
        <v>285066</v>
      </c>
      <c r="M28" s="351">
        <f>IF($I$8="購買增額繳清保險金額",IF($F28&gt;=110," ",IF($F28&lt;15," ",ISI.PAY.繳清!$T33)),IF($AP28=0," ",$AP28))</f>
        <v>184624</v>
      </c>
      <c r="N28" s="351">
        <f>IF($I$8="購買增額繳清保險金額",IF($F28&gt;=110," ",IF($F28&lt;15," ",ISI.PAY.繳清!U33)),IF($AQ28=0," ",$AQ28))</f>
        <v>184624</v>
      </c>
      <c r="O28" s="352" t="str">
        <f t="shared" si="3"/>
        <v xml:space="preserve"> </v>
      </c>
      <c r="P28" s="353" t="str">
        <f t="shared" si="4"/>
        <v xml:space="preserve"> </v>
      </c>
      <c r="Q28" s="354" t="str">
        <f t="shared" si="5"/>
        <v xml:space="preserve"> </v>
      </c>
      <c r="R28" s="355" t="str">
        <f>IF($I$8="購買增額繳清保險金額",IF($F28&gt;=15," ",ISI.PAY.繳清!$I33),IF($I$8="現金給付",IF($AU28=0," ",$AU28),IF($AV28=0," ",$AV28)))</f>
        <v xml:space="preserve"> </v>
      </c>
      <c r="S28" s="355">
        <f t="shared" si="6"/>
        <v>832278</v>
      </c>
      <c r="T28" s="159">
        <f t="shared" si="0"/>
        <v>1.2198895477029168</v>
      </c>
      <c r="U28" s="356">
        <f t="shared" si="7"/>
        <v>1.2198895477029161</v>
      </c>
      <c r="V28" s="356"/>
      <c r="W28" s="358"/>
      <c r="X28" s="358"/>
      <c r="Y28" s="358"/>
      <c r="Z28" s="358"/>
      <c r="AA28" s="358"/>
      <c r="AB28" s="358"/>
      <c r="AC28" s="358"/>
      <c r="AD28" s="358"/>
      <c r="AE28" s="358"/>
      <c r="AF28" s="358"/>
      <c r="AG28" s="355">
        <f t="shared" si="8"/>
        <v>832278</v>
      </c>
      <c r="AH28" s="23"/>
      <c r="AI28" s="133" t="s">
        <v>91</v>
      </c>
      <c r="AJ28" s="136">
        <f>ISI.IRR!$S$37</f>
        <v>2.4889630057834289E-2</v>
      </c>
      <c r="AK28" s="133"/>
      <c r="AO28" s="48">
        <f>IF($F28&gt;=110,0,IF($F28&lt;15,0,ISI.PAY.現.儲!$M33))</f>
        <v>98616</v>
      </c>
      <c r="AP28" s="48">
        <f>IF($F28&gt;=110,0,IF($F28&lt;15,0,ISI.PAY.現.儲!$T33))</f>
        <v>63869</v>
      </c>
      <c r="AQ28" s="48">
        <f>IF($F28&gt;=110,0,IF($F28&lt;15,0,ISI.PAY.現.儲!$U33))</f>
        <v>63869</v>
      </c>
      <c r="AR28" s="161">
        <f t="shared" si="9"/>
        <v>0</v>
      </c>
      <c r="AS28" s="48">
        <f>IF(AND($F28&gt;=15,$E28&gt;=7),ISI.PAY.現.儲!$K33,0)</f>
        <v>11242</v>
      </c>
      <c r="AT28" s="48">
        <f>IF($AS28=0,0,SUM($AS$13:$AS28))</f>
        <v>106404</v>
      </c>
      <c r="AU28" s="48">
        <f>IF($F28&lt;15,ISI.PAY.現.儲!$I33,0)</f>
        <v>0</v>
      </c>
      <c r="AV28" s="48">
        <f>IF($F28=" ",0,IF(OR($F28&lt;15,$E28&gt;=7),ISI.PAY.現.儲!$F33,0))</f>
        <v>120686</v>
      </c>
      <c r="AW28" s="168">
        <f t="shared" si="10"/>
        <v>75111</v>
      </c>
      <c r="AX28" s="168">
        <f t="shared" si="11"/>
        <v>184555</v>
      </c>
    </row>
    <row r="29" spans="1:50" ht="16" customHeight="1" x14ac:dyDescent="0.25">
      <c r="A29" s="21">
        <f t="shared" si="14"/>
        <v>16</v>
      </c>
      <c r="C29" s="21" t="s">
        <v>165</v>
      </c>
      <c r="E29" s="328">
        <f t="shared" si="12"/>
        <v>17</v>
      </c>
      <c r="F29" s="329">
        <f t="shared" si="13"/>
        <v>71</v>
      </c>
      <c r="G29" s="349"/>
      <c r="H29" s="350">
        <f>IF($F29=" ","",ROUND(VLOOKUP($B$8,ISI.CUR!$A$2:$DR$415,12+$E29,0)*$X$12,0))</f>
        <v>655691</v>
      </c>
      <c r="I29" s="351">
        <f t="shared" si="15"/>
        <v>655691</v>
      </c>
      <c r="J29" s="351">
        <f t="shared" si="1"/>
        <v>655691</v>
      </c>
      <c r="K29" s="352" t="str">
        <f t="shared" si="2"/>
        <v xml:space="preserve"> </v>
      </c>
      <c r="L29" s="350">
        <f>IF($I$8="購買增額繳清保險金額",IF($F29&gt;=110," ",IF($F29&lt;15," ",ISI.PAY.繳清!$M34)),IF($AO29=0," ",$AO29))</f>
        <v>305369</v>
      </c>
      <c r="M29" s="351">
        <f>IF($I$8="購買增額繳清保險金額",IF($F29&gt;=110," ",IF($F29&lt;15," ",ISI.PAY.繳清!$T34)),IF($AP29=0," ",$AP29))</f>
        <v>200228</v>
      </c>
      <c r="N29" s="351">
        <f>IF($I$8="購買增額繳清保險金額",IF($F29&gt;=110," ",IF($F29&lt;15," ",ISI.PAY.繳清!U34)),IF($AQ29=0," ",$AQ29))</f>
        <v>200228</v>
      </c>
      <c r="O29" s="352" t="str">
        <f t="shared" si="3"/>
        <v xml:space="preserve"> </v>
      </c>
      <c r="P29" s="353" t="str">
        <f t="shared" si="4"/>
        <v xml:space="preserve"> </v>
      </c>
      <c r="Q29" s="354" t="str">
        <f t="shared" si="5"/>
        <v xml:space="preserve"> </v>
      </c>
      <c r="R29" s="355" t="str">
        <f>IF($I$8="購買增額繳清保險金額",IF($F29&gt;=15," ",ISI.PAY.繳清!$I34),IF($I$8="現金給付",IF($AU29=0," ",$AU29),IF($AV29=0," ",$AV29)))</f>
        <v xml:space="preserve"> </v>
      </c>
      <c r="S29" s="355">
        <f t="shared" si="6"/>
        <v>855919</v>
      </c>
      <c r="T29" s="159">
        <f t="shared" si="0"/>
        <v>1.2351381670492032</v>
      </c>
      <c r="U29" s="356">
        <f t="shared" si="7"/>
        <v>1.2351381670492025</v>
      </c>
      <c r="V29" s="356"/>
      <c r="W29" s="358"/>
      <c r="X29" s="358"/>
      <c r="Y29" s="358"/>
      <c r="Z29" s="358"/>
      <c r="AA29" s="358"/>
      <c r="AB29" s="358"/>
      <c r="AC29" s="358"/>
      <c r="AD29" s="358"/>
      <c r="AE29" s="358"/>
      <c r="AF29" s="358"/>
      <c r="AG29" s="355">
        <f t="shared" si="8"/>
        <v>855919</v>
      </c>
      <c r="AH29" s="23"/>
      <c r="AI29" s="133" t="s">
        <v>101</v>
      </c>
      <c r="AJ29" s="136">
        <f>ISI.IRR!$T$37</f>
        <v>2.509609358968401E-2</v>
      </c>
      <c r="AK29" s="133"/>
      <c r="AO29" s="48">
        <f>IF($F29&gt;=110,0,IF($F29&lt;15,0,ISI.PAY.現.儲!$M34))</f>
        <v>98616</v>
      </c>
      <c r="AP29" s="48">
        <f>IF($F29&gt;=110,0,IF($F29&lt;15,0,ISI.PAY.現.儲!$T34))</f>
        <v>64662</v>
      </c>
      <c r="AQ29" s="48">
        <f>IF($F29&gt;=110,0,IF($F29&lt;15,0,ISI.PAY.現.儲!$U34))</f>
        <v>64662</v>
      </c>
      <c r="AR29" s="161">
        <f t="shared" si="9"/>
        <v>0</v>
      </c>
      <c r="AS29" s="48">
        <f>IF(AND($F29&gt;=15,$E29&gt;=7),ISI.PAY.現.儲!$K34,0)</f>
        <v>11382</v>
      </c>
      <c r="AT29" s="48">
        <f>IF($AS29=0,0,SUM($AS$13:$AS29))</f>
        <v>117786</v>
      </c>
      <c r="AU29" s="48">
        <f>IF($F29&lt;15,ISI.PAY.現.儲!$I34,0)</f>
        <v>0</v>
      </c>
      <c r="AV29" s="48">
        <f>IF($F29=" ",0,IF(OR($F29&lt;15,$E29&gt;=7),ISI.PAY.現.儲!$F34,0))</f>
        <v>135483</v>
      </c>
      <c r="AW29" s="168">
        <f t="shared" si="10"/>
        <v>76044</v>
      </c>
      <c r="AX29" s="168">
        <f t="shared" si="11"/>
        <v>200145</v>
      </c>
    </row>
    <row r="30" spans="1:50" ht="16" customHeight="1" x14ac:dyDescent="0.25">
      <c r="A30" s="21">
        <f t="shared" si="14"/>
        <v>17</v>
      </c>
      <c r="E30" s="328">
        <f t="shared" si="12"/>
        <v>18</v>
      </c>
      <c r="F30" s="329">
        <f t="shared" si="13"/>
        <v>72</v>
      </c>
      <c r="G30" s="349"/>
      <c r="H30" s="350">
        <f>IF($F30=" ","",ROUND(VLOOKUP($B$8,ISI.CUR!$A$2:$DR$415,12+$E30,0)*$X$12,0))</f>
        <v>663822</v>
      </c>
      <c r="I30" s="351">
        <f t="shared" si="15"/>
        <v>663822</v>
      </c>
      <c r="J30" s="351">
        <f t="shared" si="1"/>
        <v>663822</v>
      </c>
      <c r="K30" s="352" t="str">
        <f t="shared" si="2"/>
        <v xml:space="preserve"> </v>
      </c>
      <c r="L30" s="350">
        <f>IF($I$8="購買增額繳清保險金額",IF($F30&gt;=110," ",IF($F30&lt;15," ",ISI.PAY.繳清!$M35)),IF($AO30=0," ",$AO30))</f>
        <v>325994</v>
      </c>
      <c r="M30" s="351">
        <f>IF($I$8="購買增額繳清保險金額",IF($F30&gt;=110," ",IF($F30&lt;15," ",ISI.PAY.繳清!$T35)),IF($AP30=0," ",$AP30))</f>
        <v>216402</v>
      </c>
      <c r="N30" s="351">
        <f>IF($I$8="購買增額繳清保險金額",IF($F30&gt;=110," ",IF($F30&lt;15," ",ISI.PAY.繳清!U35)),IF($AQ30=0," ",$AQ30))</f>
        <v>216402</v>
      </c>
      <c r="O30" s="352" t="str">
        <f t="shared" si="3"/>
        <v xml:space="preserve"> </v>
      </c>
      <c r="P30" s="353" t="str">
        <f t="shared" si="4"/>
        <v xml:space="preserve"> </v>
      </c>
      <c r="Q30" s="354" t="str">
        <f t="shared" si="5"/>
        <v xml:space="preserve"> </v>
      </c>
      <c r="R30" s="355" t="str">
        <f>IF($I$8="購買增額繳清保險金額",IF($F30&gt;=15," ",ISI.PAY.繳清!$I35),IF($I$8="現金給付",IF($AU30=0," ",$AU30),IF($AV30=0," ",$AV30)))</f>
        <v xml:space="preserve"> </v>
      </c>
      <c r="S30" s="355">
        <f t="shared" si="6"/>
        <v>880224</v>
      </c>
      <c r="T30" s="159">
        <f t="shared" si="0"/>
        <v>1.2505773941373184</v>
      </c>
      <c r="U30" s="356">
        <f t="shared" si="7"/>
        <v>1.2505773941373175</v>
      </c>
      <c r="V30" s="356"/>
      <c r="W30" s="358"/>
      <c r="X30" s="358"/>
      <c r="Y30" s="358"/>
      <c r="Z30" s="358"/>
      <c r="AA30" s="358"/>
      <c r="AB30" s="358"/>
      <c r="AC30" s="358"/>
      <c r="AD30" s="358"/>
      <c r="AE30" s="358"/>
      <c r="AF30" s="358"/>
      <c r="AG30" s="355">
        <f t="shared" si="8"/>
        <v>880224</v>
      </c>
      <c r="AH30" s="23"/>
      <c r="AI30" s="133" t="s">
        <v>102</v>
      </c>
      <c r="AJ30" s="136">
        <f>ISI.IRR!$U$37</f>
        <v>2.5279164590534808E-2</v>
      </c>
      <c r="AK30" s="133"/>
      <c r="AL30" s="194"/>
      <c r="AO30" s="48">
        <f>IF($F30&gt;=110,0,IF($F30&lt;15,0,ISI.PAY.現.儲!$M35))</f>
        <v>98616</v>
      </c>
      <c r="AP30" s="48">
        <f>IF($F30&gt;=110,0,IF($F30&lt;15,0,ISI.PAY.現.儲!$T35))</f>
        <v>65463</v>
      </c>
      <c r="AQ30" s="48">
        <f>IF($F30&gt;=110,0,IF($F30&lt;15,0,ISI.PAY.現.儲!$U35))</f>
        <v>65463</v>
      </c>
      <c r="AR30" s="161">
        <f t="shared" si="9"/>
        <v>0</v>
      </c>
      <c r="AS30" s="48">
        <f>IF(AND($F30&gt;=15,$E30&gt;=7),ISI.PAY.現.儲!$K35,0)</f>
        <v>11523</v>
      </c>
      <c r="AT30" s="48">
        <f>IF($AS30=0,0,SUM($AS$13:$AS30))</f>
        <v>129309</v>
      </c>
      <c r="AU30" s="48">
        <f>IF($F30&lt;15,ISI.PAY.現.儲!$I35,0)</f>
        <v>0</v>
      </c>
      <c r="AV30" s="48">
        <f>IF($F30=" ",0,IF(OR($F30&lt;15,$E30&gt;=7),ISI.PAY.現.儲!$F35,0))</f>
        <v>150840</v>
      </c>
      <c r="AW30" s="168">
        <f t="shared" si="10"/>
        <v>76986</v>
      </c>
      <c r="AX30" s="168">
        <f t="shared" si="11"/>
        <v>216303</v>
      </c>
    </row>
    <row r="31" spans="1:50" ht="16" customHeight="1" x14ac:dyDescent="0.25">
      <c r="A31" s="21">
        <f t="shared" si="14"/>
        <v>18</v>
      </c>
      <c r="E31" s="328">
        <f t="shared" ref="E31:E33" si="16">E30+1</f>
        <v>19</v>
      </c>
      <c r="F31" s="329">
        <f t="shared" si="13"/>
        <v>73</v>
      </c>
      <c r="G31" s="349"/>
      <c r="H31" s="350">
        <f>IF($F31=" ","",ROUND(VLOOKUP($B$8,ISI.CUR!$A$2:$DR$415,12+$E31,0)*$X$12,0))</f>
        <v>672046</v>
      </c>
      <c r="I31" s="351">
        <f t="shared" si="15"/>
        <v>672046</v>
      </c>
      <c r="J31" s="351">
        <f t="shared" si="1"/>
        <v>672046</v>
      </c>
      <c r="K31" s="352" t="str">
        <f t="shared" si="2"/>
        <v xml:space="preserve"> </v>
      </c>
      <c r="L31" s="350">
        <f>IF($I$8="購買增額繳清保險金額",IF($F31&gt;=110," ",IF($F31&lt;15," ",ISI.PAY.繳清!$M36)),IF($AO31=0," ",$AO31))</f>
        <v>346946</v>
      </c>
      <c r="M31" s="351">
        <f>IF($I$8="購買增額繳清保險金額",IF($F31&gt;=110," ",IF($F31&lt;15," ",ISI.PAY.繳清!$T36)),IF($AP31=0," ",$AP31))</f>
        <v>233164</v>
      </c>
      <c r="N31" s="351">
        <f>IF($I$8="購買增額繳清保險金額",IF($F31&gt;=110," ",IF($F31&lt;15," ",ISI.PAY.繳清!U36)),IF($AQ31=0," ",$AQ31))</f>
        <v>233164</v>
      </c>
      <c r="O31" s="352" t="str">
        <f t="shared" si="3"/>
        <v xml:space="preserve"> </v>
      </c>
      <c r="P31" s="353" t="str">
        <f t="shared" si="4"/>
        <v xml:space="preserve"> </v>
      </c>
      <c r="Q31" s="354" t="str">
        <f t="shared" si="5"/>
        <v xml:space="preserve"> </v>
      </c>
      <c r="R31" s="355" t="str">
        <f>IF($I$8="購買增額繳清保險金額",IF($F31&gt;=15," ",ISI.PAY.繳清!$I36),IF($I$8="現金給付",IF($AU31=0," ",$AU31),IF($AV31=0," ",$AV31)))</f>
        <v xml:space="preserve"> </v>
      </c>
      <c r="S31" s="355">
        <f t="shared" si="6"/>
        <v>905210</v>
      </c>
      <c r="T31" s="159">
        <f t="shared" si="0"/>
        <v>1.2662096115640347</v>
      </c>
      <c r="U31" s="356">
        <f t="shared" si="7"/>
        <v>1.266209611564034</v>
      </c>
      <c r="V31" s="356"/>
      <c r="W31" s="358"/>
      <c r="X31" s="358"/>
      <c r="Y31" s="358"/>
      <c r="Z31" s="358"/>
      <c r="AA31" s="358"/>
      <c r="AB31" s="358"/>
      <c r="AC31" s="358"/>
      <c r="AD31" s="358"/>
      <c r="AE31" s="358"/>
      <c r="AF31" s="358"/>
      <c r="AG31" s="355">
        <f t="shared" si="8"/>
        <v>905210</v>
      </c>
      <c r="AH31" s="23"/>
      <c r="AI31" s="133" t="s">
        <v>92</v>
      </c>
      <c r="AJ31" s="136">
        <f>ISI.IRR!$V$37</f>
        <v>2.5442445702037242E-2</v>
      </c>
      <c r="AK31" s="133"/>
      <c r="AO31" s="48">
        <f>IF($F31&gt;=110,0,IF($F31&lt;15,0,ISI.PAY.現.儲!$M36))</f>
        <v>98616</v>
      </c>
      <c r="AP31" s="48">
        <f>IF($F31&gt;=110,0,IF($F31&lt;15,0,ISI.PAY.現.儲!$T36))</f>
        <v>66275</v>
      </c>
      <c r="AQ31" s="48">
        <f>IF($F31&gt;=110,0,IF($F31&lt;15,0,ISI.PAY.現.儲!$U36))</f>
        <v>66275</v>
      </c>
      <c r="AR31" s="161">
        <f t="shared" si="9"/>
        <v>0</v>
      </c>
      <c r="AS31" s="48">
        <f>IF(AND($F31&gt;=15,$E31&gt;=7),ISI.PAY.現.儲!$K36,0)</f>
        <v>11665</v>
      </c>
      <c r="AT31" s="48">
        <f>IF($AS31=0,0,SUM($AS$13:$AS31))</f>
        <v>140974</v>
      </c>
      <c r="AU31" s="48">
        <f>IF($F31&lt;15,ISI.PAY.現.儲!$I36,0)</f>
        <v>0</v>
      </c>
      <c r="AV31" s="48">
        <f>IF($F31=" ",0,IF(OR($F31&lt;15,$E31&gt;=7),ISI.PAY.現.儲!$F36,0))</f>
        <v>166774</v>
      </c>
      <c r="AW31" s="168">
        <f t="shared" si="10"/>
        <v>77940</v>
      </c>
      <c r="AX31" s="168">
        <f t="shared" si="11"/>
        <v>233049</v>
      </c>
    </row>
    <row r="32" spans="1:50" ht="16" customHeight="1" x14ac:dyDescent="0.25">
      <c r="A32" s="21">
        <f t="shared" si="14"/>
        <v>19</v>
      </c>
      <c r="E32" s="335">
        <f t="shared" si="16"/>
        <v>20</v>
      </c>
      <c r="F32" s="336">
        <f t="shared" si="13"/>
        <v>74</v>
      </c>
      <c r="G32" s="361"/>
      <c r="H32" s="362">
        <f>IF($F32=" ","",ROUND(VLOOKUP($B$8,ISI.CUR!$A$2:$DR$415,12+$E32,0)*$X$12,0))</f>
        <v>680364</v>
      </c>
      <c r="I32" s="363">
        <f t="shared" si="15"/>
        <v>680364</v>
      </c>
      <c r="J32" s="363">
        <f t="shared" si="1"/>
        <v>680364</v>
      </c>
      <c r="K32" s="364" t="str">
        <f t="shared" si="2"/>
        <v xml:space="preserve"> </v>
      </c>
      <c r="L32" s="362">
        <f>IF($I$8="購買增額繳清保險金額",IF($F32&gt;=110," ",IF($F32&lt;15," ",ISI.PAY.繳清!$M37)),IF($AO32=0," ",$AO32))</f>
        <v>368226</v>
      </c>
      <c r="M32" s="363">
        <f>IF($I$8="購買增額繳清保險金額",IF($F32&gt;=110," ",IF($F32&lt;15," ",ISI.PAY.繳清!$T37)),IF($AP32=0," ",$AP32))</f>
        <v>250528</v>
      </c>
      <c r="N32" s="363">
        <f>IF($I$8="購買增額繳清保險金額",IF($F32&gt;=110," ",IF($F32&lt;15," ",ISI.PAY.繳清!U37)),IF($AQ32=0," ",$AQ32))</f>
        <v>250528</v>
      </c>
      <c r="O32" s="364" t="str">
        <f t="shared" si="3"/>
        <v xml:space="preserve"> </v>
      </c>
      <c r="P32" s="365" t="str">
        <f t="shared" si="4"/>
        <v xml:space="preserve"> </v>
      </c>
      <c r="Q32" s="366" t="str">
        <f t="shared" si="5"/>
        <v xml:space="preserve"> </v>
      </c>
      <c r="R32" s="367" t="str">
        <f>IF($I$8="購買增額繳清保險金額",IF($F32&gt;=15," ",ISI.PAY.繳清!$I37),IF($I$8="現金給付",IF($AU32=0," ",$AU32),IF($AV32=0," ",$AV32)))</f>
        <v xml:space="preserve"> </v>
      </c>
      <c r="S32" s="367">
        <f t="shared" si="6"/>
        <v>930892</v>
      </c>
      <c r="T32" s="165">
        <f t="shared" si="0"/>
        <v>1.2820372317085851</v>
      </c>
      <c r="U32" s="368">
        <f t="shared" si="7"/>
        <v>1.2820372317085844</v>
      </c>
      <c r="V32" s="368"/>
      <c r="W32" s="369"/>
      <c r="X32" s="369"/>
      <c r="Y32" s="369"/>
      <c r="Z32" s="369"/>
      <c r="AA32" s="369"/>
      <c r="AB32" s="369"/>
      <c r="AC32" s="369"/>
      <c r="AD32" s="369"/>
      <c r="AE32" s="369"/>
      <c r="AF32" s="369"/>
      <c r="AG32" s="367">
        <f t="shared" si="8"/>
        <v>930892</v>
      </c>
      <c r="AH32" s="23"/>
      <c r="AI32" s="133" t="s">
        <v>103</v>
      </c>
      <c r="AJ32" s="136">
        <f>ISI.IRR!$W$37</f>
        <v>2.5588690963212812E-2</v>
      </c>
      <c r="AK32" s="133"/>
      <c r="AO32" s="48">
        <f>IF($F32&gt;=110,0,IF($F32&lt;15,0,ISI.PAY.現.儲!$M37))</f>
        <v>98616</v>
      </c>
      <c r="AP32" s="48">
        <f>IF($F32&gt;=110,0,IF($F32&lt;15,0,ISI.PAY.現.儲!$T37))</f>
        <v>67095</v>
      </c>
      <c r="AQ32" s="48">
        <f>IF($F32&gt;=110,0,IF($F32&lt;15,0,ISI.PAY.現.儲!$U37))</f>
        <v>67095</v>
      </c>
      <c r="AR32" s="161">
        <f t="shared" si="9"/>
        <v>0</v>
      </c>
      <c r="AS32" s="48">
        <f>IF(AND($F32&gt;=15,$E32&gt;=7),ISI.PAY.現.儲!$K37,0)</f>
        <v>11810</v>
      </c>
      <c r="AT32" s="48">
        <f>IF($AS32=0,0,SUM($AS$13:$AS32))</f>
        <v>152784</v>
      </c>
      <c r="AU32" s="48">
        <f>IF($F32&lt;15,ISI.PAY.現.儲!$I37,0)</f>
        <v>0</v>
      </c>
      <c r="AV32" s="48">
        <f>IF($F32=" ",0,IF(OR($F32&lt;15,$E32&gt;=7),ISI.PAY.現.儲!$F37,0))</f>
        <v>183304</v>
      </c>
      <c r="AW32" s="168">
        <f t="shared" si="10"/>
        <v>78905</v>
      </c>
      <c r="AX32" s="168">
        <f t="shared" si="11"/>
        <v>250399</v>
      </c>
    </row>
    <row r="33" spans="1:50" ht="16" customHeight="1" x14ac:dyDescent="0.25">
      <c r="A33" s="21">
        <f t="shared" si="14"/>
        <v>20</v>
      </c>
      <c r="E33" s="328">
        <f t="shared" si="16"/>
        <v>21</v>
      </c>
      <c r="F33" s="329">
        <f t="shared" si="13"/>
        <v>75</v>
      </c>
      <c r="G33" s="349"/>
      <c r="H33" s="350">
        <f>IF($F33=" ","",ROUND(VLOOKUP($B$8,ISI.CUR!$A$2:$DR$415,12+$E33,0)*$X$12,0))</f>
        <v>688775</v>
      </c>
      <c r="I33" s="351">
        <f t="shared" si="15"/>
        <v>688775</v>
      </c>
      <c r="J33" s="351">
        <f t="shared" si="1"/>
        <v>688775</v>
      </c>
      <c r="K33" s="352" t="str">
        <f t="shared" si="2"/>
        <v xml:space="preserve"> </v>
      </c>
      <c r="L33" s="350">
        <f>IF($I$8="購買增額繳清保險金額",IF($F33&gt;=110," ",IF($F33&lt;15," ",ISI.PAY.繳清!$M38)),IF($AO33=0," ",$AO33))</f>
        <v>389843</v>
      </c>
      <c r="M33" s="351">
        <f>IF($I$8="購買增額繳清保險金額",IF($F33&gt;=110," ",IF($F33&lt;15," ",ISI.PAY.繳清!$T38)),IF($AP33=0," ",$AP33))</f>
        <v>268514</v>
      </c>
      <c r="N33" s="351">
        <f>IF($I$8="購買增額繳清保險金額",IF($F33&gt;=110," ",IF($F33&lt;15," ",ISI.PAY.繳清!U38)),IF($AQ33=0," ",$AQ33))</f>
        <v>268514</v>
      </c>
      <c r="O33" s="352" t="str">
        <f t="shared" si="3"/>
        <v xml:space="preserve"> </v>
      </c>
      <c r="P33" s="353" t="str">
        <f t="shared" si="4"/>
        <v xml:space="preserve"> </v>
      </c>
      <c r="Q33" s="354" t="str">
        <f t="shared" si="5"/>
        <v xml:space="preserve"> </v>
      </c>
      <c r="R33" s="355" t="str">
        <f>IF($I$8="購買增額繳清保險金額",IF($F33&gt;=15," ",ISI.PAY.繳清!$I38),IF($I$8="現金給付",IF($AU33=0," ",$AU33),IF($AV33=0," ",$AV33)))</f>
        <v xml:space="preserve"> </v>
      </c>
      <c r="S33" s="355">
        <f t="shared" si="6"/>
        <v>957289</v>
      </c>
      <c r="T33" s="159"/>
      <c r="U33" s="358"/>
      <c r="V33" s="358"/>
      <c r="W33" s="358"/>
      <c r="X33" s="358"/>
      <c r="Y33" s="358"/>
      <c r="Z33" s="358"/>
      <c r="AA33" s="358"/>
      <c r="AB33" s="358"/>
      <c r="AC33" s="358"/>
      <c r="AD33" s="358"/>
      <c r="AE33" s="358"/>
      <c r="AF33" s="358"/>
      <c r="AG33" s="355">
        <f t="shared" si="8"/>
        <v>957289</v>
      </c>
      <c r="AH33" s="23"/>
      <c r="AI33" s="133" t="s">
        <v>104</v>
      </c>
      <c r="AJ33" s="131"/>
      <c r="AK33" s="133"/>
      <c r="AO33" s="48">
        <f>IF($F33&gt;=110,0,IF($F33&lt;15,0,ISI.PAY.現.儲!$M38))</f>
        <v>98616</v>
      </c>
      <c r="AP33" s="48">
        <f>IF($F33&gt;=110,0,IF($F33&lt;15,0,ISI.PAY.現.儲!$T38))</f>
        <v>67924</v>
      </c>
      <c r="AQ33" s="48">
        <f>IF($F33&gt;=110,0,IF($F33&lt;15,0,ISI.PAY.現.儲!$U38))</f>
        <v>67924</v>
      </c>
      <c r="AR33" s="161">
        <f t="shared" si="9"/>
        <v>0</v>
      </c>
      <c r="AS33" s="48">
        <f>IF(AND($F33&gt;=15,$E33&gt;=7),ISI.PAY.現.儲!$K38,0)</f>
        <v>11956</v>
      </c>
      <c r="AT33" s="48">
        <f>IF($AS33=0,0,SUM($AS$13:$AS33))</f>
        <v>164740</v>
      </c>
      <c r="AU33" s="48">
        <f>IF($F33&lt;15,ISI.PAY.現.儲!$I38,0)</f>
        <v>0</v>
      </c>
      <c r="AV33" s="48">
        <f>IF($F33=" ",0,IF(OR($F33&lt;15,$E33&gt;=7),ISI.PAY.現.儲!$F38,0))</f>
        <v>200448</v>
      </c>
      <c r="AW33" s="168">
        <f t="shared" si="10"/>
        <v>79880</v>
      </c>
      <c r="AX33" s="168">
        <f t="shared" si="11"/>
        <v>268372</v>
      </c>
    </row>
    <row r="34" spans="1:50" ht="16" customHeight="1" x14ac:dyDescent="0.25">
      <c r="A34" s="21">
        <f t="shared" si="14"/>
        <v>21</v>
      </c>
      <c r="E34" s="328">
        <f t="shared" ref="E34" si="17">E33+1</f>
        <v>22</v>
      </c>
      <c r="F34" s="329">
        <f t="shared" si="13"/>
        <v>76</v>
      </c>
      <c r="G34" s="349"/>
      <c r="H34" s="350">
        <f>IF($F34=" ","",ROUND(VLOOKUP($B$8,ISI.CUR!$A$2:$DR$415,12+$E34,0)*$X$12,0))</f>
        <v>697279</v>
      </c>
      <c r="I34" s="351">
        <f t="shared" si="15"/>
        <v>697279</v>
      </c>
      <c r="J34" s="351">
        <f t="shared" si="1"/>
        <v>697279</v>
      </c>
      <c r="K34" s="352" t="str">
        <f t="shared" si="2"/>
        <v xml:space="preserve"> </v>
      </c>
      <c r="L34" s="350">
        <f>IF($I$8="購買增額繳清保險金額",IF($F34&gt;=110," ",IF($F34&lt;15," ",ISI.PAY.繳清!$M39)),IF($AO34=0," ",$AO34))</f>
        <v>411801</v>
      </c>
      <c r="M34" s="351">
        <f>IF($I$8="購買增額繳清保險金額",IF($F34&gt;=110," ",IF($F34&lt;15," ",ISI.PAY.繳清!$T39)),IF($AP34=0," ",$AP34))</f>
        <v>287140</v>
      </c>
      <c r="N34" s="351">
        <f>IF($I$8="購買增額繳清保險金額",IF($F34&gt;=110," ",IF($F34&lt;15," ",ISI.PAY.繳清!U39)),IF($AQ34=0," ",$AQ34))</f>
        <v>287140</v>
      </c>
      <c r="O34" s="352" t="str">
        <f t="shared" si="3"/>
        <v xml:space="preserve"> </v>
      </c>
      <c r="P34" s="353" t="str">
        <f t="shared" si="4"/>
        <v xml:space="preserve"> </v>
      </c>
      <c r="Q34" s="354" t="str">
        <f t="shared" si="5"/>
        <v xml:space="preserve"> </v>
      </c>
      <c r="R34" s="355" t="str">
        <f>IF($I$8="購買增額繳清保險金額",IF($F34&gt;=15," ",ISI.PAY.繳清!$I39),IF($I$8="現金給付",IF($AU34=0," ",$AU34),IF($AV34=0," ",$AV34)))</f>
        <v xml:space="preserve"> </v>
      </c>
      <c r="S34" s="355">
        <f t="shared" si="6"/>
        <v>984419</v>
      </c>
      <c r="T34" s="358"/>
      <c r="U34" s="358"/>
      <c r="V34" s="358"/>
      <c r="W34" s="358"/>
      <c r="X34" s="358"/>
      <c r="Y34" s="358"/>
      <c r="Z34" s="358"/>
      <c r="AA34" s="358"/>
      <c r="AB34" s="358"/>
      <c r="AC34" s="358"/>
      <c r="AD34" s="358"/>
      <c r="AE34" s="358"/>
      <c r="AF34" s="358"/>
      <c r="AG34" s="355">
        <f t="shared" si="8"/>
        <v>984419</v>
      </c>
      <c r="AH34" s="23"/>
      <c r="AI34" s="133" t="s">
        <v>105</v>
      </c>
      <c r="AO34" s="48">
        <f>IF($F34&gt;=110,0,IF($F34&lt;15,0,ISI.PAY.現.儲!$M39))</f>
        <v>98616</v>
      </c>
      <c r="AP34" s="48">
        <f>IF($F34&gt;=110,0,IF($F34&lt;15,0,ISI.PAY.現.儲!$T39))</f>
        <v>68763</v>
      </c>
      <c r="AQ34" s="48">
        <f>IF($F34&gt;=110,0,IF($F34&lt;15,0,ISI.PAY.現.儲!$U39))</f>
        <v>68763</v>
      </c>
      <c r="AR34" s="161">
        <f t="shared" si="9"/>
        <v>0</v>
      </c>
      <c r="AS34" s="48">
        <f>IF(AND($F34&gt;=15,$E34&gt;=7),ISI.PAY.現.儲!$K39,0)</f>
        <v>12103</v>
      </c>
      <c r="AT34" s="48">
        <f>IF($AS34=0,0,SUM($AS$13:$AS34))</f>
        <v>176843</v>
      </c>
      <c r="AU34" s="48">
        <f>IF($F34&lt;15,ISI.PAY.現.儲!$I39,0)</f>
        <v>0</v>
      </c>
      <c r="AV34" s="48">
        <f>IF($F34=" ",0,IF(OR($F34&lt;15,$E34&gt;=7),ISI.PAY.現.儲!$F39,0))</f>
        <v>218224</v>
      </c>
      <c r="AW34" s="168">
        <f t="shared" si="10"/>
        <v>80866</v>
      </c>
      <c r="AX34" s="168">
        <f t="shared" si="11"/>
        <v>286987</v>
      </c>
    </row>
    <row r="35" spans="1:50" ht="16" customHeight="1" x14ac:dyDescent="0.25">
      <c r="A35" s="21">
        <f t="shared" si="14"/>
        <v>22</v>
      </c>
      <c r="E35" s="328">
        <f t="shared" ref="E35" si="18">E34+1</f>
        <v>23</v>
      </c>
      <c r="F35" s="329">
        <f t="shared" si="13"/>
        <v>77</v>
      </c>
      <c r="G35" s="349"/>
      <c r="H35" s="350">
        <f>IF($F35=" ","",ROUND(VLOOKUP($B$8,ISI.CUR!$A$2:$DR$415,12+$E35,0)*$X$12,0))</f>
        <v>705875</v>
      </c>
      <c r="I35" s="351">
        <f t="shared" si="15"/>
        <v>705875</v>
      </c>
      <c r="J35" s="351">
        <f t="shared" si="1"/>
        <v>705875</v>
      </c>
      <c r="K35" s="352" t="str">
        <f t="shared" si="2"/>
        <v xml:space="preserve"> </v>
      </c>
      <c r="L35" s="350">
        <f>IF($I$8="購買增額繳清保險金額",IF($F35&gt;=110," ",IF($F35&lt;15," ",ISI.PAY.繳清!$M40)),IF($AO35=0," ",$AO35))</f>
        <v>434107</v>
      </c>
      <c r="M35" s="351">
        <f>IF($I$8="購買增額繳清保險金額",IF($F35&gt;=110," ",IF($F35&lt;15," ",ISI.PAY.繳清!$T40)),IF($AP35=0," ",$AP35))</f>
        <v>306425</v>
      </c>
      <c r="N35" s="351">
        <f>IF($I$8="購買增額繳清保險金額",IF($F35&gt;=110," ",IF($F35&lt;15," ",ISI.PAY.繳清!U40)),IF($AQ35=0," ",$AQ35))</f>
        <v>306425</v>
      </c>
      <c r="O35" s="352" t="str">
        <f t="shared" si="3"/>
        <v xml:space="preserve"> </v>
      </c>
      <c r="P35" s="353" t="str">
        <f t="shared" si="4"/>
        <v xml:space="preserve"> </v>
      </c>
      <c r="Q35" s="354" t="str">
        <f t="shared" si="5"/>
        <v xml:space="preserve"> </v>
      </c>
      <c r="R35" s="355" t="str">
        <f>IF($I$8="購買增額繳清保險金額",IF($F35&gt;=15," ",ISI.PAY.繳清!$I40),IF($I$8="現金給付",IF($AU35=0," ",$AU35),IF($AV35=0," ",$AV35)))</f>
        <v xml:space="preserve"> </v>
      </c>
      <c r="S35" s="355">
        <f t="shared" si="6"/>
        <v>1012300</v>
      </c>
      <c r="T35" s="358"/>
      <c r="U35" s="358"/>
      <c r="V35" s="358"/>
      <c r="W35" s="358"/>
      <c r="X35" s="358"/>
      <c r="Y35" s="358"/>
      <c r="Z35" s="358"/>
      <c r="AA35" s="358"/>
      <c r="AB35" s="358"/>
      <c r="AC35" s="358"/>
      <c r="AD35" s="358"/>
      <c r="AE35" s="358"/>
      <c r="AF35" s="358"/>
      <c r="AG35" s="355">
        <f t="shared" si="8"/>
        <v>1012300</v>
      </c>
      <c r="AH35" s="23"/>
      <c r="AI35" s="133" t="s">
        <v>106</v>
      </c>
      <c r="AO35" s="48">
        <f>IF($F35&gt;=110,0,IF($F35&lt;15,0,ISI.PAY.現.儲!$M40))</f>
        <v>98616</v>
      </c>
      <c r="AP35" s="48">
        <f>IF($F35&gt;=110,0,IF($F35&lt;15,0,ISI.PAY.現.儲!$T40))</f>
        <v>69611</v>
      </c>
      <c r="AQ35" s="48">
        <f>IF($F35&gt;=110,0,IF($F35&lt;15,0,ISI.PAY.現.儲!$U40))</f>
        <v>69611</v>
      </c>
      <c r="AR35" s="161">
        <f t="shared" si="9"/>
        <v>0</v>
      </c>
      <c r="AS35" s="48">
        <f>IF(AND($F35&gt;=15,$E35&gt;=7),ISI.PAY.現.儲!$K40,0)</f>
        <v>12253</v>
      </c>
      <c r="AT35" s="48">
        <f>IF($AS35=0,0,SUM($AS$13:$AS35))</f>
        <v>189096</v>
      </c>
      <c r="AU35" s="48">
        <f>IF($F35&lt;15,ISI.PAY.現.儲!$I40,0)</f>
        <v>0</v>
      </c>
      <c r="AV35" s="48">
        <f>IF($F35=" ",0,IF(OR($F35&lt;15,$E35&gt;=7),ISI.PAY.現.儲!$F40,0))</f>
        <v>236653</v>
      </c>
      <c r="AW35" s="168">
        <f t="shared" si="10"/>
        <v>81864</v>
      </c>
      <c r="AX35" s="168">
        <f t="shared" si="11"/>
        <v>306264</v>
      </c>
    </row>
    <row r="36" spans="1:50" ht="16" customHeight="1" x14ac:dyDescent="0.25">
      <c r="A36" s="21">
        <f t="shared" si="14"/>
        <v>23</v>
      </c>
      <c r="E36" s="328">
        <f t="shared" ref="E36" si="19">E35+1</f>
        <v>24</v>
      </c>
      <c r="F36" s="329">
        <f t="shared" si="13"/>
        <v>78</v>
      </c>
      <c r="G36" s="349"/>
      <c r="H36" s="350">
        <f>IF($F36=" ","",ROUND(VLOOKUP($B$8,ISI.CUR!$A$2:$DR$415,12+$E36,0)*$X$12,0))</f>
        <v>714564</v>
      </c>
      <c r="I36" s="351">
        <f t="shared" si="15"/>
        <v>714564</v>
      </c>
      <c r="J36" s="351">
        <f t="shared" si="1"/>
        <v>714564</v>
      </c>
      <c r="K36" s="352" t="str">
        <f t="shared" si="2"/>
        <v xml:space="preserve"> </v>
      </c>
      <c r="L36" s="350">
        <f>IF($I$8="購買增額繳清保險金額",IF($F36&gt;=110," ",IF($F36&lt;15," ",ISI.PAY.繳清!$M41)),IF($AO36=0," ",$AO36))</f>
        <v>456764</v>
      </c>
      <c r="M36" s="351">
        <f>IF($I$8="購買增額繳清保險金額",IF($F36&gt;=110," ",IF($F36&lt;15," ",ISI.PAY.繳清!$T41)),IF($AP36=0," ",$AP36))</f>
        <v>326387</v>
      </c>
      <c r="N36" s="351">
        <f>IF($I$8="購買增額繳清保險金額",IF($F36&gt;=110," ",IF($F36&lt;15," ",ISI.PAY.繳清!U41)),IF($AQ36=0," ",$AQ36))</f>
        <v>326387</v>
      </c>
      <c r="O36" s="352" t="str">
        <f t="shared" si="3"/>
        <v xml:space="preserve"> </v>
      </c>
      <c r="P36" s="353" t="str">
        <f t="shared" si="4"/>
        <v xml:space="preserve"> </v>
      </c>
      <c r="Q36" s="354" t="str">
        <f t="shared" si="5"/>
        <v xml:space="preserve"> </v>
      </c>
      <c r="R36" s="355" t="str">
        <f>IF($I$8="購買增額繳清保險金額",IF($F36&gt;=15," ",ISI.PAY.繳清!$I41),IF($I$8="現金給付",IF($AU36=0," ",$AU36),IF($AV36=0," ",$AV36)))</f>
        <v xml:space="preserve"> </v>
      </c>
      <c r="S36" s="355">
        <f t="shared" si="6"/>
        <v>1040951</v>
      </c>
      <c r="T36" s="358"/>
      <c r="U36" s="358"/>
      <c r="V36" s="358"/>
      <c r="W36" s="358"/>
      <c r="X36" s="358"/>
      <c r="Y36" s="358"/>
      <c r="Z36" s="358"/>
      <c r="AA36" s="358"/>
      <c r="AB36" s="358"/>
      <c r="AC36" s="358"/>
      <c r="AD36" s="358"/>
      <c r="AE36" s="358"/>
      <c r="AF36" s="358"/>
      <c r="AG36" s="355">
        <f t="shared" si="8"/>
        <v>1040951</v>
      </c>
      <c r="AH36" s="23"/>
      <c r="AI36" s="133" t="s">
        <v>107</v>
      </c>
      <c r="AO36" s="48">
        <f>IF($F36&gt;=110,0,IF($F36&lt;15,0,ISI.PAY.現.儲!$M41))</f>
        <v>98616</v>
      </c>
      <c r="AP36" s="48">
        <f>IF($F36&gt;=110,0,IF($F36&lt;15,0,ISI.PAY.現.儲!$T41))</f>
        <v>70467</v>
      </c>
      <c r="AQ36" s="48">
        <f>IF($F36&gt;=110,0,IF($F36&lt;15,0,ISI.PAY.現.儲!$U41))</f>
        <v>70467</v>
      </c>
      <c r="AR36" s="161">
        <f t="shared" si="9"/>
        <v>0</v>
      </c>
      <c r="AS36" s="48">
        <f>IF(AND($F36&gt;=15,$E36&gt;=7),ISI.PAY.現.儲!$K41,0)</f>
        <v>12403</v>
      </c>
      <c r="AT36" s="48">
        <f>IF($AS36=0,0,SUM($AS$13:$AS36))</f>
        <v>201499</v>
      </c>
      <c r="AU36" s="48">
        <f>IF($F36&lt;15,ISI.PAY.現.儲!$I41,0)</f>
        <v>0</v>
      </c>
      <c r="AV36" s="48">
        <f>IF($F36=" ",0,IF(OR($F36&lt;15,$E36&gt;=7),ISI.PAY.現.儲!$F41,0))</f>
        <v>255753</v>
      </c>
      <c r="AW36" s="168">
        <f t="shared" si="10"/>
        <v>82870</v>
      </c>
      <c r="AX36" s="168">
        <f t="shared" si="11"/>
        <v>326220</v>
      </c>
    </row>
    <row r="37" spans="1:50" ht="16" customHeight="1" x14ac:dyDescent="0.25">
      <c r="A37" s="21">
        <f t="shared" si="14"/>
        <v>24</v>
      </c>
      <c r="E37" s="335">
        <f t="shared" ref="E37" si="20">E36+1</f>
        <v>25</v>
      </c>
      <c r="F37" s="336">
        <f t="shared" si="13"/>
        <v>79</v>
      </c>
      <c r="G37" s="361"/>
      <c r="H37" s="362">
        <f>IF($F37=" ","",ROUND(VLOOKUP($B$8,ISI.CUR!$A$2:$DR$415,12+$E37,0)*$X$12,0))</f>
        <v>723344</v>
      </c>
      <c r="I37" s="363">
        <f t="shared" si="15"/>
        <v>723344</v>
      </c>
      <c r="J37" s="363">
        <f t="shared" si="1"/>
        <v>723344</v>
      </c>
      <c r="K37" s="364" t="str">
        <f t="shared" si="2"/>
        <v xml:space="preserve"> </v>
      </c>
      <c r="L37" s="362">
        <f>IF($I$8="購買增額繳清保險金額",IF($F37&gt;=110," ",IF($F37&lt;15," ",ISI.PAY.繳清!$M42)),IF($AO37=0," ",$AO37))</f>
        <v>479782</v>
      </c>
      <c r="M37" s="363">
        <f>IF($I$8="購買增額繳清保險金額",IF($F37&gt;=110," ",IF($F37&lt;15," ",ISI.PAY.繳清!$T42)),IF($AP37=0," ",$AP37))</f>
        <v>347047</v>
      </c>
      <c r="N37" s="363">
        <f>IF($I$8="購買增額繳清保險金額",IF($F37&gt;=110," ",IF($F37&lt;15," ",ISI.PAY.繳清!U42)),IF($AQ37=0," ",$AQ37))</f>
        <v>347047</v>
      </c>
      <c r="O37" s="364" t="str">
        <f t="shared" si="3"/>
        <v xml:space="preserve"> </v>
      </c>
      <c r="P37" s="365" t="str">
        <f t="shared" si="4"/>
        <v xml:space="preserve"> </v>
      </c>
      <c r="Q37" s="366" t="str">
        <f t="shared" si="5"/>
        <v xml:space="preserve"> </v>
      </c>
      <c r="R37" s="367" t="str">
        <f>IF($I$8="購買增額繳清保險金額",IF($F37&gt;=15," ",ISI.PAY.繳清!$I42),IF($I$8="現金給付",IF($AU37=0," ",$AU37),IF($AV37=0," ",$AV37)))</f>
        <v xml:space="preserve"> </v>
      </c>
      <c r="S37" s="367">
        <f t="shared" si="6"/>
        <v>1070391</v>
      </c>
      <c r="T37" s="165"/>
      <c r="U37" s="368"/>
      <c r="V37" s="368"/>
      <c r="W37" s="369"/>
      <c r="X37" s="369"/>
      <c r="Y37" s="369"/>
      <c r="Z37" s="369"/>
      <c r="AA37" s="369"/>
      <c r="AB37" s="369"/>
      <c r="AC37" s="369"/>
      <c r="AD37" s="369"/>
      <c r="AE37" s="369"/>
      <c r="AF37" s="369"/>
      <c r="AG37" s="367">
        <f t="shared" si="8"/>
        <v>1070391</v>
      </c>
      <c r="AH37" s="23"/>
      <c r="AI37" s="133" t="s">
        <v>108</v>
      </c>
      <c r="AO37" s="48">
        <f>IF($F37&gt;=110,0,IF($F37&lt;15,0,ISI.PAY.現.儲!$M42))</f>
        <v>98616</v>
      </c>
      <c r="AP37" s="48">
        <f>IF($F37&gt;=110,0,IF($F37&lt;15,0,ISI.PAY.現.儲!$T42))</f>
        <v>71333</v>
      </c>
      <c r="AQ37" s="48">
        <f>IF($F37&gt;=110,0,IF($F37&lt;15,0,ISI.PAY.現.儲!$U42))</f>
        <v>71333</v>
      </c>
      <c r="AR37" s="161">
        <f t="shared" si="9"/>
        <v>0</v>
      </c>
      <c r="AS37" s="48">
        <f>IF(AND($F37&gt;=15,$E37&gt;=7),ISI.PAY.現.儲!$K42,0)</f>
        <v>12556</v>
      </c>
      <c r="AT37" s="48">
        <f>IF($AS37=0,0,SUM($AS$13:$AS37))</f>
        <v>214055</v>
      </c>
      <c r="AU37" s="48">
        <f>IF($F37&lt;15,ISI.PAY.現.儲!$I42,0)</f>
        <v>0</v>
      </c>
      <c r="AV37" s="48">
        <f>IF($F37=" ",0,IF(OR($F37&lt;15,$E37&gt;=7),ISI.PAY.現.儲!$F42,0))</f>
        <v>275547</v>
      </c>
      <c r="AW37" s="168">
        <f t="shared" si="10"/>
        <v>83889</v>
      </c>
      <c r="AX37" s="168">
        <f t="shared" si="11"/>
        <v>346880</v>
      </c>
    </row>
    <row r="38" spans="1:50" ht="16" customHeight="1" x14ac:dyDescent="0.25">
      <c r="A38" s="21">
        <f t="shared" si="14"/>
        <v>25</v>
      </c>
      <c r="E38" s="328">
        <f t="shared" ref="E38" si="21">E37+1</f>
        <v>26</v>
      </c>
      <c r="F38" s="329">
        <f t="shared" si="13"/>
        <v>80</v>
      </c>
      <c r="G38" s="349"/>
      <c r="H38" s="350">
        <f>IF($F38=" ","",ROUND(VLOOKUP($B$8,ISI.CUR!$A$2:$DR$415,12+$E38,0)*$X$12,0))</f>
        <v>732214</v>
      </c>
      <c r="I38" s="351">
        <f t="shared" si="15"/>
        <v>732214</v>
      </c>
      <c r="J38" s="351">
        <f t="shared" si="1"/>
        <v>732214</v>
      </c>
      <c r="K38" s="352" t="str">
        <f t="shared" si="2"/>
        <v xml:space="preserve"> </v>
      </c>
      <c r="L38" s="350">
        <f>IF($I$8="購買增額繳清保險金額",IF($F38&gt;=110," ",IF($F38&lt;15," ",ISI.PAY.繳清!$M43)),IF($AO38=0," ",$AO38))</f>
        <v>503163</v>
      </c>
      <c r="M38" s="351">
        <f>IF($I$8="購買增額繳清保險金額",IF($F38&gt;=110," ",IF($F38&lt;15," ",ISI.PAY.繳清!$T43)),IF($AP38=0," ",$AP38))</f>
        <v>368423</v>
      </c>
      <c r="N38" s="351">
        <f>IF($I$8="購買增額繳清保險金額",IF($F38&gt;=110," ",IF($F38&lt;15," ",ISI.PAY.繳清!U43)),IF($AQ38=0," ",$AQ38))</f>
        <v>368423</v>
      </c>
      <c r="O38" s="352" t="str">
        <f t="shared" si="3"/>
        <v xml:space="preserve"> </v>
      </c>
      <c r="P38" s="353" t="str">
        <f t="shared" si="4"/>
        <v xml:space="preserve"> </v>
      </c>
      <c r="Q38" s="354" t="str">
        <f t="shared" si="5"/>
        <v xml:space="preserve"> </v>
      </c>
      <c r="R38" s="355" t="str">
        <f>IF($I$8="購買增額繳清保險金額",IF($F38&gt;=15," ",ISI.PAY.繳清!$I43),IF($I$8="現金給付",IF($AU38=0," ",$AU38),IF($AV38=0," ",$AV38)))</f>
        <v xml:space="preserve"> </v>
      </c>
      <c r="S38" s="355">
        <f t="shared" si="6"/>
        <v>1100637</v>
      </c>
      <c r="T38" s="358"/>
      <c r="U38" s="358"/>
      <c r="V38" s="358"/>
      <c r="W38" s="358"/>
      <c r="X38" s="358"/>
      <c r="Y38" s="358"/>
      <c r="Z38" s="358"/>
      <c r="AA38" s="358"/>
      <c r="AB38" s="358"/>
      <c r="AC38" s="358"/>
      <c r="AD38" s="358"/>
      <c r="AE38" s="358"/>
      <c r="AF38" s="358"/>
      <c r="AG38" s="355">
        <f t="shared" si="8"/>
        <v>1100637</v>
      </c>
      <c r="AH38" s="23"/>
      <c r="AI38" s="133" t="s">
        <v>92</v>
      </c>
      <c r="AJ38" s="131"/>
      <c r="AK38" s="133"/>
      <c r="AL38" s="134"/>
      <c r="AO38" s="48">
        <f>IF($F38&gt;=110,0,IF($F38&lt;15,0,ISI.PAY.現.儲!$M43))</f>
        <v>98616</v>
      </c>
      <c r="AP38" s="48">
        <f>IF($F38&gt;=110,0,IF($F38&lt;15,0,ISI.PAY.現.儲!$T43))</f>
        <v>72208</v>
      </c>
      <c r="AQ38" s="48">
        <f>IF($F38&gt;=110,0,IF($F38&lt;15,0,ISI.PAY.現.儲!$U43))</f>
        <v>72208</v>
      </c>
      <c r="AR38" s="161">
        <f t="shared" si="9"/>
        <v>0</v>
      </c>
      <c r="AS38" s="48">
        <f>IF(AND($F38&gt;=15,$E38&gt;=7),ISI.PAY.現.儲!$K43,0)</f>
        <v>12710</v>
      </c>
      <c r="AT38" s="48">
        <f>IF($AS38=0,0,SUM($AS$13:$AS38))</f>
        <v>226765</v>
      </c>
      <c r="AU38" s="48">
        <f>IF($F38&lt;15,ISI.PAY.現.儲!$I43,0)</f>
        <v>0</v>
      </c>
      <c r="AV38" s="48">
        <f>IF($F38=" ",0,IF(OR($F38&lt;15,$E38&gt;=7),ISI.PAY.現.儲!$F43,0))</f>
        <v>296055</v>
      </c>
      <c r="AW38" s="168">
        <f t="shared" si="10"/>
        <v>84918</v>
      </c>
      <c r="AX38" s="168">
        <f t="shared" si="11"/>
        <v>368263</v>
      </c>
    </row>
    <row r="39" spans="1:50" ht="16" customHeight="1" x14ac:dyDescent="0.25">
      <c r="A39" s="21">
        <f t="shared" si="14"/>
        <v>26</v>
      </c>
      <c r="E39" s="328">
        <f t="shared" ref="E39" si="22">E38+1</f>
        <v>27</v>
      </c>
      <c r="F39" s="329">
        <f t="shared" si="13"/>
        <v>81</v>
      </c>
      <c r="G39" s="349"/>
      <c r="H39" s="350">
        <f>IF($F39=" ","",ROUND(VLOOKUP($B$8,ISI.CUR!$A$2:$DR$415,12+$E39,0)*$X$12,0))</f>
        <v>741175</v>
      </c>
      <c r="I39" s="351">
        <f t="shared" si="15"/>
        <v>741175</v>
      </c>
      <c r="J39" s="351">
        <f t="shared" si="1"/>
        <v>741175</v>
      </c>
      <c r="K39" s="352" t="str">
        <f t="shared" si="2"/>
        <v xml:space="preserve"> </v>
      </c>
      <c r="L39" s="350">
        <f>IF($I$8="購買增額繳清保險金額",IF($F39&gt;=110," ",IF($F39&lt;15," ",ISI.PAY.繳清!$M44)),IF($AO39=0," ",$AO39))</f>
        <v>526912</v>
      </c>
      <c r="M39" s="351">
        <f>IF($I$8="購買增額繳清保險金額",IF($F39&gt;=110," ",IF($F39&lt;15," ",ISI.PAY.繳清!$T44)),IF($AP39=0," ",$AP39))</f>
        <v>390534</v>
      </c>
      <c r="N39" s="351">
        <f>IF($I$8="購買增額繳清保險金額",IF($F39&gt;=110," ",IF($F39&lt;15," ",ISI.PAY.繳清!U44)),IF($AQ39=0," ",$AQ39))</f>
        <v>390534</v>
      </c>
      <c r="O39" s="352" t="str">
        <f t="shared" si="3"/>
        <v xml:space="preserve"> </v>
      </c>
      <c r="P39" s="353" t="str">
        <f t="shared" si="4"/>
        <v xml:space="preserve"> </v>
      </c>
      <c r="Q39" s="354" t="str">
        <f t="shared" si="5"/>
        <v xml:space="preserve"> </v>
      </c>
      <c r="R39" s="355" t="str">
        <f>IF($I$8="購買增額繳清保險金額",IF($F39&gt;=15," ",ISI.PAY.繳清!$I44),IF($I$8="現金給付",IF($AU39=0," ",$AU39),IF($AV39=0," ",$AV39)))</f>
        <v xml:space="preserve"> </v>
      </c>
      <c r="S39" s="355">
        <f t="shared" si="6"/>
        <v>1131709</v>
      </c>
      <c r="T39" s="358"/>
      <c r="U39" s="358"/>
      <c r="V39" s="358"/>
      <c r="W39" s="358"/>
      <c r="X39" s="358"/>
      <c r="Y39" s="358"/>
      <c r="Z39" s="358"/>
      <c r="AA39" s="358"/>
      <c r="AB39" s="358"/>
      <c r="AC39" s="358"/>
      <c r="AD39" s="358"/>
      <c r="AE39" s="358"/>
      <c r="AF39" s="358"/>
      <c r="AG39" s="355">
        <f t="shared" si="8"/>
        <v>1131709</v>
      </c>
      <c r="AH39" s="23"/>
      <c r="AI39" s="133" t="s">
        <v>109</v>
      </c>
      <c r="AJ39" s="131"/>
      <c r="AK39" s="133"/>
      <c r="AL39" s="134"/>
      <c r="AO39" s="48">
        <f>IF($F39&gt;=110,0,IF($F39&lt;15,0,ISI.PAY.現.儲!$M44))</f>
        <v>98616</v>
      </c>
      <c r="AP39" s="48">
        <f>IF($F39&gt;=110,0,IF($F39&lt;15,0,ISI.PAY.現.儲!$T44))</f>
        <v>73092</v>
      </c>
      <c r="AQ39" s="48">
        <f>IF($F39&gt;=110,0,IF($F39&lt;15,0,ISI.PAY.現.儲!$U44))</f>
        <v>73092</v>
      </c>
      <c r="AR39" s="161">
        <f t="shared" si="9"/>
        <v>0</v>
      </c>
      <c r="AS39" s="48">
        <f>IF(AND($F39&gt;=15,$E39&gt;=7),ISI.PAY.現.儲!$K44,0)</f>
        <v>12865</v>
      </c>
      <c r="AT39" s="48">
        <f>IF($AS39=0,0,SUM($AS$13:$AS39))</f>
        <v>239630</v>
      </c>
      <c r="AU39" s="48">
        <f>IF($F39&lt;15,ISI.PAY.現.儲!$I44,0)</f>
        <v>0</v>
      </c>
      <c r="AV39" s="48">
        <f>IF($F39=" ",0,IF(OR($F39&lt;15,$E39&gt;=7),ISI.PAY.現.儲!$F44,0))</f>
        <v>317298</v>
      </c>
      <c r="AW39" s="168">
        <f t="shared" si="10"/>
        <v>85957</v>
      </c>
      <c r="AX39" s="168">
        <f t="shared" si="11"/>
        <v>390390</v>
      </c>
    </row>
    <row r="40" spans="1:50" ht="16" customHeight="1" x14ac:dyDescent="0.25">
      <c r="A40" s="21">
        <f t="shared" si="14"/>
        <v>27</v>
      </c>
      <c r="E40" s="328">
        <f t="shared" ref="E40" si="23">E39+1</f>
        <v>28</v>
      </c>
      <c r="F40" s="329">
        <f t="shared" si="13"/>
        <v>82</v>
      </c>
      <c r="G40" s="349"/>
      <c r="H40" s="350">
        <f>IF($F40=" ","",ROUND(VLOOKUP($B$8,ISI.CUR!$A$2:$DR$415,12+$E40,0)*$X$12,0))</f>
        <v>750224</v>
      </c>
      <c r="I40" s="351">
        <f t="shared" si="15"/>
        <v>750224</v>
      </c>
      <c r="J40" s="351">
        <f t="shared" si="1"/>
        <v>750224</v>
      </c>
      <c r="K40" s="352" t="str">
        <f t="shared" si="2"/>
        <v xml:space="preserve"> </v>
      </c>
      <c r="L40" s="350">
        <f>IF($I$8="購買增額繳清保險金額",IF($F40&gt;=110," ",IF($F40&lt;15," ",ISI.PAY.繳清!$M45)),IF($AO40=0," ",$AO40))</f>
        <v>551037</v>
      </c>
      <c r="M40" s="351">
        <f>IF($I$8="購買增額繳清保險金額",IF($F40&gt;=110," ",IF($F40&lt;15," ",ISI.PAY.繳清!$T45)),IF($AP40=0," ",$AP40))</f>
        <v>413401</v>
      </c>
      <c r="N40" s="351">
        <f>IF($I$8="購買增額繳清保險金額",IF($F40&gt;=110," ",IF($F40&lt;15," ",ISI.PAY.繳清!U45)),IF($AQ40=0," ",$AQ40))</f>
        <v>413401</v>
      </c>
      <c r="O40" s="352" t="str">
        <f t="shared" si="3"/>
        <v xml:space="preserve"> </v>
      </c>
      <c r="P40" s="353" t="str">
        <f t="shared" si="4"/>
        <v xml:space="preserve"> </v>
      </c>
      <c r="Q40" s="354" t="str">
        <f t="shared" si="5"/>
        <v xml:space="preserve"> </v>
      </c>
      <c r="R40" s="355" t="str">
        <f>IF($I$8="購買增額繳清保險金額",IF($F40&gt;=15," ",ISI.PAY.繳清!$I45),IF($I$8="現金給付",IF($AU40=0," ",$AU40),IF($AV40=0," ",$AV40)))</f>
        <v xml:space="preserve"> </v>
      </c>
      <c r="S40" s="355">
        <f t="shared" si="6"/>
        <v>1163625</v>
      </c>
      <c r="T40" s="358"/>
      <c r="U40" s="358"/>
      <c r="V40" s="358"/>
      <c r="W40" s="358"/>
      <c r="X40" s="358"/>
      <c r="Y40" s="358"/>
      <c r="Z40" s="358"/>
      <c r="AA40" s="358"/>
      <c r="AB40" s="358"/>
      <c r="AC40" s="358"/>
      <c r="AD40" s="358"/>
      <c r="AE40" s="358"/>
      <c r="AF40" s="358"/>
      <c r="AG40" s="355">
        <f t="shared" si="8"/>
        <v>1163625</v>
      </c>
      <c r="AH40" s="23"/>
      <c r="AI40" s="133" t="s">
        <v>110</v>
      </c>
      <c r="AJ40" s="131"/>
      <c r="AK40" s="133"/>
      <c r="AL40" s="134"/>
      <c r="AO40" s="48">
        <f>IF($F40&gt;=110,0,IF($F40&lt;15,0,ISI.PAY.現.儲!$M45))</f>
        <v>98616</v>
      </c>
      <c r="AP40" s="48">
        <f>IF($F40&gt;=110,0,IF($F40&lt;15,0,ISI.PAY.現.儲!$T45))</f>
        <v>73984</v>
      </c>
      <c r="AQ40" s="48">
        <f>IF($F40&gt;=110,0,IF($F40&lt;15,0,ISI.PAY.現.儲!$U45))</f>
        <v>73984</v>
      </c>
      <c r="AR40" s="161">
        <f t="shared" si="9"/>
        <v>0</v>
      </c>
      <c r="AS40" s="48">
        <f>IF(AND($F40&gt;=15,$E40&gt;=7),ISI.PAY.現.儲!$K45,0)</f>
        <v>13022</v>
      </c>
      <c r="AT40" s="48">
        <f>IF($AS40=0,0,SUM($AS$13:$AS40))</f>
        <v>252652</v>
      </c>
      <c r="AU40" s="48">
        <f>IF($F40&lt;15,ISI.PAY.現.儲!$I45,0)</f>
        <v>0</v>
      </c>
      <c r="AV40" s="48">
        <f>IF($F40=" ",0,IF(OR($F40&lt;15,$E40&gt;=7),ISI.PAY.現.儲!$F45,0))</f>
        <v>339300</v>
      </c>
      <c r="AW40" s="168">
        <f t="shared" si="10"/>
        <v>87006</v>
      </c>
      <c r="AX40" s="168">
        <f t="shared" si="11"/>
        <v>413284</v>
      </c>
    </row>
    <row r="41" spans="1:50" ht="16" customHeight="1" x14ac:dyDescent="0.25">
      <c r="A41" s="21">
        <f t="shared" si="14"/>
        <v>28</v>
      </c>
      <c r="E41" s="328">
        <f t="shared" ref="E41" si="24">E40+1</f>
        <v>29</v>
      </c>
      <c r="F41" s="329">
        <f t="shared" si="13"/>
        <v>83</v>
      </c>
      <c r="G41" s="349"/>
      <c r="H41" s="350">
        <f>IF($F41=" ","",ROUND(VLOOKUP($B$8,ISI.CUR!$A$2:$DR$415,12+$E41,0)*$X$12,0))</f>
        <v>759360</v>
      </c>
      <c r="I41" s="351">
        <f t="shared" si="15"/>
        <v>759360</v>
      </c>
      <c r="J41" s="351">
        <f t="shared" si="1"/>
        <v>759360</v>
      </c>
      <c r="K41" s="352" t="str">
        <f t="shared" si="2"/>
        <v xml:space="preserve"> </v>
      </c>
      <c r="L41" s="350">
        <f>IF($I$8="購買增額繳清保險金額",IF($F41&gt;=110," ",IF($F41&lt;15," ",ISI.PAY.繳清!$M46)),IF($AO41=0," ",$AO41))</f>
        <v>575541</v>
      </c>
      <c r="M41" s="351">
        <f>IF($I$8="購買增額繳清保險金額",IF($F41&gt;=110," ",IF($F41&lt;15," ",ISI.PAY.繳清!$T46)),IF($AP41=0," ",$AP41))</f>
        <v>437043</v>
      </c>
      <c r="N41" s="351">
        <f>IF($I$8="購買增額繳清保險金額",IF($F41&gt;=110," ",IF($F41&lt;15," ",ISI.PAY.繳清!U46)),IF($AQ41=0," ",$AQ41))</f>
        <v>437043</v>
      </c>
      <c r="O41" s="352" t="str">
        <f t="shared" si="3"/>
        <v xml:space="preserve"> </v>
      </c>
      <c r="P41" s="353" t="str">
        <f t="shared" si="4"/>
        <v xml:space="preserve"> </v>
      </c>
      <c r="Q41" s="354" t="str">
        <f t="shared" si="5"/>
        <v xml:space="preserve"> </v>
      </c>
      <c r="R41" s="355" t="str">
        <f>IF($I$8="購買增額繳清保險金額",IF($F41&gt;=15," ",ISI.PAY.繳清!$I46),IF($I$8="現金給付",IF($AU41=0," ",$AU41),IF($AV41=0," ",$AV41)))</f>
        <v xml:space="preserve"> </v>
      </c>
      <c r="S41" s="355">
        <f t="shared" si="6"/>
        <v>1196403</v>
      </c>
      <c r="T41" s="358"/>
      <c r="U41" s="358"/>
      <c r="V41" s="358"/>
      <c r="W41" s="358"/>
      <c r="X41" s="358"/>
      <c r="Y41" s="358"/>
      <c r="Z41" s="358"/>
      <c r="AA41" s="358"/>
      <c r="AB41" s="358"/>
      <c r="AC41" s="358"/>
      <c r="AD41" s="358"/>
      <c r="AE41" s="358"/>
      <c r="AF41" s="358"/>
      <c r="AG41" s="355">
        <f t="shared" si="8"/>
        <v>1196403</v>
      </c>
      <c r="AH41" s="23"/>
      <c r="AI41" s="133" t="s">
        <v>111</v>
      </c>
      <c r="AJ41" s="131"/>
      <c r="AK41" s="133"/>
      <c r="AL41" s="134"/>
      <c r="AO41" s="48">
        <f>IF($F41&gt;=110,0,IF($F41&lt;15,0,ISI.PAY.現.儲!$M46))</f>
        <v>98616</v>
      </c>
      <c r="AP41" s="48">
        <f>IF($F41&gt;=110,0,IF($F41&lt;15,0,ISI.PAY.現.儲!$T46))</f>
        <v>74885</v>
      </c>
      <c r="AQ41" s="48">
        <f>IF($F41&gt;=110,0,IF($F41&lt;15,0,ISI.PAY.現.儲!$U46))</f>
        <v>74885</v>
      </c>
      <c r="AR41" s="161">
        <f t="shared" si="9"/>
        <v>0</v>
      </c>
      <c r="AS41" s="48">
        <f>IF(AND($F41&gt;=15,$E41&gt;=7),ISI.PAY.現.儲!$K46,0)</f>
        <v>13181</v>
      </c>
      <c r="AT41" s="48">
        <f>IF($AS41=0,0,SUM($AS$13:$AS41))</f>
        <v>265833</v>
      </c>
      <c r="AU41" s="48">
        <f>IF($F41&lt;15,ISI.PAY.現.儲!$I46,0)</f>
        <v>0</v>
      </c>
      <c r="AV41" s="48">
        <f>IF($F41=" ",0,IF(OR($F41&lt;15,$E41&gt;=7),ISI.PAY.現.儲!$F46,0))</f>
        <v>362083</v>
      </c>
      <c r="AW41" s="168">
        <f t="shared" si="10"/>
        <v>88066</v>
      </c>
      <c r="AX41" s="168">
        <f t="shared" si="11"/>
        <v>436968</v>
      </c>
    </row>
    <row r="42" spans="1:50" ht="16" customHeight="1" x14ac:dyDescent="0.25">
      <c r="A42" s="21">
        <f t="shared" si="14"/>
        <v>29</v>
      </c>
      <c r="E42" s="335">
        <f t="shared" ref="E42" si="25">E41+1</f>
        <v>30</v>
      </c>
      <c r="F42" s="336">
        <f t="shared" si="13"/>
        <v>84</v>
      </c>
      <c r="G42" s="361"/>
      <c r="H42" s="362">
        <f>IF($F42=" ","",ROUND(VLOOKUP($B$8,ISI.CUR!$A$2:$DR$415,12+$E42,0)*$X$12,0))</f>
        <v>768581</v>
      </c>
      <c r="I42" s="363">
        <f t="shared" si="15"/>
        <v>768581</v>
      </c>
      <c r="J42" s="363">
        <f t="shared" si="1"/>
        <v>768581</v>
      </c>
      <c r="K42" s="364" t="str">
        <f t="shared" si="2"/>
        <v xml:space="preserve"> </v>
      </c>
      <c r="L42" s="362">
        <f>IF($I$8="購買增額繳清保險金額",IF($F42&gt;=110," ",IF($F42&lt;15," ",ISI.PAY.繳清!$M47)),IF($AO42=0," ",$AO42))</f>
        <v>600434</v>
      </c>
      <c r="M42" s="363">
        <f>IF($I$8="購買增額繳清保險金額",IF($F42&gt;=110," ",IF($F42&lt;15," ",ISI.PAY.繳清!$T47)),IF($AP42=0," ",$AP42))</f>
        <v>461482</v>
      </c>
      <c r="N42" s="363">
        <f>IF($I$8="購買增額繳清保險金額",IF($F42&gt;=110," ",IF($F42&lt;15," ",ISI.PAY.繳清!U47)),IF($AQ42=0," ",$AQ42))</f>
        <v>461482</v>
      </c>
      <c r="O42" s="364" t="str">
        <f t="shared" si="3"/>
        <v xml:space="preserve"> </v>
      </c>
      <c r="P42" s="365" t="str">
        <f t="shared" si="4"/>
        <v xml:space="preserve"> </v>
      </c>
      <c r="Q42" s="366" t="str">
        <f t="shared" si="5"/>
        <v xml:space="preserve"> </v>
      </c>
      <c r="R42" s="367" t="str">
        <f>IF($I$8="購買增額繳清保險金額",IF($F42&gt;=15," ",ISI.PAY.繳清!$I47),IF($I$8="現金給付",IF($AU42=0," ",$AU42),IF($AV42=0," ",$AV42)))</f>
        <v xml:space="preserve"> </v>
      </c>
      <c r="S42" s="367">
        <f t="shared" si="6"/>
        <v>1230063</v>
      </c>
      <c r="T42" s="165"/>
      <c r="U42" s="368"/>
      <c r="V42" s="368"/>
      <c r="W42" s="369"/>
      <c r="X42" s="369"/>
      <c r="Y42" s="369"/>
      <c r="Z42" s="369"/>
      <c r="AA42" s="369"/>
      <c r="AB42" s="369"/>
      <c r="AC42" s="369"/>
      <c r="AD42" s="369"/>
      <c r="AE42" s="369"/>
      <c r="AF42" s="369"/>
      <c r="AG42" s="367">
        <f t="shared" si="8"/>
        <v>1230063</v>
      </c>
      <c r="AH42" s="23"/>
      <c r="AI42" s="133" t="s">
        <v>112</v>
      </c>
      <c r="AJ42" s="131"/>
      <c r="AK42" s="133"/>
      <c r="AL42" s="134"/>
      <c r="AO42" s="48">
        <f>IF($F42&gt;=110,0,IF($F42&lt;15,0,ISI.PAY.現.儲!$M47))</f>
        <v>98616</v>
      </c>
      <c r="AP42" s="48">
        <f>IF($F42&gt;=110,0,IF($F42&lt;15,0,ISI.PAY.現.儲!$T47))</f>
        <v>75794</v>
      </c>
      <c r="AQ42" s="48">
        <f>IF($F42&gt;=110,0,IF($F42&lt;15,0,ISI.PAY.現.儲!$U47))</f>
        <v>75794</v>
      </c>
      <c r="AR42" s="161">
        <f t="shared" si="9"/>
        <v>0</v>
      </c>
      <c r="AS42" s="48">
        <f>IF(AND($F42&gt;=15,$E42&gt;=7),ISI.PAY.現.儲!$K47,0)</f>
        <v>13341</v>
      </c>
      <c r="AT42" s="48">
        <f>IF($AS42=0,0,SUM($AS$13:$AS42))</f>
        <v>279174</v>
      </c>
      <c r="AU42" s="48">
        <f>IF($F42&lt;15,ISI.PAY.現.儲!$I47,0)</f>
        <v>0</v>
      </c>
      <c r="AV42" s="48">
        <f>IF($F42=" ",0,IF(OR($F42&lt;15,$E42&gt;=7),ISI.PAY.現.儲!$F47,0))</f>
        <v>385671</v>
      </c>
      <c r="AW42" s="168">
        <f t="shared" si="10"/>
        <v>89135</v>
      </c>
      <c r="AX42" s="168">
        <f t="shared" si="11"/>
        <v>461465</v>
      </c>
    </row>
    <row r="43" spans="1:50" ht="16" customHeight="1" x14ac:dyDescent="0.25">
      <c r="A43" s="21">
        <f t="shared" si="14"/>
        <v>30</v>
      </c>
      <c r="E43" s="328">
        <f t="shared" ref="E43" si="26">E42+1</f>
        <v>31</v>
      </c>
      <c r="F43" s="329">
        <f t="shared" si="13"/>
        <v>85</v>
      </c>
      <c r="G43" s="349"/>
      <c r="H43" s="350">
        <f>IF($F43=" ","",ROUND(VLOOKUP($B$8,ISI.CUR!$A$2:$DR$415,12+$E43,0)*$X$12,0))</f>
        <v>777885</v>
      </c>
      <c r="I43" s="351">
        <f t="shared" si="15"/>
        <v>777885</v>
      </c>
      <c r="J43" s="351">
        <f t="shared" si="1"/>
        <v>777885</v>
      </c>
      <c r="K43" s="352" t="str">
        <f t="shared" si="2"/>
        <v xml:space="preserve"> </v>
      </c>
      <c r="L43" s="350">
        <f>IF($I$8="購買增額繳清保險金額",IF($F43&gt;=110," ",IF($F43&lt;15," ",ISI.PAY.繳清!$M48)),IF($AO43=0," ",$AO43))</f>
        <v>625720</v>
      </c>
      <c r="M43" s="351">
        <f>IF($I$8="購買增額繳清保險金額",IF($F43&gt;=110," ",IF($F43&lt;15," ",ISI.PAY.繳清!$T48)),IF($AP43=0," ",$AP43))</f>
        <v>486738</v>
      </c>
      <c r="N43" s="351">
        <f>IF($I$8="購買增額繳清保險金額",IF($F43&gt;=110," ",IF($F43&lt;15," ",ISI.PAY.繳清!U48)),IF($AQ43=0," ",$AQ43))</f>
        <v>486738</v>
      </c>
      <c r="O43" s="352" t="str">
        <f t="shared" si="3"/>
        <v xml:space="preserve"> </v>
      </c>
      <c r="P43" s="353" t="str">
        <f t="shared" si="4"/>
        <v xml:space="preserve"> </v>
      </c>
      <c r="Q43" s="354" t="str">
        <f t="shared" si="5"/>
        <v xml:space="preserve"> </v>
      </c>
      <c r="R43" s="355" t="str">
        <f>IF($I$8="購買增額繳清保險金額",IF($F43&gt;=15," ",ISI.PAY.繳清!$I48),IF($I$8="現金給付",IF($AU43=0," ",$AU43),IF($AV43=0," ",$AV43)))</f>
        <v xml:space="preserve"> </v>
      </c>
      <c r="S43" s="355">
        <f t="shared" si="6"/>
        <v>1264623</v>
      </c>
      <c r="T43" s="358"/>
      <c r="U43" s="358"/>
      <c r="V43" s="358"/>
      <c r="W43" s="358"/>
      <c r="X43" s="358"/>
      <c r="Y43" s="358"/>
      <c r="Z43" s="358"/>
      <c r="AA43" s="358"/>
      <c r="AB43" s="358"/>
      <c r="AC43" s="358"/>
      <c r="AD43" s="358"/>
      <c r="AE43" s="358"/>
      <c r="AF43" s="358"/>
      <c r="AG43" s="355">
        <f t="shared" si="8"/>
        <v>1264623</v>
      </c>
      <c r="AH43" s="23"/>
      <c r="AI43" s="133" t="s">
        <v>113</v>
      </c>
      <c r="AJ43" s="131"/>
      <c r="AK43" s="133"/>
      <c r="AO43" s="48">
        <f>IF($F43&gt;=110,0,IF($F43&lt;15,0,ISI.PAY.現.儲!$M48))</f>
        <v>98616</v>
      </c>
      <c r="AP43" s="48">
        <f>IF($F43&gt;=110,0,IF($F43&lt;15,0,ISI.PAY.現.儲!$T48))</f>
        <v>76712</v>
      </c>
      <c r="AQ43" s="48">
        <f>IF($F43&gt;=110,0,IF($F43&lt;15,0,ISI.PAY.現.儲!$U48))</f>
        <v>76712</v>
      </c>
      <c r="AR43" s="161">
        <f t="shared" si="9"/>
        <v>0</v>
      </c>
      <c r="AS43" s="48">
        <f>IF(AND($F43&gt;=15,$E43&gt;=7),ISI.PAY.現.儲!$K48,0)</f>
        <v>13503</v>
      </c>
      <c r="AT43" s="48">
        <f>IF($AS43=0,0,SUM($AS$13:$AS43))</f>
        <v>292677</v>
      </c>
      <c r="AU43" s="48">
        <f>IF($F43&lt;15,ISI.PAY.現.儲!$I48,0)</f>
        <v>0</v>
      </c>
      <c r="AV43" s="48">
        <f>IF($F43=" ",0,IF(OR($F43&lt;15,$E43&gt;=7),ISI.PAY.現.儲!$F48,0))</f>
        <v>410088</v>
      </c>
      <c r="AW43" s="168">
        <f t="shared" si="10"/>
        <v>90215</v>
      </c>
      <c r="AX43" s="168">
        <f t="shared" si="11"/>
        <v>486800</v>
      </c>
    </row>
    <row r="44" spans="1:50" ht="16" customHeight="1" x14ac:dyDescent="0.25">
      <c r="A44" s="21">
        <f t="shared" si="14"/>
        <v>31</v>
      </c>
      <c r="E44" s="328">
        <f t="shared" ref="E44" si="27">E43+1</f>
        <v>32</v>
      </c>
      <c r="F44" s="329">
        <f t="shared" si="13"/>
        <v>86</v>
      </c>
      <c r="G44" s="349"/>
      <c r="H44" s="350">
        <f>IF($F44=" ","",ROUND(VLOOKUP($B$8,ISI.CUR!$A$2:$DR$415,12+$E44,0)*$X$12,0))</f>
        <v>787267</v>
      </c>
      <c r="I44" s="351">
        <f t="shared" si="15"/>
        <v>787267</v>
      </c>
      <c r="J44" s="351">
        <f t="shared" si="1"/>
        <v>787267</v>
      </c>
      <c r="K44" s="352" t="str">
        <f t="shared" si="2"/>
        <v xml:space="preserve"> </v>
      </c>
      <c r="L44" s="350">
        <f>IF($I$8="購買增額繳清保險金額",IF($F44&gt;=110," ",IF($F44&lt;15," ",ISI.PAY.繳清!$M49)),IF($AO44=0," ",$AO44))</f>
        <v>651405</v>
      </c>
      <c r="M44" s="351">
        <f>IF($I$8="購買增額繳清保險金額",IF($F44&gt;=110," ",IF($F44&lt;15," ",ISI.PAY.繳清!$T49)),IF($AP44=0," ",$AP44))</f>
        <v>512830</v>
      </c>
      <c r="N44" s="351">
        <f>IF($I$8="購買增額繳清保險金額",IF($F44&gt;=110," ",IF($F44&lt;15," ",ISI.PAY.繳清!U49)),IF($AQ44=0," ",$AQ44))</f>
        <v>512830</v>
      </c>
      <c r="O44" s="352" t="str">
        <f t="shared" si="3"/>
        <v xml:space="preserve"> </v>
      </c>
      <c r="P44" s="353" t="str">
        <f t="shared" si="4"/>
        <v xml:space="preserve"> </v>
      </c>
      <c r="Q44" s="354" t="str">
        <f t="shared" si="5"/>
        <v xml:space="preserve"> </v>
      </c>
      <c r="R44" s="355" t="str">
        <f>IF($I$8="購買增額繳清保險金額",IF($F44&gt;=15," ",ISI.PAY.繳清!$I49),IF($I$8="現金給付",IF($AU44=0," ",$AU44),IF($AV44=0," ",$AV44)))</f>
        <v xml:space="preserve"> </v>
      </c>
      <c r="S44" s="355">
        <f t="shared" si="6"/>
        <v>1300097</v>
      </c>
      <c r="T44" s="358"/>
      <c r="U44" s="358"/>
      <c r="V44" s="358"/>
      <c r="W44" s="358"/>
      <c r="X44" s="358"/>
      <c r="Y44" s="358"/>
      <c r="Z44" s="358"/>
      <c r="AA44" s="358"/>
      <c r="AB44" s="358"/>
      <c r="AC44" s="358"/>
      <c r="AD44" s="358"/>
      <c r="AE44" s="358"/>
      <c r="AF44" s="358"/>
      <c r="AG44" s="355">
        <f t="shared" si="8"/>
        <v>1300097</v>
      </c>
      <c r="AH44" s="23"/>
      <c r="AI44" s="133" t="s">
        <v>114</v>
      </c>
      <c r="AJ44" s="131"/>
      <c r="AK44" s="133"/>
      <c r="AO44" s="48">
        <f>IF($F44&gt;=110,0,IF($F44&lt;15,0,ISI.PAY.現.儲!$M49))</f>
        <v>98616</v>
      </c>
      <c r="AP44" s="48">
        <f>IF($F44&gt;=110,0,IF($F44&lt;15,0,ISI.PAY.現.儲!$T49))</f>
        <v>77637</v>
      </c>
      <c r="AQ44" s="48">
        <f>IF($F44&gt;=110,0,IF($F44&lt;15,0,ISI.PAY.現.儲!$U49))</f>
        <v>77637</v>
      </c>
      <c r="AR44" s="161">
        <f t="shared" si="9"/>
        <v>0</v>
      </c>
      <c r="AS44" s="48">
        <f>IF(AND($F44&gt;=15,$E44&gt;=7),ISI.PAY.現.儲!$K49,0)</f>
        <v>13665</v>
      </c>
      <c r="AT44" s="48">
        <f>IF($AS44=0,0,SUM($AS$13:$AS44))</f>
        <v>306342</v>
      </c>
      <c r="AU44" s="48">
        <f>IF($F44&lt;15,ISI.PAY.現.儲!$I49,0)</f>
        <v>0</v>
      </c>
      <c r="AV44" s="48">
        <f>IF($F44=" ",0,IF(OR($F44&lt;15,$E44&gt;=7),ISI.PAY.現.儲!$F49,0))</f>
        <v>435358</v>
      </c>
      <c r="AW44" s="168">
        <f t="shared" si="10"/>
        <v>91302</v>
      </c>
      <c r="AX44" s="168">
        <f t="shared" si="11"/>
        <v>512995</v>
      </c>
    </row>
    <row r="45" spans="1:50" ht="16" customHeight="1" x14ac:dyDescent="0.25">
      <c r="A45" s="21">
        <f t="shared" si="14"/>
        <v>32</v>
      </c>
      <c r="E45" s="328">
        <f t="shared" ref="E45" si="28">E44+1</f>
        <v>33</v>
      </c>
      <c r="F45" s="329">
        <f t="shared" si="13"/>
        <v>87</v>
      </c>
      <c r="G45" s="349"/>
      <c r="H45" s="350">
        <f>IF($F45=" ","",ROUND(VLOOKUP($B$8,ISI.CUR!$A$2:$DR$415,12+$E45,0)*$X$12,0))</f>
        <v>796726</v>
      </c>
      <c r="I45" s="351">
        <f t="shared" si="15"/>
        <v>796726</v>
      </c>
      <c r="J45" s="351">
        <f t="shared" si="1"/>
        <v>796726</v>
      </c>
      <c r="K45" s="352" t="str">
        <f t="shared" si="2"/>
        <v xml:space="preserve"> </v>
      </c>
      <c r="L45" s="350">
        <f>IF($I$8="購買增額繳清保險金額",IF($F45&gt;=110," ",IF($F45&lt;15," ",ISI.PAY.繳清!$M50)),IF($AO45=0," ",$AO45))</f>
        <v>677497</v>
      </c>
      <c r="M45" s="351">
        <f>IF($I$8="購買增額繳清保險金額",IF($F45&gt;=110," ",IF($F45&lt;15," ",ISI.PAY.繳清!$T50)),IF($AP45=0," ",$AP45))</f>
        <v>539780</v>
      </c>
      <c r="N45" s="351">
        <f>IF($I$8="購買增額繳清保險金額",IF($F45&gt;=110," ",IF($F45&lt;15," ",ISI.PAY.繳清!U50)),IF($AQ45=0," ",$AQ45))</f>
        <v>539780</v>
      </c>
      <c r="O45" s="352" t="str">
        <f t="shared" si="3"/>
        <v xml:space="preserve"> </v>
      </c>
      <c r="P45" s="353" t="str">
        <f t="shared" si="4"/>
        <v xml:space="preserve"> </v>
      </c>
      <c r="Q45" s="354" t="str">
        <f t="shared" si="5"/>
        <v xml:space="preserve"> </v>
      </c>
      <c r="R45" s="355" t="str">
        <f>IF($I$8="購買增額繳清保險金額",IF($F45&gt;=15," ",ISI.PAY.繳清!$I50),IF($I$8="現金給付",IF($AU45=0," ",$AU45),IF($AV45=0," ",$AV45)))</f>
        <v xml:space="preserve"> </v>
      </c>
      <c r="S45" s="355">
        <f t="shared" si="6"/>
        <v>1336506</v>
      </c>
      <c r="T45" s="358"/>
      <c r="U45" s="358"/>
      <c r="V45" s="358"/>
      <c r="W45" s="358"/>
      <c r="X45" s="358"/>
      <c r="Y45" s="358"/>
      <c r="Z45" s="358"/>
      <c r="AA45" s="358"/>
      <c r="AB45" s="358"/>
      <c r="AC45" s="358"/>
      <c r="AD45" s="358"/>
      <c r="AE45" s="358"/>
      <c r="AF45" s="358"/>
      <c r="AG45" s="355">
        <f t="shared" si="8"/>
        <v>1336506</v>
      </c>
      <c r="AH45" s="23"/>
      <c r="AI45" s="133" t="s">
        <v>95</v>
      </c>
      <c r="AJ45" s="131"/>
      <c r="AK45" s="133"/>
      <c r="AO45" s="48">
        <f>IF($F45&gt;=110,0,IF($F45&lt;15,0,ISI.PAY.現.儲!$M50))</f>
        <v>98616</v>
      </c>
      <c r="AP45" s="48">
        <f>IF($F45&gt;=110,0,IF($F45&lt;15,0,ISI.PAY.現.儲!$T50))</f>
        <v>78570</v>
      </c>
      <c r="AQ45" s="48">
        <f>IF($F45&gt;=110,0,IF($F45&lt;15,0,ISI.PAY.現.儲!$U50))</f>
        <v>78570</v>
      </c>
      <c r="AR45" s="161">
        <f t="shared" si="9"/>
        <v>0</v>
      </c>
      <c r="AS45" s="48">
        <f>IF(AND($F45&gt;=15,$E45&gt;=7),ISI.PAY.現.儲!$K50,0)</f>
        <v>13830</v>
      </c>
      <c r="AT45" s="48">
        <f>IF($AS45=0,0,SUM($AS$13:$AS45))</f>
        <v>320172</v>
      </c>
      <c r="AU45" s="48">
        <f>IF($F45&lt;15,ISI.PAY.現.儲!$I50,0)</f>
        <v>0</v>
      </c>
      <c r="AV45" s="48">
        <f>IF($F45=" ",0,IF(OR($F45&lt;15,$E45&gt;=7),ISI.PAY.現.儲!$F50,0))</f>
        <v>461509</v>
      </c>
      <c r="AW45" s="168">
        <f t="shared" si="10"/>
        <v>92400</v>
      </c>
      <c r="AX45" s="168">
        <f t="shared" si="11"/>
        <v>540079</v>
      </c>
    </row>
    <row r="46" spans="1:50" ht="16" customHeight="1" x14ac:dyDescent="0.25">
      <c r="A46" s="21">
        <f t="shared" si="14"/>
        <v>33</v>
      </c>
      <c r="E46" s="328">
        <f t="shared" ref="E46" si="29">E45+1</f>
        <v>34</v>
      </c>
      <c r="F46" s="329">
        <f t="shared" si="13"/>
        <v>88</v>
      </c>
      <c r="G46" s="349"/>
      <c r="H46" s="350">
        <f>IF($F46=" ","",ROUND(VLOOKUP($B$8,ISI.CUR!$A$2:$DR$415,12+$E46,0)*$X$12,0))</f>
        <v>806257</v>
      </c>
      <c r="I46" s="351">
        <f t="shared" si="15"/>
        <v>806257</v>
      </c>
      <c r="J46" s="351">
        <f t="shared" si="1"/>
        <v>806257</v>
      </c>
      <c r="K46" s="352" t="str">
        <f t="shared" si="2"/>
        <v xml:space="preserve"> </v>
      </c>
      <c r="L46" s="350">
        <f>IF($I$8="購買增額繳清保險金額",IF($F46&gt;=110," ",IF($F46&lt;15," ",ISI.PAY.繳清!$M51)),IF($AO46=0," ",$AO46))</f>
        <v>703999</v>
      </c>
      <c r="M46" s="351">
        <f>IF($I$8="購買增額繳清保險金額",IF($F46&gt;=110," ",IF($F46&lt;15," ",ISI.PAY.繳清!$T51)),IF($AP46=0," ",$AP46))</f>
        <v>567604</v>
      </c>
      <c r="N46" s="351">
        <f>IF($I$8="購買增額繳清保險金額",IF($F46&gt;=110," ",IF($F46&lt;15," ",ISI.PAY.繳清!U51)),IF($AQ46=0," ",$AQ46))</f>
        <v>567604</v>
      </c>
      <c r="O46" s="352" t="str">
        <f t="shared" si="3"/>
        <v xml:space="preserve"> </v>
      </c>
      <c r="P46" s="353" t="str">
        <f t="shared" si="4"/>
        <v xml:space="preserve"> </v>
      </c>
      <c r="Q46" s="354" t="str">
        <f t="shared" si="5"/>
        <v xml:space="preserve"> </v>
      </c>
      <c r="R46" s="355" t="str">
        <f>IF($I$8="購買增額繳清保險金額",IF($F46&gt;=15," ",ISI.PAY.繳清!$I51),IF($I$8="現金給付",IF($AU46=0," ",$AU46),IF($AV46=0," ",$AV46)))</f>
        <v xml:space="preserve"> </v>
      </c>
      <c r="S46" s="355">
        <f t="shared" si="6"/>
        <v>1373861</v>
      </c>
      <c r="T46" s="358"/>
      <c r="U46" s="358"/>
      <c r="V46" s="358"/>
      <c r="W46" s="358"/>
      <c r="X46" s="358"/>
      <c r="Y46" s="358"/>
      <c r="Z46" s="358"/>
      <c r="AA46" s="358"/>
      <c r="AB46" s="358"/>
      <c r="AC46" s="358"/>
      <c r="AD46" s="358"/>
      <c r="AE46" s="358"/>
      <c r="AF46" s="358"/>
      <c r="AG46" s="355">
        <f t="shared" si="8"/>
        <v>1373861</v>
      </c>
      <c r="AH46" s="23"/>
      <c r="AI46" s="133" t="s">
        <v>115</v>
      </c>
      <c r="AJ46" s="131"/>
      <c r="AK46" s="133"/>
      <c r="AO46" s="48">
        <f>IF($F46&gt;=110,0,IF($F46&lt;15,0,ISI.PAY.現.儲!$M51))</f>
        <v>98616</v>
      </c>
      <c r="AP46" s="48">
        <f>IF($F46&gt;=110,0,IF($F46&lt;15,0,ISI.PAY.現.儲!$T51))</f>
        <v>79510</v>
      </c>
      <c r="AQ46" s="48">
        <f>IF($F46&gt;=110,0,IF($F46&lt;15,0,ISI.PAY.現.儲!$U51))</f>
        <v>79510</v>
      </c>
      <c r="AR46" s="161">
        <f t="shared" si="9"/>
        <v>0</v>
      </c>
      <c r="AS46" s="48">
        <f>IF(AND($F46&gt;=15,$E46&gt;=7),ISI.PAY.現.儲!$K51,0)</f>
        <v>13995</v>
      </c>
      <c r="AT46" s="48">
        <f>IF($AS46=0,0,SUM($AS$13:$AS46))</f>
        <v>334167</v>
      </c>
      <c r="AU46" s="48">
        <f>IF($F46&lt;15,ISI.PAY.現.儲!$I51,0)</f>
        <v>0</v>
      </c>
      <c r="AV46" s="48">
        <f>IF($F46=" ",0,IF(OR($F46&lt;15,$E46&gt;=7),ISI.PAY.現.儲!$F51,0))</f>
        <v>488565</v>
      </c>
      <c r="AW46" s="168">
        <f t="shared" si="10"/>
        <v>93505</v>
      </c>
      <c r="AX46" s="168">
        <f t="shared" si="11"/>
        <v>568075</v>
      </c>
    </row>
    <row r="47" spans="1:50" ht="16" customHeight="1" x14ac:dyDescent="0.25">
      <c r="A47" s="21">
        <f t="shared" si="14"/>
        <v>34</v>
      </c>
      <c r="E47" s="335">
        <f t="shared" ref="E47" si="30">E46+1</f>
        <v>35</v>
      </c>
      <c r="F47" s="336">
        <f t="shared" si="13"/>
        <v>89</v>
      </c>
      <c r="G47" s="361"/>
      <c r="H47" s="362">
        <f>IF($F47=" ","",ROUND(VLOOKUP($B$8,ISI.CUR!$A$2:$DR$415,12+$E47,0)*$X$12,0))</f>
        <v>815855</v>
      </c>
      <c r="I47" s="363">
        <f t="shared" si="15"/>
        <v>815855</v>
      </c>
      <c r="J47" s="363">
        <f t="shared" si="1"/>
        <v>815855</v>
      </c>
      <c r="K47" s="364" t="str">
        <f t="shared" si="2"/>
        <v xml:space="preserve"> </v>
      </c>
      <c r="L47" s="362">
        <f>IF($I$8="購買增額繳清保險金額",IF($F47&gt;=110," ",IF($F47&lt;15," ",ISI.PAY.繳清!$M52)),IF($AO47=0," ",$AO47))</f>
        <v>730920</v>
      </c>
      <c r="M47" s="363">
        <f>IF($I$8="購買增額繳清保險金額",IF($F47&gt;=110," ",IF($F47&lt;15," ",ISI.PAY.繳清!$T52)),IF($AP47=0," ",$AP47))</f>
        <v>596325</v>
      </c>
      <c r="N47" s="363">
        <f>IF($I$8="購買增額繳清保險金額",IF($F47&gt;=110," ",IF($F47&lt;15," ",ISI.PAY.繳清!U52)),IF($AQ47=0," ",$AQ47))</f>
        <v>596325</v>
      </c>
      <c r="O47" s="364" t="str">
        <f t="shared" si="3"/>
        <v xml:space="preserve"> </v>
      </c>
      <c r="P47" s="365" t="str">
        <f t="shared" si="4"/>
        <v xml:space="preserve"> </v>
      </c>
      <c r="Q47" s="366" t="str">
        <f t="shared" si="5"/>
        <v xml:space="preserve"> </v>
      </c>
      <c r="R47" s="367" t="str">
        <f>IF($I$8="購買增額繳清保險金額",IF($F47&gt;=15," ",ISI.PAY.繳清!$I52),IF($I$8="現金給付",IF($AU47=0," ",$AU47),IF($AV47=0," ",$AV47)))</f>
        <v xml:space="preserve"> </v>
      </c>
      <c r="S47" s="367">
        <f t="shared" si="6"/>
        <v>1412180</v>
      </c>
      <c r="T47" s="165"/>
      <c r="U47" s="368"/>
      <c r="V47" s="368"/>
      <c r="W47" s="369"/>
      <c r="X47" s="369"/>
      <c r="Y47" s="369"/>
      <c r="Z47" s="369"/>
      <c r="AA47" s="369"/>
      <c r="AB47" s="369"/>
      <c r="AC47" s="369"/>
      <c r="AD47" s="369"/>
      <c r="AE47" s="369"/>
      <c r="AF47" s="369"/>
      <c r="AG47" s="367">
        <f t="shared" si="8"/>
        <v>1412180</v>
      </c>
      <c r="AH47" s="23"/>
      <c r="AI47" s="133" t="s">
        <v>116</v>
      </c>
      <c r="AJ47" s="131"/>
      <c r="AK47" s="133"/>
      <c r="AO47" s="48">
        <f>IF($F47&gt;=110,0,IF($F47&lt;15,0,ISI.PAY.現.儲!$M52))</f>
        <v>98616</v>
      </c>
      <c r="AP47" s="48">
        <f>IF($F47&gt;=110,0,IF($F47&lt;15,0,ISI.PAY.現.儲!$T52))</f>
        <v>80456</v>
      </c>
      <c r="AQ47" s="48">
        <f>IF($F47&gt;=110,0,IF($F47&lt;15,0,ISI.PAY.現.儲!$U52))</f>
        <v>80456</v>
      </c>
      <c r="AR47" s="161">
        <f t="shared" si="9"/>
        <v>0</v>
      </c>
      <c r="AS47" s="48">
        <f>IF(AND($F47&gt;=15,$E47&gt;=7),ISI.PAY.現.儲!$K52,0)</f>
        <v>14162</v>
      </c>
      <c r="AT47" s="48">
        <f>IF($AS47=0,0,SUM($AS$13:$AS47))</f>
        <v>348329</v>
      </c>
      <c r="AU47" s="48">
        <f>IF($F47&lt;15,ISI.PAY.現.儲!$I52,0)</f>
        <v>0</v>
      </c>
      <c r="AV47" s="48">
        <f>IF($F47=" ",0,IF(OR($F47&lt;15,$E47&gt;=7),ISI.PAY.現.儲!$F52,0))</f>
        <v>516553</v>
      </c>
      <c r="AW47" s="168">
        <f t="shared" si="10"/>
        <v>94618</v>
      </c>
      <c r="AX47" s="168">
        <f t="shared" si="11"/>
        <v>597009</v>
      </c>
    </row>
    <row r="48" spans="1:50" ht="16" customHeight="1" x14ac:dyDescent="0.25">
      <c r="A48" s="21">
        <f t="shared" si="14"/>
        <v>35</v>
      </c>
      <c r="E48" s="328">
        <f t="shared" ref="E48" si="31">E47+1</f>
        <v>36</v>
      </c>
      <c r="F48" s="329">
        <f t="shared" si="13"/>
        <v>90</v>
      </c>
      <c r="G48" s="349"/>
      <c r="H48" s="350">
        <f>IF($F48=" ","",ROUND(VLOOKUP($B$8,ISI.CUR!$A$2:$DR$415,12+$E48,0)*$X$12,0))</f>
        <v>825513</v>
      </c>
      <c r="I48" s="351">
        <f t="shared" si="15"/>
        <v>825513</v>
      </c>
      <c r="J48" s="351">
        <f t="shared" si="1"/>
        <v>825513</v>
      </c>
      <c r="K48" s="352" t="str">
        <f t="shared" si="2"/>
        <v xml:space="preserve"> </v>
      </c>
      <c r="L48" s="350">
        <f>IF($I$8="購買增額繳清保險金額",IF($F48&gt;=110," ",IF($F48&lt;15," ",ISI.PAY.繳清!$M53)),IF($AO48=0," ",$AO48))</f>
        <v>758269</v>
      </c>
      <c r="M48" s="351">
        <f>IF($I$8="購買增額繳清保險金額",IF($F48&gt;=110," ",IF($F48&lt;15," ",ISI.PAY.繳清!$T53)),IF($AP48=0," ",$AP48))</f>
        <v>625961</v>
      </c>
      <c r="N48" s="351">
        <f>IF($I$8="購買增額繳清保險金額",IF($F48&gt;=110," ",IF($F48&lt;15," ",ISI.PAY.繳清!U53)),IF($AQ48=0," ",$AQ48))</f>
        <v>625961</v>
      </c>
      <c r="O48" s="352" t="str">
        <f t="shared" si="3"/>
        <v xml:space="preserve"> </v>
      </c>
      <c r="P48" s="353" t="str">
        <f t="shared" si="4"/>
        <v xml:space="preserve"> </v>
      </c>
      <c r="Q48" s="354" t="str">
        <f t="shared" si="5"/>
        <v xml:space="preserve"> </v>
      </c>
      <c r="R48" s="355" t="str">
        <f>IF($I$8="購買增額繳清保險金額",IF($F48&gt;=15," ",ISI.PAY.繳清!$I53),IF($I$8="現金給付",IF($AU48=0," ",$AU48),IF($AV48=0," ",$AV48)))</f>
        <v xml:space="preserve"> </v>
      </c>
      <c r="S48" s="355">
        <f t="shared" si="6"/>
        <v>1451474</v>
      </c>
      <c r="T48" s="358"/>
      <c r="U48" s="358"/>
      <c r="V48" s="358"/>
      <c r="W48" s="358"/>
      <c r="X48" s="358"/>
      <c r="Y48" s="358"/>
      <c r="Z48" s="358"/>
      <c r="AA48" s="358"/>
      <c r="AB48" s="358"/>
      <c r="AC48" s="358"/>
      <c r="AD48" s="358"/>
      <c r="AE48" s="358"/>
      <c r="AF48" s="358"/>
      <c r="AG48" s="355">
        <f t="shared" si="8"/>
        <v>1451474</v>
      </c>
      <c r="AH48" s="23"/>
      <c r="AI48" s="133" t="s">
        <v>117</v>
      </c>
      <c r="AJ48" s="131"/>
      <c r="AK48" s="133"/>
      <c r="AO48" s="48">
        <f>IF($F48&gt;=110,0,IF($F48&lt;15,0,ISI.PAY.現.儲!$M53))</f>
        <v>98616</v>
      </c>
      <c r="AP48" s="48">
        <f>IF($F48&gt;=110,0,IF($F48&lt;15,0,ISI.PAY.現.儲!$T53))</f>
        <v>81409</v>
      </c>
      <c r="AQ48" s="48">
        <f>IF($F48&gt;=110,0,IF($F48&lt;15,0,ISI.PAY.現.儲!$U53))</f>
        <v>81409</v>
      </c>
      <c r="AR48" s="161">
        <f t="shared" si="9"/>
        <v>0</v>
      </c>
      <c r="AS48" s="48">
        <f>IF(AND($F48&gt;=15,$E48&gt;=7),ISI.PAY.現.儲!$K53,0)</f>
        <v>14329</v>
      </c>
      <c r="AT48" s="48">
        <f>IF($AS48=0,0,SUM($AS$13:$AS48))</f>
        <v>362658</v>
      </c>
      <c r="AU48" s="48">
        <f>IF($F48&lt;15,ISI.PAY.現.儲!$I53,0)</f>
        <v>0</v>
      </c>
      <c r="AV48" s="48">
        <f>IF($F48=" ",0,IF(OR($F48&lt;15,$E48&gt;=7),ISI.PAY.現.儲!$F53,0))</f>
        <v>545500</v>
      </c>
      <c r="AW48" s="168">
        <f t="shared" si="10"/>
        <v>95738</v>
      </c>
      <c r="AX48" s="168">
        <f t="shared" si="11"/>
        <v>626909</v>
      </c>
    </row>
    <row r="49" spans="1:50" ht="16" customHeight="1" x14ac:dyDescent="0.25">
      <c r="A49" s="21">
        <f t="shared" si="14"/>
        <v>36</v>
      </c>
      <c r="E49" s="328">
        <f t="shared" ref="E49" si="32">E48+1</f>
        <v>37</v>
      </c>
      <c r="F49" s="329">
        <f t="shared" si="13"/>
        <v>91</v>
      </c>
      <c r="G49" s="349"/>
      <c r="H49" s="350">
        <f>IF($F49=" ","",ROUND(VLOOKUP($B$8,ISI.CUR!$A$2:$DR$415,12+$E49,0)*$X$12,0))</f>
        <v>835219</v>
      </c>
      <c r="I49" s="351">
        <f t="shared" si="15"/>
        <v>835219</v>
      </c>
      <c r="J49" s="351">
        <f t="shared" si="1"/>
        <v>835219</v>
      </c>
      <c r="K49" s="352" t="str">
        <f t="shared" si="2"/>
        <v xml:space="preserve"> </v>
      </c>
      <c r="L49" s="350">
        <f>IF($I$8="購買增額繳清保險金額",IF($F49&gt;=110," ",IF($F49&lt;15," ",ISI.PAY.繳清!$M54)),IF($AO49=0," ",$AO49))</f>
        <v>786050</v>
      </c>
      <c r="M49" s="351">
        <f>IF($I$8="購買增額繳清保險金額",IF($F49&gt;=110," ",IF($F49&lt;15," ",ISI.PAY.繳清!$T54)),IF($AP49=0," ",$AP49))</f>
        <v>656524</v>
      </c>
      <c r="N49" s="351">
        <f>IF($I$8="購買增額繳清保險金額",IF($F49&gt;=110," ",IF($F49&lt;15," ",ISI.PAY.繳清!U54)),IF($AQ49=0," ",$AQ49))</f>
        <v>656524</v>
      </c>
      <c r="O49" s="352" t="str">
        <f t="shared" si="3"/>
        <v xml:space="preserve"> </v>
      </c>
      <c r="P49" s="353" t="str">
        <f t="shared" si="4"/>
        <v xml:space="preserve"> </v>
      </c>
      <c r="Q49" s="354" t="str">
        <f t="shared" si="5"/>
        <v xml:space="preserve"> </v>
      </c>
      <c r="R49" s="355" t="str">
        <f>IF($I$8="購買增額繳清保險金額",IF($F49&gt;=15," ",ISI.PAY.繳清!$I54),IF($I$8="現金給付",IF($AU49=0," ",$AU49),IF($AV49=0," ",$AV49)))</f>
        <v xml:space="preserve"> </v>
      </c>
      <c r="S49" s="355">
        <f t="shared" si="6"/>
        <v>1491743</v>
      </c>
      <c r="T49" s="358"/>
      <c r="U49" s="358"/>
      <c r="V49" s="358"/>
      <c r="W49" s="358"/>
      <c r="X49" s="358"/>
      <c r="Y49" s="358"/>
      <c r="Z49" s="358"/>
      <c r="AA49" s="358"/>
      <c r="AB49" s="358"/>
      <c r="AC49" s="358"/>
      <c r="AD49" s="358"/>
      <c r="AE49" s="358"/>
      <c r="AF49" s="358"/>
      <c r="AG49" s="355">
        <f t="shared" si="8"/>
        <v>1491743</v>
      </c>
      <c r="AH49" s="23"/>
      <c r="AI49" s="133" t="s">
        <v>118</v>
      </c>
      <c r="AJ49" s="131"/>
      <c r="AK49" s="133"/>
      <c r="AO49" s="48">
        <f>IF($F49&gt;=110,0,IF($F49&lt;15,0,ISI.PAY.現.儲!$M54))</f>
        <v>98616</v>
      </c>
      <c r="AP49" s="48">
        <f>IF($F49&gt;=110,0,IF($F49&lt;15,0,ISI.PAY.現.儲!$T54))</f>
        <v>82366</v>
      </c>
      <c r="AQ49" s="48">
        <f>IF($F49&gt;=110,0,IF($F49&lt;15,0,ISI.PAY.現.儲!$U54))</f>
        <v>82366</v>
      </c>
      <c r="AR49" s="161">
        <f t="shared" si="9"/>
        <v>0</v>
      </c>
      <c r="AS49" s="48">
        <f>IF(AND($F49&gt;=15,$E49&gt;=7),ISI.PAY.現.儲!$K54,0)</f>
        <v>14498</v>
      </c>
      <c r="AT49" s="48">
        <f>IF($AS49=0,0,SUM($AS$13:$AS49))</f>
        <v>377156</v>
      </c>
      <c r="AU49" s="48">
        <f>IF($F49&lt;15,ISI.PAY.現.儲!$I54,0)</f>
        <v>0</v>
      </c>
      <c r="AV49" s="48">
        <f>IF($F49=" ",0,IF(OR($F49&lt;15,$E49&gt;=7),ISI.PAY.現.儲!$F54,0))</f>
        <v>575436</v>
      </c>
      <c r="AW49" s="168">
        <f t="shared" si="10"/>
        <v>96864</v>
      </c>
      <c r="AX49" s="168">
        <f t="shared" si="11"/>
        <v>657802</v>
      </c>
    </row>
    <row r="50" spans="1:50" ht="16" customHeight="1" x14ac:dyDescent="0.25">
      <c r="A50" s="21">
        <f t="shared" si="14"/>
        <v>37</v>
      </c>
      <c r="E50" s="328">
        <f t="shared" ref="E50" si="33">E49+1</f>
        <v>38</v>
      </c>
      <c r="F50" s="329">
        <f t="shared" si="13"/>
        <v>92</v>
      </c>
      <c r="G50" s="349"/>
      <c r="H50" s="350">
        <f>IF($F50=" ","",ROUND(VLOOKUP($B$8,ISI.CUR!$A$2:$DR$415,12+$E50,0)*$X$12,0))</f>
        <v>844957</v>
      </c>
      <c r="I50" s="351">
        <f t="shared" si="15"/>
        <v>844957</v>
      </c>
      <c r="J50" s="351">
        <f t="shared" si="1"/>
        <v>844957</v>
      </c>
      <c r="K50" s="352" t="str">
        <f t="shared" si="2"/>
        <v xml:space="preserve"> </v>
      </c>
      <c r="L50" s="350">
        <f>IF($I$8="購買增額繳清保險金額",IF($F50&gt;=110," ",IF($F50&lt;15," ",ISI.PAY.繳清!$M55)),IF($AO50=0," ",$AO50))</f>
        <v>814267</v>
      </c>
      <c r="M50" s="351">
        <f>IF($I$8="購買增額繳清保險金額",IF($F50&gt;=110," ",IF($F50&lt;15," ",ISI.PAY.繳清!$T55)),IF($AP50=0," ",$AP50))</f>
        <v>688021</v>
      </c>
      <c r="N50" s="351">
        <f>IF($I$8="購買增額繳清保險金額",IF($F50&gt;=110," ",IF($F50&lt;15," ",ISI.PAY.繳清!U55)),IF($AQ50=0," ",$AQ50))</f>
        <v>688021</v>
      </c>
      <c r="O50" s="352" t="str">
        <f t="shared" si="3"/>
        <v xml:space="preserve"> </v>
      </c>
      <c r="P50" s="353" t="str">
        <f t="shared" si="4"/>
        <v xml:space="preserve"> </v>
      </c>
      <c r="Q50" s="354" t="str">
        <f t="shared" si="5"/>
        <v xml:space="preserve"> </v>
      </c>
      <c r="R50" s="355" t="str">
        <f>IF($I$8="購買增額繳清保險金額",IF($F50&gt;=15," ",ISI.PAY.繳清!$I55),IF($I$8="現金給付",IF($AU50=0," ",$AU50),IF($AV50=0," ",$AV50)))</f>
        <v xml:space="preserve"> </v>
      </c>
      <c r="S50" s="355">
        <f t="shared" si="6"/>
        <v>1532978</v>
      </c>
      <c r="T50" s="358"/>
      <c r="U50" s="358"/>
      <c r="V50" s="358"/>
      <c r="W50" s="358"/>
      <c r="X50" s="358"/>
      <c r="Y50" s="358"/>
      <c r="Z50" s="358"/>
      <c r="AA50" s="358"/>
      <c r="AB50" s="358"/>
      <c r="AC50" s="358"/>
      <c r="AD50" s="358"/>
      <c r="AE50" s="358"/>
      <c r="AF50" s="358"/>
      <c r="AG50" s="355">
        <f t="shared" si="8"/>
        <v>1532978</v>
      </c>
      <c r="AH50" s="23"/>
      <c r="AI50" s="133" t="s">
        <v>119</v>
      </c>
      <c r="AJ50" s="131"/>
      <c r="AK50" s="133"/>
      <c r="AO50" s="48">
        <f>IF($F50&gt;=110,0,IF($F50&lt;15,0,ISI.PAY.現.儲!$M55))</f>
        <v>98616</v>
      </c>
      <c r="AP50" s="48">
        <f>IF($F50&gt;=110,0,IF($F50&lt;15,0,ISI.PAY.現.儲!$T55))</f>
        <v>83326</v>
      </c>
      <c r="AQ50" s="48">
        <f>IF($F50&gt;=110,0,IF($F50&lt;15,0,ISI.PAY.現.儲!$U55))</f>
        <v>83326</v>
      </c>
      <c r="AR50" s="161">
        <f t="shared" si="9"/>
        <v>0</v>
      </c>
      <c r="AS50" s="48">
        <f>IF(AND($F50&gt;=15,$E50&gt;=7),ISI.PAY.現.儲!$K55,0)</f>
        <v>14667</v>
      </c>
      <c r="AT50" s="48">
        <f>IF($AS50=0,0,SUM($AS$13:$AS50))</f>
        <v>391823</v>
      </c>
      <c r="AU50" s="48">
        <f>IF($F50&lt;15,ISI.PAY.現.儲!$I55,0)</f>
        <v>0</v>
      </c>
      <c r="AV50" s="48">
        <f>IF($F50=" ",0,IF(OR($F50&lt;15,$E50&gt;=7),ISI.PAY.現.儲!$F55,0))</f>
        <v>606388</v>
      </c>
      <c r="AW50" s="168">
        <f t="shared" si="10"/>
        <v>97993</v>
      </c>
      <c r="AX50" s="168">
        <f t="shared" si="11"/>
        <v>689714</v>
      </c>
    </row>
    <row r="51" spans="1:50" ht="16" customHeight="1" x14ac:dyDescent="0.25">
      <c r="A51" s="21">
        <f t="shared" si="14"/>
        <v>38</v>
      </c>
      <c r="E51" s="328">
        <f t="shared" ref="E51" si="34">E50+1</f>
        <v>39</v>
      </c>
      <c r="F51" s="329">
        <f t="shared" si="13"/>
        <v>93</v>
      </c>
      <c r="G51" s="349"/>
      <c r="H51" s="350">
        <f>IF($F51=" ","",ROUND(VLOOKUP($B$8,ISI.CUR!$A$2:$DR$415,12+$E51,0)*$X$12,0))</f>
        <v>854728</v>
      </c>
      <c r="I51" s="351">
        <f t="shared" si="15"/>
        <v>854728</v>
      </c>
      <c r="J51" s="351">
        <f t="shared" si="1"/>
        <v>854728</v>
      </c>
      <c r="K51" s="352" t="str">
        <f t="shared" si="2"/>
        <v xml:space="preserve"> </v>
      </c>
      <c r="L51" s="350">
        <f>IF($I$8="購買增額繳清保險金額",IF($F51&gt;=110," ",IF($F51&lt;15," ",ISI.PAY.繳清!$M56)),IF($AO51=0," ",$AO51))</f>
        <v>842933</v>
      </c>
      <c r="M51" s="351">
        <f>IF($I$8="購買增額繳清保險金額",IF($F51&gt;=110," ",IF($F51&lt;15," ",ISI.PAY.繳清!$T56)),IF($AP51=0," ",$AP51))</f>
        <v>720478</v>
      </c>
      <c r="N51" s="351">
        <f>IF($I$8="購買增額繳清保險金額",IF($F51&gt;=110," ",IF($F51&lt;15," ",ISI.PAY.繳清!U56)),IF($AQ51=0," ",$AQ51))</f>
        <v>720478</v>
      </c>
      <c r="O51" s="352" t="str">
        <f t="shared" si="3"/>
        <v xml:space="preserve"> </v>
      </c>
      <c r="P51" s="353" t="str">
        <f t="shared" si="4"/>
        <v xml:space="preserve"> </v>
      </c>
      <c r="Q51" s="354" t="str">
        <f t="shared" si="5"/>
        <v xml:space="preserve"> </v>
      </c>
      <c r="R51" s="355" t="str">
        <f>IF($I$8="購買增額繳清保險金額",IF($F51&gt;=15," ",ISI.PAY.繳清!$I56),IF($I$8="現金給付",IF($AU51=0," ",$AU51),IF($AV51=0," ",$AV51)))</f>
        <v xml:space="preserve"> </v>
      </c>
      <c r="S51" s="355">
        <f t="shared" si="6"/>
        <v>1575206</v>
      </c>
      <c r="T51" s="358"/>
      <c r="U51" s="358"/>
      <c r="V51" s="358"/>
      <c r="W51" s="358"/>
      <c r="X51" s="358"/>
      <c r="Y51" s="358"/>
      <c r="Z51" s="358"/>
      <c r="AA51" s="358"/>
      <c r="AB51" s="358"/>
      <c r="AC51" s="358"/>
      <c r="AD51" s="358"/>
      <c r="AE51" s="358"/>
      <c r="AF51" s="358"/>
      <c r="AG51" s="355">
        <f t="shared" si="8"/>
        <v>1575206</v>
      </c>
      <c r="AH51" s="23"/>
      <c r="AI51" s="133" t="s">
        <v>111</v>
      </c>
      <c r="AJ51" s="131"/>
      <c r="AK51" s="133"/>
      <c r="AO51" s="48">
        <f>IF($F51&gt;=110,0,IF($F51&lt;15,0,ISI.PAY.現.儲!$M56))</f>
        <v>98616</v>
      </c>
      <c r="AP51" s="48">
        <f>IF($F51&gt;=110,0,IF($F51&lt;15,0,ISI.PAY.現.儲!$T56))</f>
        <v>84290</v>
      </c>
      <c r="AQ51" s="48">
        <f>IF($F51&gt;=110,0,IF($F51&lt;15,0,ISI.PAY.現.儲!$U56))</f>
        <v>84290</v>
      </c>
      <c r="AR51" s="161">
        <f t="shared" si="9"/>
        <v>0</v>
      </c>
      <c r="AS51" s="48">
        <f>IF(AND($F51&gt;=15,$E51&gt;=7),ISI.PAY.現.儲!$K56,0)</f>
        <v>14836</v>
      </c>
      <c r="AT51" s="48">
        <f>IF($AS51=0,0,SUM($AS$13:$AS51))</f>
        <v>406659</v>
      </c>
      <c r="AU51" s="48">
        <f>IF($F51&lt;15,ISI.PAY.現.儲!$I56,0)</f>
        <v>0</v>
      </c>
      <c r="AV51" s="48">
        <f>IF($F51=" ",0,IF(OR($F51&lt;15,$E51&gt;=7),ISI.PAY.現.儲!$F56,0))</f>
        <v>638385</v>
      </c>
      <c r="AW51" s="168">
        <f t="shared" si="10"/>
        <v>99126</v>
      </c>
      <c r="AX51" s="168">
        <f t="shared" si="11"/>
        <v>722675</v>
      </c>
    </row>
    <row r="52" spans="1:50" ht="16" customHeight="1" x14ac:dyDescent="0.25">
      <c r="A52" s="21">
        <f t="shared" si="14"/>
        <v>39</v>
      </c>
      <c r="E52" s="335">
        <f t="shared" ref="E52" si="35">E51+1</f>
        <v>40</v>
      </c>
      <c r="F52" s="336">
        <f t="shared" si="13"/>
        <v>94</v>
      </c>
      <c r="G52" s="361"/>
      <c r="H52" s="362">
        <f>IF($F52=" ","",ROUND(VLOOKUP($B$8,ISI.CUR!$A$2:$DR$415,12+$E52,0)*$X$12,0))</f>
        <v>864521</v>
      </c>
      <c r="I52" s="363">
        <f t="shared" si="15"/>
        <v>864521</v>
      </c>
      <c r="J52" s="363">
        <f t="shared" si="1"/>
        <v>864521</v>
      </c>
      <c r="K52" s="364" t="str">
        <f t="shared" si="2"/>
        <v xml:space="preserve"> </v>
      </c>
      <c r="L52" s="362">
        <f>IF($I$8="購買增額繳清保險金額",IF($F52&gt;=110," ",IF($F52&lt;15," ",ISI.PAY.繳清!$M57)),IF($AO52=0," ",$AO52))</f>
        <v>872051</v>
      </c>
      <c r="M52" s="363">
        <f>IF($I$8="購買增額繳清保險金額",IF($F52&gt;=110," ",IF($F52&lt;15," ",ISI.PAY.繳清!$T57)),IF($AP52=0," ",$AP52))</f>
        <v>753906</v>
      </c>
      <c r="N52" s="363">
        <f>IF($I$8="購買增額繳清保險金額",IF($F52&gt;=110," ",IF($F52&lt;15," ",ISI.PAY.繳清!U57)),IF($AQ52=0," ",$AQ52))</f>
        <v>753906</v>
      </c>
      <c r="O52" s="364" t="str">
        <f t="shared" si="3"/>
        <v xml:space="preserve"> </v>
      </c>
      <c r="P52" s="365" t="str">
        <f t="shared" si="4"/>
        <v xml:space="preserve"> </v>
      </c>
      <c r="Q52" s="366" t="str">
        <f t="shared" si="5"/>
        <v xml:space="preserve"> </v>
      </c>
      <c r="R52" s="367" t="str">
        <f>IF($I$8="購買增額繳清保險金額",IF($F52&gt;=15," ",ISI.PAY.繳清!$I57),IF($I$8="現金給付",IF($AU52=0," ",$AU52),IF($AV52=0," ",$AV52)))</f>
        <v xml:space="preserve"> </v>
      </c>
      <c r="S52" s="367">
        <f t="shared" si="6"/>
        <v>1618427</v>
      </c>
      <c r="T52" s="165"/>
      <c r="U52" s="368"/>
      <c r="V52" s="368"/>
      <c r="W52" s="369"/>
      <c r="X52" s="369"/>
      <c r="Y52" s="369"/>
      <c r="Z52" s="369"/>
      <c r="AA52" s="369"/>
      <c r="AB52" s="369"/>
      <c r="AC52" s="369"/>
      <c r="AD52" s="369"/>
      <c r="AE52" s="369"/>
      <c r="AF52" s="369"/>
      <c r="AG52" s="367">
        <f t="shared" si="8"/>
        <v>1618427</v>
      </c>
      <c r="AH52" s="23"/>
      <c r="AI52" s="131" t="s">
        <v>120</v>
      </c>
      <c r="AJ52" s="131"/>
      <c r="AK52" s="133"/>
      <c r="AO52" s="48">
        <f>IF($F52&gt;=110,0,IF($F52&lt;15,0,ISI.PAY.現.儲!$M57))</f>
        <v>98616</v>
      </c>
      <c r="AP52" s="48">
        <f>IF($F52&gt;=110,0,IF($F52&lt;15,0,ISI.PAY.現.儲!$T57))</f>
        <v>85256</v>
      </c>
      <c r="AQ52" s="48">
        <f>IF($F52&gt;=110,0,IF($F52&lt;15,0,ISI.PAY.現.儲!$U57))</f>
        <v>85256</v>
      </c>
      <c r="AR52" s="161">
        <f t="shared" si="9"/>
        <v>0</v>
      </c>
      <c r="AS52" s="48">
        <f>IF(AND($F52&gt;=15,$E52&gt;=7),ISI.PAY.現.儲!$K57,0)</f>
        <v>15006</v>
      </c>
      <c r="AT52" s="48">
        <f>IF($AS52=0,0,SUM($AS$13:$AS52))</f>
        <v>421665</v>
      </c>
      <c r="AU52" s="48">
        <f>IF($F52&lt;15,ISI.PAY.現.儲!$I57,0)</f>
        <v>0</v>
      </c>
      <c r="AV52" s="48">
        <f>IF($F52=" ",0,IF(OR($F52&lt;15,$E52&gt;=7),ISI.PAY.現.儲!$F57,0))</f>
        <v>671457</v>
      </c>
      <c r="AW52" s="168">
        <f t="shared" si="10"/>
        <v>100262</v>
      </c>
      <c r="AX52" s="168">
        <f t="shared" si="11"/>
        <v>756713</v>
      </c>
    </row>
    <row r="53" spans="1:50" ht="16" customHeight="1" x14ac:dyDescent="0.25">
      <c r="A53" s="21">
        <f t="shared" si="14"/>
        <v>40</v>
      </c>
      <c r="E53" s="328">
        <f t="shared" ref="E53" si="36">E52+1</f>
        <v>41</v>
      </c>
      <c r="F53" s="329">
        <f t="shared" si="13"/>
        <v>95</v>
      </c>
      <c r="G53" s="349"/>
      <c r="H53" s="350">
        <f>IF($F53=" ","",ROUND(VLOOKUP($B$8,ISI.CUR!$A$2:$DR$415,12+$E53,0)*$X$12,0))</f>
        <v>874323</v>
      </c>
      <c r="I53" s="351">
        <f t="shared" si="15"/>
        <v>874323</v>
      </c>
      <c r="J53" s="351">
        <f t="shared" si="1"/>
        <v>874323</v>
      </c>
      <c r="K53" s="352" t="str">
        <f t="shared" si="2"/>
        <v xml:space="preserve"> </v>
      </c>
      <c r="L53" s="350">
        <f>IF($I$8="購買增額繳清保險金額",IF($F53&gt;=110," ",IF($F53&lt;15," ",ISI.PAY.繳清!$M58)),IF($AO53=0," ",$AO53))</f>
        <v>901630</v>
      </c>
      <c r="M53" s="351">
        <f>IF($I$8="購買增額繳清保險金額",IF($F53&gt;=110," ",IF($F53&lt;15," ",ISI.PAY.繳清!$T58)),IF($AP53=0," ",$AP53))</f>
        <v>788316</v>
      </c>
      <c r="N53" s="351">
        <f>IF($I$8="購買增額繳清保險金額",IF($F53&gt;=110," ",IF($F53&lt;15," ",ISI.PAY.繳清!U58)),IF($AQ53=0," ",$AQ53))</f>
        <v>788316</v>
      </c>
      <c r="O53" s="352" t="str">
        <f t="shared" si="3"/>
        <v xml:space="preserve"> </v>
      </c>
      <c r="P53" s="353" t="str">
        <f t="shared" si="4"/>
        <v xml:space="preserve"> </v>
      </c>
      <c r="Q53" s="354" t="str">
        <f t="shared" si="5"/>
        <v xml:space="preserve"> </v>
      </c>
      <c r="R53" s="355" t="str">
        <f>IF($I$8="購買增額繳清保險金額",IF($F53&gt;=15," ",ISI.PAY.繳清!$I58),IF($I$8="現金給付",IF($AU53=0," ",$AU53),IF($AV53=0," ",$AV53)))</f>
        <v xml:space="preserve"> </v>
      </c>
      <c r="S53" s="355">
        <f t="shared" si="6"/>
        <v>1662639</v>
      </c>
      <c r="T53" s="358"/>
      <c r="U53" s="358"/>
      <c r="V53" s="358"/>
      <c r="W53" s="358"/>
      <c r="X53" s="358"/>
      <c r="Y53" s="358"/>
      <c r="Z53" s="358"/>
      <c r="AA53" s="358"/>
      <c r="AB53" s="358"/>
      <c r="AC53" s="358"/>
      <c r="AD53" s="358"/>
      <c r="AE53" s="358"/>
      <c r="AF53" s="358"/>
      <c r="AG53" s="355">
        <f t="shared" si="8"/>
        <v>1662639</v>
      </c>
      <c r="AH53" s="23"/>
      <c r="AI53" s="131"/>
      <c r="AJ53" s="131"/>
      <c r="AO53" s="48">
        <f>IF($F53&gt;=110,0,IF($F53&lt;15,0,ISI.PAY.現.儲!$M58))</f>
        <v>98616</v>
      </c>
      <c r="AP53" s="48">
        <f>IF($F53&gt;=110,0,IF($F53&lt;15,0,ISI.PAY.現.儲!$T58))</f>
        <v>86222</v>
      </c>
      <c r="AQ53" s="48">
        <f>IF($F53&gt;=110,0,IF($F53&lt;15,0,ISI.PAY.現.儲!$U58))</f>
        <v>86222</v>
      </c>
      <c r="AR53" s="161">
        <f t="shared" si="9"/>
        <v>0</v>
      </c>
      <c r="AS53" s="48">
        <f>IF(AND($F53&gt;=15,$E53&gt;=7),ISI.PAY.現.儲!$K58,0)</f>
        <v>15177</v>
      </c>
      <c r="AT53" s="48">
        <f>IF($AS53=0,0,SUM($AS$13:$AS53))</f>
        <v>436842</v>
      </c>
      <c r="AU53" s="48">
        <f>IF($F53&lt;15,ISI.PAY.現.儲!$I58,0)</f>
        <v>0</v>
      </c>
      <c r="AV53" s="48">
        <f>IF($F53=" ",0,IF(OR($F53&lt;15,$E53&gt;=7),ISI.PAY.現.儲!$F58,0))</f>
        <v>705636</v>
      </c>
      <c r="AW53" s="168">
        <f t="shared" si="10"/>
        <v>101399</v>
      </c>
      <c r="AX53" s="168">
        <f t="shared" si="11"/>
        <v>791858</v>
      </c>
    </row>
    <row r="54" spans="1:50" ht="16" customHeight="1" x14ac:dyDescent="0.25">
      <c r="A54" s="21">
        <f t="shared" si="14"/>
        <v>41</v>
      </c>
      <c r="E54" s="328">
        <f t="shared" ref="E54" si="37">E53+1</f>
        <v>42</v>
      </c>
      <c r="F54" s="329">
        <f t="shared" si="13"/>
        <v>96</v>
      </c>
      <c r="G54" s="349"/>
      <c r="H54" s="350">
        <f>IF($F54=" ","",ROUND(VLOOKUP($B$8,ISI.CUR!$A$2:$DR$415,12+$E54,0)*$X$12,0))</f>
        <v>884120</v>
      </c>
      <c r="I54" s="351">
        <f t="shared" si="15"/>
        <v>884120</v>
      </c>
      <c r="J54" s="351">
        <f t="shared" si="1"/>
        <v>884120</v>
      </c>
      <c r="K54" s="352" t="str">
        <f t="shared" si="2"/>
        <v xml:space="preserve"> </v>
      </c>
      <c r="L54" s="350">
        <f>IF($I$8="購買增額繳清保險金額",IF($F54&gt;=110," ",IF($F54&lt;15," ",ISI.PAY.繳清!$M59)),IF($AO54=0," ",$AO54))</f>
        <v>931676</v>
      </c>
      <c r="M54" s="351">
        <f>IF($I$8="購買增額繳清保險金額",IF($F54&gt;=110," ",IF($F54&lt;15," ",ISI.PAY.繳清!$T59)),IF($AP54=0," ",$AP54))</f>
        <v>823714</v>
      </c>
      <c r="N54" s="351">
        <f>IF($I$8="購買增額繳清保險金額",IF($F54&gt;=110," ",IF($F54&lt;15," ",ISI.PAY.繳清!U59)),IF($AQ54=0," ",$AQ54))</f>
        <v>823714</v>
      </c>
      <c r="O54" s="352" t="str">
        <f t="shared" si="3"/>
        <v xml:space="preserve"> </v>
      </c>
      <c r="P54" s="353" t="str">
        <f t="shared" si="4"/>
        <v xml:space="preserve"> </v>
      </c>
      <c r="Q54" s="354" t="str">
        <f t="shared" si="5"/>
        <v xml:space="preserve"> </v>
      </c>
      <c r="R54" s="355" t="str">
        <f>IF($I$8="購買增額繳清保險金額",IF($F54&gt;=15," ",ISI.PAY.繳清!$I59),IF($I$8="現金給付",IF($AU54=0," ",$AU54),IF($AV54=0," ",$AV54)))</f>
        <v xml:space="preserve"> </v>
      </c>
      <c r="S54" s="355">
        <f t="shared" si="6"/>
        <v>1707834</v>
      </c>
      <c r="T54" s="358"/>
      <c r="U54" s="358"/>
      <c r="V54" s="358"/>
      <c r="W54" s="358"/>
      <c r="X54" s="358"/>
      <c r="Y54" s="358"/>
      <c r="Z54" s="358"/>
      <c r="AA54" s="358"/>
      <c r="AB54" s="358"/>
      <c r="AC54" s="358"/>
      <c r="AD54" s="358"/>
      <c r="AE54" s="358"/>
      <c r="AF54" s="358"/>
      <c r="AG54" s="355">
        <f t="shared" si="8"/>
        <v>1707834</v>
      </c>
      <c r="AH54" s="23"/>
      <c r="AI54" s="131"/>
      <c r="AJ54" s="131"/>
      <c r="AO54" s="48">
        <f>IF($F54&gt;=110,0,IF($F54&lt;15,0,ISI.PAY.現.儲!$M59))</f>
        <v>98616</v>
      </c>
      <c r="AP54" s="48">
        <f>IF($F54&gt;=110,0,IF($F54&lt;15,0,ISI.PAY.現.儲!$T59))</f>
        <v>87188</v>
      </c>
      <c r="AQ54" s="48">
        <f>IF($F54&gt;=110,0,IF($F54&lt;15,0,ISI.PAY.現.儲!$U59))</f>
        <v>87188</v>
      </c>
      <c r="AR54" s="161">
        <f t="shared" si="9"/>
        <v>0</v>
      </c>
      <c r="AS54" s="48">
        <f>IF(AND($F54&gt;=15,$E54&gt;=7),ISI.PAY.現.儲!$K59,0)</f>
        <v>15347</v>
      </c>
      <c r="AT54" s="48">
        <f>IF($AS54=0,0,SUM($AS$13:$AS54))</f>
        <v>452189</v>
      </c>
      <c r="AU54" s="48">
        <f>IF($F54&lt;15,ISI.PAY.現.儲!$I59,0)</f>
        <v>0</v>
      </c>
      <c r="AV54" s="48">
        <f>IF($F54=" ",0,IF(OR($F54&lt;15,$E54&gt;=7),ISI.PAY.現.儲!$F59,0))</f>
        <v>740952</v>
      </c>
      <c r="AW54" s="168">
        <f t="shared" si="10"/>
        <v>102535</v>
      </c>
      <c r="AX54" s="168">
        <f t="shared" si="11"/>
        <v>828140</v>
      </c>
    </row>
    <row r="55" spans="1:50" ht="16" customHeight="1" x14ac:dyDescent="0.25">
      <c r="A55" s="21">
        <f t="shared" si="14"/>
        <v>42</v>
      </c>
      <c r="E55" s="328">
        <f t="shared" ref="E55" si="38">E54+1</f>
        <v>43</v>
      </c>
      <c r="F55" s="329">
        <f t="shared" si="13"/>
        <v>97</v>
      </c>
      <c r="G55" s="349"/>
      <c r="H55" s="350">
        <f>IF($F55=" ","",ROUND(VLOOKUP($B$8,ISI.CUR!$A$2:$DR$415,12+$E55,0)*$X$12,0))</f>
        <v>893898</v>
      </c>
      <c r="I55" s="351">
        <f t="shared" si="15"/>
        <v>893898</v>
      </c>
      <c r="J55" s="351">
        <f t="shared" si="1"/>
        <v>893898</v>
      </c>
      <c r="K55" s="352" t="str">
        <f t="shared" si="2"/>
        <v xml:space="preserve"> </v>
      </c>
      <c r="L55" s="350">
        <f>IF($I$8="購買增額繳清保險金額",IF($F55&gt;=110," ",IF($F55&lt;15," ",ISI.PAY.繳清!$M60)),IF($AO55=0," ",$AO55))</f>
        <v>962196</v>
      </c>
      <c r="M55" s="351">
        <f>IF($I$8="購買增額繳清保險金額",IF($F55&gt;=110," ",IF($F55&lt;15," ",ISI.PAY.繳清!$T60)),IF($AP55=0," ",$AP55))</f>
        <v>860105</v>
      </c>
      <c r="N55" s="351">
        <f>IF($I$8="購買增額繳清保險金額",IF($F55&gt;=110," ",IF($F55&lt;15," ",ISI.PAY.繳清!U60)),IF($AQ55=0," ",$AQ55))</f>
        <v>860105</v>
      </c>
      <c r="O55" s="352" t="str">
        <f t="shared" si="3"/>
        <v xml:space="preserve"> </v>
      </c>
      <c r="P55" s="353" t="str">
        <f t="shared" si="4"/>
        <v xml:space="preserve"> </v>
      </c>
      <c r="Q55" s="354" t="str">
        <f t="shared" si="5"/>
        <v xml:space="preserve"> </v>
      </c>
      <c r="R55" s="355" t="str">
        <f>IF($I$8="購買增額繳清保險金額",IF($F55&gt;=15," ",ISI.PAY.繳清!$I60),IF($I$8="現金給付",IF($AU55=0," ",$AU55),IF($AV55=0," ",$AV55)))</f>
        <v xml:space="preserve"> </v>
      </c>
      <c r="S55" s="355">
        <f t="shared" si="6"/>
        <v>1754003</v>
      </c>
      <c r="T55" s="358"/>
      <c r="U55" s="358"/>
      <c r="V55" s="358"/>
      <c r="W55" s="358"/>
      <c r="X55" s="358"/>
      <c r="Y55" s="358"/>
      <c r="Z55" s="358"/>
      <c r="AA55" s="358"/>
      <c r="AB55" s="358"/>
      <c r="AC55" s="358"/>
      <c r="AD55" s="358"/>
      <c r="AE55" s="358"/>
      <c r="AF55" s="358"/>
      <c r="AG55" s="355">
        <f t="shared" si="8"/>
        <v>1754003</v>
      </c>
      <c r="AH55" s="23"/>
      <c r="AI55" s="131"/>
      <c r="AJ55" s="131"/>
      <c r="AO55" s="48">
        <f>IF($F55&gt;=110,0,IF($F55&lt;15,0,ISI.PAY.現.儲!$M60))</f>
        <v>98616</v>
      </c>
      <c r="AP55" s="48">
        <f>IF($F55&gt;=110,0,IF($F55&lt;15,0,ISI.PAY.現.儲!$T60))</f>
        <v>88153</v>
      </c>
      <c r="AQ55" s="48">
        <f>IF($F55&gt;=110,0,IF($F55&lt;15,0,ISI.PAY.現.儲!$U60))</f>
        <v>88153</v>
      </c>
      <c r="AR55" s="161">
        <f t="shared" si="9"/>
        <v>0</v>
      </c>
      <c r="AS55" s="48">
        <f>IF(AND($F55&gt;=15,$E55&gt;=7),ISI.PAY.現.儲!$K60,0)</f>
        <v>15516</v>
      </c>
      <c r="AT55" s="48">
        <f>IF($AS55=0,0,SUM($AS$13:$AS55))</f>
        <v>467705</v>
      </c>
      <c r="AU55" s="48">
        <f>IF($F55&lt;15,ISI.PAY.現.儲!$I60,0)</f>
        <v>0</v>
      </c>
      <c r="AV55" s="48">
        <f>IF($F55=" ",0,IF(OR($F55&lt;15,$E55&gt;=7),ISI.PAY.現.儲!$F60,0))</f>
        <v>777437</v>
      </c>
      <c r="AW55" s="168">
        <f t="shared" si="10"/>
        <v>103669</v>
      </c>
      <c r="AX55" s="168">
        <f t="shared" si="11"/>
        <v>865590</v>
      </c>
    </row>
    <row r="56" spans="1:50" ht="16" customHeight="1" x14ac:dyDescent="0.25">
      <c r="A56" s="21">
        <f t="shared" si="14"/>
        <v>43</v>
      </c>
      <c r="E56" s="328">
        <f t="shared" ref="E56" si="39">E55+1</f>
        <v>44</v>
      </c>
      <c r="F56" s="329">
        <f t="shared" si="13"/>
        <v>98</v>
      </c>
      <c r="G56" s="349"/>
      <c r="H56" s="350">
        <f>IF($F56=" ","",ROUND(VLOOKUP($B$8,ISI.CUR!$A$2:$DR$415,12+$E56,0)*$X$12,0))</f>
        <v>903636</v>
      </c>
      <c r="I56" s="351">
        <f t="shared" si="15"/>
        <v>903636</v>
      </c>
      <c r="J56" s="351">
        <f t="shared" si="1"/>
        <v>903636</v>
      </c>
      <c r="K56" s="352" t="str">
        <f t="shared" si="2"/>
        <v xml:space="preserve"> </v>
      </c>
      <c r="L56" s="350">
        <f>IF($I$8="購買增額繳清保險金額",IF($F56&gt;=110," ",IF($F56&lt;15," ",ISI.PAY.繳清!$M61)),IF($AO56=0," ",$AO56))</f>
        <v>993199</v>
      </c>
      <c r="M56" s="351">
        <f>IF($I$8="購買增額繳清保險金額",IF($F56&gt;=110," ",IF($F56&lt;15," ",ISI.PAY.繳清!$T61)),IF($AP56=0," ",$AP56))</f>
        <v>897490</v>
      </c>
      <c r="N56" s="351">
        <f>IF($I$8="購買增額繳清保險金額",IF($F56&gt;=110," ",IF($F56&lt;15," ",ISI.PAY.繳清!U61)),IF($AQ56=0," ",$AQ56))</f>
        <v>897490</v>
      </c>
      <c r="O56" s="352" t="str">
        <f t="shared" si="3"/>
        <v xml:space="preserve"> </v>
      </c>
      <c r="P56" s="353" t="str">
        <f t="shared" si="4"/>
        <v xml:space="preserve"> </v>
      </c>
      <c r="Q56" s="354" t="str">
        <f t="shared" si="5"/>
        <v xml:space="preserve"> </v>
      </c>
      <c r="R56" s="355" t="str">
        <f>IF($I$8="購買增額繳清保險金額",IF($F56&gt;=15," ",ISI.PAY.繳清!$I61),IF($I$8="現金給付",IF($AU56=0," ",$AU56),IF($AV56=0," ",$AV56)))</f>
        <v xml:space="preserve"> </v>
      </c>
      <c r="S56" s="355">
        <f t="shared" si="6"/>
        <v>1801126</v>
      </c>
      <c r="T56" s="358"/>
      <c r="U56" s="358"/>
      <c r="V56" s="358"/>
      <c r="W56" s="358"/>
      <c r="X56" s="358"/>
      <c r="Y56" s="358"/>
      <c r="Z56" s="358"/>
      <c r="AA56" s="358"/>
      <c r="AB56" s="358"/>
      <c r="AC56" s="358"/>
      <c r="AD56" s="358"/>
      <c r="AE56" s="358"/>
      <c r="AF56" s="358"/>
      <c r="AG56" s="355">
        <f t="shared" si="8"/>
        <v>1801126</v>
      </c>
      <c r="AH56" s="23"/>
      <c r="AI56" s="131"/>
      <c r="AJ56" s="131"/>
      <c r="AO56" s="48">
        <f>IF($F56&gt;=110,0,IF($F56&lt;15,0,ISI.PAY.現.儲!$M61))</f>
        <v>98616</v>
      </c>
      <c r="AP56" s="48">
        <f>IF($F56&gt;=110,0,IF($F56&lt;15,0,ISI.PAY.現.儲!$T61))</f>
        <v>89113</v>
      </c>
      <c r="AQ56" s="48">
        <f>IF($F56&gt;=110,0,IF($F56&lt;15,0,ISI.PAY.現.儲!$U61))</f>
        <v>89113</v>
      </c>
      <c r="AR56" s="161">
        <f t="shared" si="9"/>
        <v>0</v>
      </c>
      <c r="AS56" s="48">
        <f>IF(AND($F56&gt;=15,$E56&gt;=7),ISI.PAY.現.儲!$K61,0)</f>
        <v>15685</v>
      </c>
      <c r="AT56" s="48">
        <f>IF($AS56=0,0,SUM($AS$13:$AS56))</f>
        <v>483390</v>
      </c>
      <c r="AU56" s="48">
        <f>IF($F56&lt;15,ISI.PAY.現.儲!$I61,0)</f>
        <v>0</v>
      </c>
      <c r="AV56" s="48">
        <f>IF($F56=" ",0,IF(OR($F56&lt;15,$E56&gt;=7),ISI.PAY.現.儲!$F61,0))</f>
        <v>815123</v>
      </c>
      <c r="AW56" s="168">
        <f t="shared" si="10"/>
        <v>104798</v>
      </c>
      <c r="AX56" s="168">
        <f t="shared" si="11"/>
        <v>904236</v>
      </c>
    </row>
    <row r="57" spans="1:50" ht="16" customHeight="1" x14ac:dyDescent="0.25">
      <c r="A57" s="21">
        <f t="shared" si="14"/>
        <v>44</v>
      </c>
      <c r="E57" s="335">
        <f t="shared" ref="E57" si="40">E56+1</f>
        <v>45</v>
      </c>
      <c r="F57" s="336">
        <f t="shared" si="13"/>
        <v>99</v>
      </c>
      <c r="G57" s="361"/>
      <c r="H57" s="362">
        <f>IF($F57=" ","",ROUND(VLOOKUP($B$8,ISI.CUR!$A$2:$DR$415,12+$E57,0)*$X$12,0))</f>
        <v>913315</v>
      </c>
      <c r="I57" s="363">
        <f t="shared" si="15"/>
        <v>913315</v>
      </c>
      <c r="J57" s="363">
        <f t="shared" si="1"/>
        <v>913315</v>
      </c>
      <c r="K57" s="364" t="str">
        <f t="shared" si="2"/>
        <v xml:space="preserve"> </v>
      </c>
      <c r="L57" s="362">
        <f>IF($I$8="購買增額繳清保險金額",IF($F57&gt;=110," ",IF($F57&lt;15," ",ISI.PAY.繳清!$M62)),IF($AO57=0," ",$AO57))</f>
        <v>1024692</v>
      </c>
      <c r="M57" s="363">
        <f>IF($I$8="購買增額繳清保險金額",IF($F57&gt;=110," ",IF($F57&lt;15," ",ISI.PAY.繳清!$T62)),IF($AP57=0," ",$AP57))</f>
        <v>935867</v>
      </c>
      <c r="N57" s="363">
        <f>IF($I$8="購買增額繳清保險金額",IF($F57&gt;=110," ",IF($F57&lt;15," ",ISI.PAY.繳清!U62)),IF($AQ57=0," ",$AQ57))</f>
        <v>935867</v>
      </c>
      <c r="O57" s="364" t="str">
        <f t="shared" si="3"/>
        <v xml:space="preserve"> </v>
      </c>
      <c r="P57" s="365" t="str">
        <f t="shared" si="4"/>
        <v xml:space="preserve"> </v>
      </c>
      <c r="Q57" s="366" t="str">
        <f t="shared" si="5"/>
        <v xml:space="preserve"> </v>
      </c>
      <c r="R57" s="367" t="str">
        <f>IF($I$8="購買增額繳清保險金額",IF($F57&gt;=15," ",ISI.PAY.繳清!$I62),IF($I$8="現金給付",IF($AU57=0," ",$AU57),IF($AV57=0," ",$AV57)))</f>
        <v xml:space="preserve"> </v>
      </c>
      <c r="S57" s="367">
        <f t="shared" si="6"/>
        <v>1849182</v>
      </c>
      <c r="T57" s="165"/>
      <c r="U57" s="368"/>
      <c r="V57" s="368"/>
      <c r="W57" s="369"/>
      <c r="X57" s="369"/>
      <c r="Y57" s="369"/>
      <c r="Z57" s="369"/>
      <c r="AA57" s="369"/>
      <c r="AB57" s="369"/>
      <c r="AC57" s="369"/>
      <c r="AD57" s="369"/>
      <c r="AE57" s="369"/>
      <c r="AF57" s="369"/>
      <c r="AG57" s="367">
        <f t="shared" si="8"/>
        <v>1849182</v>
      </c>
      <c r="AH57" s="23"/>
      <c r="AI57" s="131"/>
      <c r="AJ57" s="131"/>
      <c r="AO57" s="48">
        <f>IF($F57&gt;=110,0,IF($F57&lt;15,0,ISI.PAY.現.儲!$M62))</f>
        <v>98616</v>
      </c>
      <c r="AP57" s="48">
        <f>IF($F57&gt;=110,0,IF($F57&lt;15,0,ISI.PAY.現.儲!$T62))</f>
        <v>90068</v>
      </c>
      <c r="AQ57" s="48">
        <f>IF($F57&gt;=110,0,IF($F57&lt;15,0,ISI.PAY.現.儲!$U62))</f>
        <v>90068</v>
      </c>
      <c r="AR57" s="161">
        <f t="shared" si="9"/>
        <v>0</v>
      </c>
      <c r="AS57" s="48">
        <f>IF(AND($F57&gt;=15,$E57&gt;=7),ISI.PAY.現.儲!$K62,0)</f>
        <v>15853</v>
      </c>
      <c r="AT57" s="48">
        <f>IF($AS57=0,0,SUM($AS$13:$AS57))</f>
        <v>499243</v>
      </c>
      <c r="AU57" s="48">
        <f>IF($F57&lt;15,ISI.PAY.現.儲!$I62,0)</f>
        <v>0</v>
      </c>
      <c r="AV57" s="48">
        <f>IF($F57=" ",0,IF(OR($F57&lt;15,$E57&gt;=7),ISI.PAY.現.儲!$F62,0))</f>
        <v>854044</v>
      </c>
      <c r="AW57" s="168">
        <f t="shared" si="10"/>
        <v>105921</v>
      </c>
      <c r="AX57" s="168">
        <f t="shared" si="11"/>
        <v>944112</v>
      </c>
    </row>
    <row r="58" spans="1:50" ht="16" customHeight="1" x14ac:dyDescent="0.25">
      <c r="A58" s="21">
        <f t="shared" si="14"/>
        <v>45</v>
      </c>
      <c r="E58" s="328">
        <f t="shared" ref="E58" si="41">E57+1</f>
        <v>46</v>
      </c>
      <c r="F58" s="329">
        <f t="shared" si="13"/>
        <v>100</v>
      </c>
      <c r="G58" s="349"/>
      <c r="H58" s="350">
        <f>IF($F58=" ","",ROUND(VLOOKUP($B$8,ISI.CUR!$A$2:$DR$415,12+$E58,0)*$X$12,0))</f>
        <v>922913</v>
      </c>
      <c r="I58" s="351">
        <f t="shared" si="15"/>
        <v>922913</v>
      </c>
      <c r="J58" s="351">
        <f t="shared" si="1"/>
        <v>922913</v>
      </c>
      <c r="K58" s="352" t="str">
        <f t="shared" si="2"/>
        <v xml:space="preserve"> </v>
      </c>
      <c r="L58" s="350">
        <f>IF($I$8="購買增額繳清保險金額",IF($F58&gt;=110," ",IF($F58&lt;15," ",ISI.PAY.繳清!$M63)),IF($AO58=0," ",$AO58))</f>
        <v>1056682</v>
      </c>
      <c r="M58" s="351">
        <f>IF($I$8="購買增額繳清保險金額",IF($F58&gt;=110," ",IF($F58&lt;15," ",ISI.PAY.繳清!$T63)),IF($AP58=0," ",$AP58))</f>
        <v>975225</v>
      </c>
      <c r="N58" s="351">
        <f>IF($I$8="購買增額繳清保險金額",IF($F58&gt;=110," ",IF($F58&lt;15," ",ISI.PAY.繳清!U63)),IF($AQ58=0," ",$AQ58))</f>
        <v>975225</v>
      </c>
      <c r="O58" s="352" t="str">
        <f t="shared" si="3"/>
        <v xml:space="preserve"> </v>
      </c>
      <c r="P58" s="353" t="str">
        <f t="shared" si="4"/>
        <v xml:space="preserve"> </v>
      </c>
      <c r="Q58" s="354" t="str">
        <f t="shared" si="5"/>
        <v xml:space="preserve"> </v>
      </c>
      <c r="R58" s="355" t="str">
        <f>IF($I$8="購買增額繳清保險金額",IF($F58&gt;=15," ",ISI.PAY.繳清!$I63),IF($I$8="現金給付",IF($AU58=0," ",$AU58),IF($AV58=0," ",$AV58)))</f>
        <v xml:space="preserve"> </v>
      </c>
      <c r="S58" s="355">
        <f t="shared" si="6"/>
        <v>1898138</v>
      </c>
      <c r="T58" s="358"/>
      <c r="U58" s="358"/>
      <c r="V58" s="358"/>
      <c r="W58" s="358"/>
      <c r="X58" s="358"/>
      <c r="Y58" s="358"/>
      <c r="Z58" s="358"/>
      <c r="AA58" s="358"/>
      <c r="AB58" s="358"/>
      <c r="AC58" s="358"/>
      <c r="AD58" s="358"/>
      <c r="AE58" s="358"/>
      <c r="AF58" s="358"/>
      <c r="AG58" s="355">
        <f t="shared" si="8"/>
        <v>1898138</v>
      </c>
      <c r="AH58" s="23"/>
      <c r="AI58" s="131"/>
      <c r="AJ58" s="131"/>
      <c r="AO58" s="48">
        <f>IF($F58&gt;=110,0,IF($F58&lt;15,0,ISI.PAY.現.儲!$M63))</f>
        <v>98616</v>
      </c>
      <c r="AP58" s="48">
        <f>IF($F58&gt;=110,0,IF($F58&lt;15,0,ISI.PAY.現.儲!$T63))</f>
        <v>91014</v>
      </c>
      <c r="AQ58" s="48">
        <f>IF($F58&gt;=110,0,IF($F58&lt;15,0,ISI.PAY.現.儲!$U63))</f>
        <v>91014</v>
      </c>
      <c r="AR58" s="161">
        <f t="shared" si="9"/>
        <v>0</v>
      </c>
      <c r="AS58" s="48">
        <f>IF(AND($F58&gt;=15,$E58&gt;=7),ISI.PAY.現.儲!$K63,0)</f>
        <v>16020</v>
      </c>
      <c r="AT58" s="48">
        <f>IF($AS58=0,0,SUM($AS$13:$AS58))</f>
        <v>515263</v>
      </c>
      <c r="AU58" s="48">
        <f>IF($F58&lt;15,ISI.PAY.現.儲!$I63,0)</f>
        <v>0</v>
      </c>
      <c r="AV58" s="48">
        <f>IF($F58=" ",0,IF(OR($F58&lt;15,$E58&gt;=7),ISI.PAY.現.儲!$F63,0))</f>
        <v>894233</v>
      </c>
      <c r="AW58" s="168">
        <f t="shared" si="10"/>
        <v>107034</v>
      </c>
      <c r="AX58" s="168">
        <f t="shared" si="11"/>
        <v>985247</v>
      </c>
    </row>
    <row r="59" spans="1:50" ht="16" customHeight="1" x14ac:dyDescent="0.25">
      <c r="A59" s="21">
        <f t="shared" si="14"/>
        <v>46</v>
      </c>
      <c r="E59" s="328">
        <f t="shared" ref="E59" si="42">E58+1</f>
        <v>47</v>
      </c>
      <c r="F59" s="329">
        <f t="shared" si="13"/>
        <v>101</v>
      </c>
      <c r="G59" s="349"/>
      <c r="H59" s="350">
        <f>IF($F59=" ","",ROUND(VLOOKUP($B$8,ISI.CUR!$A$2:$DR$415,12+$E59,0)*$X$12,0))</f>
        <v>932401</v>
      </c>
      <c r="I59" s="351">
        <f t="shared" si="15"/>
        <v>932401</v>
      </c>
      <c r="J59" s="351">
        <f t="shared" si="1"/>
        <v>932401</v>
      </c>
      <c r="K59" s="352" t="str">
        <f t="shared" si="2"/>
        <v xml:space="preserve"> </v>
      </c>
      <c r="L59" s="350">
        <f>IF($I$8="購買增額繳清保險金額",IF($F59&gt;=110," ",IF($F59&lt;15," ",ISI.PAY.繳清!$M64)),IF($AO59=0," ",$AO59))</f>
        <v>1089177</v>
      </c>
      <c r="M59" s="351">
        <f>IF($I$8="購買增額繳清保險金額",IF($F59&gt;=110," ",IF($F59&lt;15," ",ISI.PAY.繳清!$T64)),IF($AP59=0," ",$AP59))</f>
        <v>1015550</v>
      </c>
      <c r="N59" s="351">
        <f>IF($I$8="購買增額繳清保險金額",IF($F59&gt;=110," ",IF($F59&lt;15," ",ISI.PAY.繳清!U64)),IF($AQ59=0," ",$AQ59))</f>
        <v>1015550</v>
      </c>
      <c r="O59" s="352" t="str">
        <f t="shared" si="3"/>
        <v xml:space="preserve"> </v>
      </c>
      <c r="P59" s="353" t="str">
        <f t="shared" si="4"/>
        <v xml:space="preserve"> </v>
      </c>
      <c r="Q59" s="354" t="str">
        <f t="shared" si="5"/>
        <v xml:space="preserve"> </v>
      </c>
      <c r="R59" s="355" t="str">
        <f>IF($I$8="購買增額繳清保險金額",IF($F59&gt;=15," ",ISI.PAY.繳清!$I64),IF($I$8="現金給付",IF($AU59=0," ",$AU59),IF($AV59=0," ",$AV59)))</f>
        <v xml:space="preserve"> </v>
      </c>
      <c r="S59" s="355">
        <f t="shared" si="6"/>
        <v>1947951</v>
      </c>
      <c r="T59" s="358"/>
      <c r="U59" s="358"/>
      <c r="V59" s="358"/>
      <c r="W59" s="358"/>
      <c r="X59" s="358"/>
      <c r="Y59" s="358"/>
      <c r="Z59" s="358"/>
      <c r="AA59" s="358"/>
      <c r="AB59" s="358"/>
      <c r="AC59" s="358"/>
      <c r="AD59" s="358"/>
      <c r="AE59" s="358"/>
      <c r="AF59" s="358"/>
      <c r="AG59" s="355">
        <f t="shared" si="8"/>
        <v>1947951</v>
      </c>
      <c r="AH59" s="23"/>
      <c r="AI59" s="131"/>
      <c r="AJ59" s="131"/>
      <c r="AO59" s="48">
        <f>IF($F59&gt;=110,0,IF($F59&lt;15,0,ISI.PAY.現.儲!$M64))</f>
        <v>98616</v>
      </c>
      <c r="AP59" s="48">
        <f>IF($F59&gt;=110,0,IF($F59&lt;15,0,ISI.PAY.現.儲!$T64))</f>
        <v>91950</v>
      </c>
      <c r="AQ59" s="48">
        <f>IF($F59&gt;=110,0,IF($F59&lt;15,0,ISI.PAY.現.儲!$U64))</f>
        <v>91950</v>
      </c>
      <c r="AR59" s="161">
        <f t="shared" si="9"/>
        <v>0</v>
      </c>
      <c r="AS59" s="48">
        <f>IF(AND($F59&gt;=15,$E59&gt;=7),ISI.PAY.現.儲!$K64,0)</f>
        <v>16185</v>
      </c>
      <c r="AT59" s="48">
        <f>IF($AS59=0,0,SUM($AS$13:$AS59))</f>
        <v>531448</v>
      </c>
      <c r="AU59" s="48">
        <f>IF($F59&lt;15,ISI.PAY.現.儲!$I64,0)</f>
        <v>0</v>
      </c>
      <c r="AV59" s="48">
        <f>IF($F59=" ",0,IF(OR($F59&lt;15,$E59&gt;=7),ISI.PAY.現.儲!$F64,0))</f>
        <v>935725</v>
      </c>
      <c r="AW59" s="168">
        <f t="shared" si="10"/>
        <v>108135</v>
      </c>
      <c r="AX59" s="168">
        <f t="shared" si="11"/>
        <v>1027675</v>
      </c>
    </row>
    <row r="60" spans="1:50" ht="16" customHeight="1" x14ac:dyDescent="0.25">
      <c r="A60" s="21">
        <f t="shared" si="14"/>
        <v>47</v>
      </c>
      <c r="E60" s="328">
        <f t="shared" ref="E60" si="43">E59+1</f>
        <v>48</v>
      </c>
      <c r="F60" s="329">
        <f t="shared" si="13"/>
        <v>102</v>
      </c>
      <c r="G60" s="349"/>
      <c r="H60" s="350">
        <f>IF($F60=" ","",ROUND(VLOOKUP($B$8,ISI.CUR!$A$2:$DR$415,12+$E60,0)*$X$12,0))</f>
        <v>941753</v>
      </c>
      <c r="I60" s="351">
        <f t="shared" si="15"/>
        <v>941753</v>
      </c>
      <c r="J60" s="351">
        <f t="shared" si="1"/>
        <v>941753</v>
      </c>
      <c r="K60" s="352" t="str">
        <f t="shared" si="2"/>
        <v xml:space="preserve"> </v>
      </c>
      <c r="L60" s="350">
        <f>IF($I$8="購買增額繳清保險金額",IF($F60&gt;=110," ",IF($F60&lt;15," ",ISI.PAY.繳清!$M65)),IF($AO60=0," ",$AO60))</f>
        <v>1122184</v>
      </c>
      <c r="M60" s="351">
        <f>IF($I$8="購買增額繳清保險金額",IF($F60&gt;=110," ",IF($F60&lt;15," ",ISI.PAY.繳清!$T65)),IF($AP60=0," ",$AP60))</f>
        <v>1056820</v>
      </c>
      <c r="N60" s="351">
        <f>IF($I$8="購買增額繳清保險金額",IF($F60&gt;=110," ",IF($F60&lt;15," ",ISI.PAY.繳清!U65)),IF($AQ60=0," ",$AQ60))</f>
        <v>1056820</v>
      </c>
      <c r="O60" s="352" t="str">
        <f t="shared" si="3"/>
        <v xml:space="preserve"> </v>
      </c>
      <c r="P60" s="353" t="str">
        <f t="shared" si="4"/>
        <v xml:space="preserve"> </v>
      </c>
      <c r="Q60" s="354" t="str">
        <f t="shared" si="5"/>
        <v xml:space="preserve"> </v>
      </c>
      <c r="R60" s="355" t="str">
        <f>IF($I$8="購買增額繳清保險金額",IF($F60&gt;=15," ",ISI.PAY.繳清!$I65),IF($I$8="現金給付",IF($AU60=0," ",$AU60),IF($AV60=0," ",$AV60)))</f>
        <v xml:space="preserve"> </v>
      </c>
      <c r="S60" s="355">
        <f t="shared" si="6"/>
        <v>1998573</v>
      </c>
      <c r="T60" s="358"/>
      <c r="U60" s="358"/>
      <c r="V60" s="358"/>
      <c r="W60" s="358"/>
      <c r="X60" s="358"/>
      <c r="Y60" s="358"/>
      <c r="Z60" s="358"/>
      <c r="AA60" s="358"/>
      <c r="AB60" s="358"/>
      <c r="AC60" s="358"/>
      <c r="AD60" s="358"/>
      <c r="AE60" s="358"/>
      <c r="AF60" s="358"/>
      <c r="AG60" s="355">
        <f t="shared" si="8"/>
        <v>1998573</v>
      </c>
      <c r="AH60" s="23"/>
      <c r="AI60" s="131"/>
      <c r="AJ60" s="131"/>
      <c r="AO60" s="48">
        <f>IF($F60&gt;=110,0,IF($F60&lt;15,0,ISI.PAY.現.儲!$M65))</f>
        <v>98616</v>
      </c>
      <c r="AP60" s="48">
        <f>IF($F60&gt;=110,0,IF($F60&lt;15,0,ISI.PAY.現.儲!$T65))</f>
        <v>92872</v>
      </c>
      <c r="AQ60" s="48">
        <f>IF($F60&gt;=110,0,IF($F60&lt;15,0,ISI.PAY.現.儲!$U65))</f>
        <v>92872</v>
      </c>
      <c r="AR60" s="161">
        <f t="shared" si="9"/>
        <v>0</v>
      </c>
      <c r="AS60" s="48">
        <f>IF(AND($F60&gt;=15,$E60&gt;=7),ISI.PAY.現.儲!$K65,0)</f>
        <v>16347</v>
      </c>
      <c r="AT60" s="48">
        <f>IF($AS60=0,0,SUM($AS$13:$AS60))</f>
        <v>547795</v>
      </c>
      <c r="AU60" s="48">
        <f>IF($F60&lt;15,ISI.PAY.現.儲!$I65,0)</f>
        <v>0</v>
      </c>
      <c r="AV60" s="48">
        <f>IF($F60=" ",0,IF(OR($F60&lt;15,$E60&gt;=7),ISI.PAY.現.儲!$F65,0))</f>
        <v>978553</v>
      </c>
      <c r="AW60" s="168">
        <f t="shared" si="10"/>
        <v>109219</v>
      </c>
      <c r="AX60" s="168">
        <f t="shared" si="11"/>
        <v>1071425</v>
      </c>
    </row>
    <row r="61" spans="1:50" ht="16" customHeight="1" x14ac:dyDescent="0.25">
      <c r="A61" s="21">
        <f t="shared" si="14"/>
        <v>48</v>
      </c>
      <c r="E61" s="328">
        <f t="shared" ref="E61" si="44">E60+1</f>
        <v>49</v>
      </c>
      <c r="F61" s="329">
        <f t="shared" si="13"/>
        <v>103</v>
      </c>
      <c r="G61" s="349"/>
      <c r="H61" s="350">
        <f>IF($F61=" ","",ROUND(VLOOKUP($B$8,ISI.CUR!$A$2:$DR$415,12+$E61,0)*$X$12,0))</f>
        <v>950933</v>
      </c>
      <c r="I61" s="351">
        <f t="shared" si="15"/>
        <v>950933</v>
      </c>
      <c r="J61" s="351">
        <f t="shared" si="1"/>
        <v>950933</v>
      </c>
      <c r="K61" s="352" t="str">
        <f t="shared" si="2"/>
        <v xml:space="preserve"> </v>
      </c>
      <c r="L61" s="350">
        <f>IF($I$8="購買增額繳清保險金額",IF($F61&gt;=110," ",IF($F61&lt;15," ",ISI.PAY.繳清!$M66)),IF($AO61=0," ",$AO61))</f>
        <v>1155715</v>
      </c>
      <c r="M61" s="351">
        <f>IF($I$8="購買增額繳清保險金額",IF($F61&gt;=110," ",IF($F61&lt;15," ",ISI.PAY.繳清!$T66)),IF($AP61=0," ",$AP61))</f>
        <v>1099007</v>
      </c>
      <c r="N61" s="351">
        <f>IF($I$8="購買增額繳清保險金額",IF($F61&gt;=110," ",IF($F61&lt;15," ",ISI.PAY.繳清!U66)),IF($AQ61=0," ",$AQ61))</f>
        <v>1099007</v>
      </c>
      <c r="O61" s="352" t="str">
        <f t="shared" si="3"/>
        <v xml:space="preserve"> </v>
      </c>
      <c r="P61" s="353" t="str">
        <f t="shared" si="4"/>
        <v xml:space="preserve"> </v>
      </c>
      <c r="Q61" s="354" t="str">
        <f t="shared" si="5"/>
        <v xml:space="preserve"> </v>
      </c>
      <c r="R61" s="355" t="str">
        <f>IF($I$8="購買增額繳清保險金額",IF($F61&gt;=15," ",ISI.PAY.繳清!$I66),IF($I$8="現金給付",IF($AU61=0," ",$AU61),IF($AV61=0," ",$AV61)))</f>
        <v xml:space="preserve"> </v>
      </c>
      <c r="S61" s="355">
        <f t="shared" si="6"/>
        <v>2049940</v>
      </c>
      <c r="T61" s="358"/>
      <c r="U61" s="358"/>
      <c r="V61" s="358"/>
      <c r="W61" s="358"/>
      <c r="X61" s="358"/>
      <c r="Y61" s="358"/>
      <c r="Z61" s="358"/>
      <c r="AA61" s="358"/>
      <c r="AB61" s="358"/>
      <c r="AC61" s="358"/>
      <c r="AD61" s="358"/>
      <c r="AE61" s="358"/>
      <c r="AF61" s="358"/>
      <c r="AG61" s="355">
        <f t="shared" si="8"/>
        <v>2049940</v>
      </c>
      <c r="AH61" s="23"/>
      <c r="AI61" s="131"/>
      <c r="AJ61" s="131"/>
      <c r="AO61" s="48">
        <f>IF($F61&gt;=110,0,IF($F61&lt;15,0,ISI.PAY.現.儲!$M66))</f>
        <v>98616</v>
      </c>
      <c r="AP61" s="48">
        <f>IF($F61&gt;=110,0,IF($F61&lt;15,0,ISI.PAY.現.儲!$T66))</f>
        <v>93777</v>
      </c>
      <c r="AQ61" s="48">
        <f>IF($F61&gt;=110,0,IF($F61&lt;15,0,ISI.PAY.現.儲!$U66))</f>
        <v>93777</v>
      </c>
      <c r="AR61" s="161">
        <f t="shared" si="9"/>
        <v>0</v>
      </c>
      <c r="AS61" s="48">
        <f>IF(AND($F61&gt;=15,$E61&gt;=7),ISI.PAY.現.儲!$K66,0)</f>
        <v>16506</v>
      </c>
      <c r="AT61" s="48">
        <f>IF($AS61=0,0,SUM($AS$13:$AS61))</f>
        <v>564301</v>
      </c>
      <c r="AU61" s="48">
        <f>IF($F61&lt;15,ISI.PAY.現.儲!$I66,0)</f>
        <v>0</v>
      </c>
      <c r="AV61" s="48">
        <f>IF($F61=" ",0,IF(OR($F61&lt;15,$E61&gt;=7),ISI.PAY.現.儲!$F66,0))</f>
        <v>1022752</v>
      </c>
      <c r="AW61" s="168">
        <f t="shared" si="10"/>
        <v>110283</v>
      </c>
      <c r="AX61" s="168">
        <f t="shared" si="11"/>
        <v>1116529</v>
      </c>
    </row>
    <row r="62" spans="1:50" ht="16" customHeight="1" x14ac:dyDescent="0.25">
      <c r="A62" s="21">
        <f t="shared" si="14"/>
        <v>49</v>
      </c>
      <c r="E62" s="335">
        <f t="shared" ref="E62" si="45">E61+1</f>
        <v>50</v>
      </c>
      <c r="F62" s="336">
        <f t="shared" si="13"/>
        <v>104</v>
      </c>
      <c r="G62" s="361"/>
      <c r="H62" s="362">
        <f>IF($F62=" ","",ROUND(VLOOKUP($B$8,ISI.CUR!$A$2:$DR$415,12+$E62,0)*$X$12,0))</f>
        <v>959905</v>
      </c>
      <c r="I62" s="363">
        <f t="shared" si="15"/>
        <v>959905</v>
      </c>
      <c r="J62" s="363">
        <f t="shared" si="1"/>
        <v>959905</v>
      </c>
      <c r="K62" s="364" t="str">
        <f t="shared" si="2"/>
        <v xml:space="preserve"> </v>
      </c>
      <c r="L62" s="362">
        <f>IF($I$8="購買增額繳清保險金額",IF($F62&gt;=110," ",IF($F62&lt;15," ",ISI.PAY.繳清!$M67)),IF($AO62=0," ",$AO62))</f>
        <v>1189775</v>
      </c>
      <c r="M62" s="363">
        <f>IF($I$8="購買增額繳清保險金額",IF($F62&gt;=110," ",IF($F62&lt;15," ",ISI.PAY.繳清!$T67)),IF($AP62=0," ",$AP62))</f>
        <v>1142071</v>
      </c>
      <c r="N62" s="363">
        <f>IF($I$8="購買增額繳清保險金額",IF($F62&gt;=110," ",IF($F62&lt;15," ",ISI.PAY.繳清!U67)),IF($AQ62=0," ",$AQ62))</f>
        <v>1142071</v>
      </c>
      <c r="O62" s="364" t="str">
        <f t="shared" si="3"/>
        <v xml:space="preserve"> </v>
      </c>
      <c r="P62" s="365" t="str">
        <f t="shared" si="4"/>
        <v xml:space="preserve"> </v>
      </c>
      <c r="Q62" s="366" t="str">
        <f t="shared" si="5"/>
        <v xml:space="preserve"> </v>
      </c>
      <c r="R62" s="367" t="str">
        <f>IF($I$8="購買增額繳清保險金額",IF($F62&gt;=15," ",ISI.PAY.繳清!$I67),IF($I$8="現金給付",IF($AU62=0," ",$AU62),IF($AV62=0," ",$AV62)))</f>
        <v xml:space="preserve"> </v>
      </c>
      <c r="S62" s="367">
        <f t="shared" si="6"/>
        <v>2101976</v>
      </c>
      <c r="T62" s="165"/>
      <c r="U62" s="368"/>
      <c r="V62" s="368"/>
      <c r="W62" s="369"/>
      <c r="X62" s="369"/>
      <c r="Y62" s="369"/>
      <c r="Z62" s="369"/>
      <c r="AA62" s="369"/>
      <c r="AB62" s="369"/>
      <c r="AC62" s="369"/>
      <c r="AD62" s="369"/>
      <c r="AE62" s="369"/>
      <c r="AF62" s="369"/>
      <c r="AG62" s="367">
        <f t="shared" si="8"/>
        <v>2101976</v>
      </c>
      <c r="AH62" s="23"/>
      <c r="AI62" s="131"/>
      <c r="AJ62" s="131"/>
      <c r="AO62" s="48">
        <f>IF($F62&gt;=110,0,IF($F62&lt;15,0,ISI.PAY.現.儲!$M67))</f>
        <v>98616</v>
      </c>
      <c r="AP62" s="48">
        <f>IF($F62&gt;=110,0,IF($F62&lt;15,0,ISI.PAY.現.儲!$T67))</f>
        <v>94662</v>
      </c>
      <c r="AQ62" s="48">
        <f>IF($F62&gt;=110,0,IF($F62&lt;15,0,ISI.PAY.現.儲!$U67))</f>
        <v>94662</v>
      </c>
      <c r="AR62" s="161">
        <f t="shared" si="9"/>
        <v>0</v>
      </c>
      <c r="AS62" s="48">
        <f>IF(AND($F62&gt;=15,$E62&gt;=7),ISI.PAY.現.儲!$K67,0)</f>
        <v>16662</v>
      </c>
      <c r="AT62" s="48">
        <f>IF($AS62=0,0,SUM($AS$13:$AS62))</f>
        <v>580963</v>
      </c>
      <c r="AU62" s="48">
        <f>IF($F62&lt;15,ISI.PAY.現.儲!$I67,0)</f>
        <v>0</v>
      </c>
      <c r="AV62" s="48">
        <f>IF($F62=" ",0,IF(OR($F62&lt;15,$E62&gt;=7),ISI.PAY.現.儲!$F67,0))</f>
        <v>1068358</v>
      </c>
      <c r="AW62" s="168">
        <f t="shared" si="10"/>
        <v>111324</v>
      </c>
      <c r="AX62" s="168">
        <f t="shared" si="11"/>
        <v>1163020</v>
      </c>
    </row>
    <row r="63" spans="1:50" ht="16" customHeight="1" x14ac:dyDescent="0.25">
      <c r="A63" s="21">
        <f t="shared" si="14"/>
        <v>50</v>
      </c>
      <c r="E63" s="328">
        <f t="shared" ref="E63" si="46">E62+1</f>
        <v>51</v>
      </c>
      <c r="F63" s="329">
        <f t="shared" si="13"/>
        <v>105</v>
      </c>
      <c r="G63" s="349"/>
      <c r="H63" s="350">
        <f>IF($F63=" ","",ROUND(VLOOKUP($B$8,ISI.CUR!$A$2:$DR$415,12+$E63,0)*$X$12,0))</f>
        <v>968627</v>
      </c>
      <c r="I63" s="351">
        <f t="shared" si="15"/>
        <v>968627</v>
      </c>
      <c r="J63" s="351">
        <f t="shared" si="1"/>
        <v>968627</v>
      </c>
      <c r="K63" s="352" t="str">
        <f t="shared" si="2"/>
        <v xml:space="preserve"> </v>
      </c>
      <c r="L63" s="350">
        <f>IF($I$8="購買增額繳清保險金額",IF($F63&gt;=110," ",IF($F63&lt;15," ",ISI.PAY.繳清!$M68)),IF($AO63=0," ",$AO63))</f>
        <v>1224374</v>
      </c>
      <c r="M63" s="351">
        <f>IF($I$8="購買增額繳清保險金額",IF($F63&gt;=110," ",IF($F63&lt;15," ",ISI.PAY.繳清!$T68)),IF($AP63=0," ",$AP63))</f>
        <v>1185962</v>
      </c>
      <c r="N63" s="351">
        <f>IF($I$8="購買增額繳清保險金額",IF($F63&gt;=110," ",IF($F63&lt;15," ",ISI.PAY.繳清!U68)),IF($AQ63=0," ",$AQ63))</f>
        <v>1185962</v>
      </c>
      <c r="O63" s="352" t="str">
        <f t="shared" si="3"/>
        <v xml:space="preserve"> </v>
      </c>
      <c r="P63" s="353" t="str">
        <f t="shared" si="4"/>
        <v xml:space="preserve"> </v>
      </c>
      <c r="Q63" s="354" t="str">
        <f t="shared" si="5"/>
        <v xml:space="preserve"> </v>
      </c>
      <c r="R63" s="355" t="str">
        <f>IF($I$8="購買增額繳清保險金額",IF($F63&gt;=15," ",ISI.PAY.繳清!$I68),IF($I$8="現金給付",IF($AU63=0," ",$AU63),IF($AV63=0," ",$AV63)))</f>
        <v xml:space="preserve"> </v>
      </c>
      <c r="S63" s="355">
        <f t="shared" si="6"/>
        <v>2154589</v>
      </c>
      <c r="T63" s="358"/>
      <c r="U63" s="358"/>
      <c r="V63" s="358"/>
      <c r="W63" s="358"/>
      <c r="X63" s="358"/>
      <c r="Y63" s="358"/>
      <c r="Z63" s="358"/>
      <c r="AA63" s="358"/>
      <c r="AB63" s="358"/>
      <c r="AC63" s="358"/>
      <c r="AD63" s="358"/>
      <c r="AE63" s="358"/>
      <c r="AF63" s="358"/>
      <c r="AG63" s="355">
        <f t="shared" si="8"/>
        <v>2154589</v>
      </c>
      <c r="AH63" s="23"/>
      <c r="AI63" s="131"/>
      <c r="AJ63" s="131"/>
      <c r="AO63" s="48">
        <f>IF($F63&gt;=110,0,IF($F63&lt;15,0,ISI.PAY.現.儲!$M68))</f>
        <v>98616</v>
      </c>
      <c r="AP63" s="48">
        <f>IF($F63&gt;=110,0,IF($F63&lt;15,0,ISI.PAY.現.儲!$T68))</f>
        <v>95522</v>
      </c>
      <c r="AQ63" s="48">
        <f>IF($F63&gt;=110,0,IF($F63&lt;15,0,ISI.PAY.現.儲!$U68))</f>
        <v>95522</v>
      </c>
      <c r="AR63" s="161">
        <f t="shared" si="9"/>
        <v>0</v>
      </c>
      <c r="AS63" s="48">
        <f>IF(AND($F63&gt;=15,$E63&gt;=7),ISI.PAY.現.儲!$K68,0)</f>
        <v>16814</v>
      </c>
      <c r="AT63" s="48">
        <f>IF($AS63=0,0,SUM($AS$13:$AS63))</f>
        <v>597777</v>
      </c>
      <c r="AU63" s="48">
        <f>IF($F63&lt;15,ISI.PAY.現.儲!$I68,0)</f>
        <v>0</v>
      </c>
      <c r="AV63" s="48">
        <f>IF($F63=" ",0,IF(OR($F63&lt;15,$E63&gt;=7),ISI.PAY.現.儲!$F68,0))</f>
        <v>1115407</v>
      </c>
      <c r="AW63" s="168">
        <f t="shared" si="10"/>
        <v>112336</v>
      </c>
      <c r="AX63" s="168">
        <f t="shared" si="11"/>
        <v>1210929</v>
      </c>
    </row>
    <row r="64" spans="1:50" ht="16" customHeight="1" x14ac:dyDescent="0.25">
      <c r="A64" s="21">
        <f t="shared" si="14"/>
        <v>51</v>
      </c>
      <c r="E64" s="328">
        <f t="shared" ref="E64" si="47">E63+1</f>
        <v>52</v>
      </c>
      <c r="F64" s="329">
        <f t="shared" si="13"/>
        <v>106</v>
      </c>
      <c r="G64" s="349"/>
      <c r="H64" s="350">
        <f>IF($F64=" ","",ROUND(VLOOKUP($B$8,ISI.CUR!$A$2:$DR$415,12+$E64,0)*$X$12,0))</f>
        <v>977053</v>
      </c>
      <c r="I64" s="351">
        <f t="shared" si="15"/>
        <v>977053</v>
      </c>
      <c r="J64" s="351">
        <f t="shared" si="1"/>
        <v>977053</v>
      </c>
      <c r="K64" s="352" t="str">
        <f t="shared" si="2"/>
        <v xml:space="preserve"> </v>
      </c>
      <c r="L64" s="350">
        <f>IF($I$8="購買增額繳清保險金額",IF($F64&gt;=110," ",IF($F64&lt;15," ",ISI.PAY.繳清!$M69)),IF($AO64=0," ",$AO64))</f>
        <v>1259517</v>
      </c>
      <c r="M64" s="351">
        <f>IF($I$8="購買增額繳清保險金額",IF($F64&gt;=110," ",IF($F64&lt;15," ",ISI.PAY.繳清!$T69)),IF($AP64=0," ",$AP64))</f>
        <v>1230614</v>
      </c>
      <c r="N64" s="351">
        <f>IF($I$8="購買增額繳清保險金額",IF($F64&gt;=110," ",IF($F64&lt;15," ",ISI.PAY.繳清!U69)),IF($AQ64=0," ",$AQ64))</f>
        <v>1230614</v>
      </c>
      <c r="O64" s="352" t="str">
        <f t="shared" si="3"/>
        <v xml:space="preserve"> </v>
      </c>
      <c r="P64" s="353" t="str">
        <f t="shared" si="4"/>
        <v xml:space="preserve"> </v>
      </c>
      <c r="Q64" s="354" t="str">
        <f t="shared" si="5"/>
        <v xml:space="preserve"> </v>
      </c>
      <c r="R64" s="355" t="str">
        <f>IF($I$8="購買增額繳清保險金額",IF($F64&gt;=15," ",ISI.PAY.繳清!$I69),IF($I$8="現金給付",IF($AU64=0," ",$AU64),IF($AV64=0," ",$AV64)))</f>
        <v xml:space="preserve"> </v>
      </c>
      <c r="S64" s="355">
        <f t="shared" si="6"/>
        <v>2207667</v>
      </c>
      <c r="T64" s="358"/>
      <c r="U64" s="358"/>
      <c r="V64" s="358"/>
      <c r="W64" s="358"/>
      <c r="X64" s="358"/>
      <c r="Y64" s="358"/>
      <c r="Z64" s="358"/>
      <c r="AA64" s="358"/>
      <c r="AB64" s="358"/>
      <c r="AC64" s="358"/>
      <c r="AD64" s="358"/>
      <c r="AE64" s="358"/>
      <c r="AF64" s="358"/>
      <c r="AG64" s="355">
        <f t="shared" si="8"/>
        <v>2207667</v>
      </c>
      <c r="AH64" s="23"/>
      <c r="AI64" s="131"/>
      <c r="AJ64" s="131"/>
      <c r="AO64" s="48">
        <f>IF($F64&gt;=110,0,IF($F64&lt;15,0,ISI.PAY.現.儲!$M69))</f>
        <v>98616</v>
      </c>
      <c r="AP64" s="48">
        <f>IF($F64&gt;=110,0,IF($F64&lt;15,0,ISI.PAY.現.儲!$T69))</f>
        <v>96353</v>
      </c>
      <c r="AQ64" s="48">
        <f>IF($F64&gt;=110,0,IF($F64&lt;15,0,ISI.PAY.現.儲!$U69))</f>
        <v>96353</v>
      </c>
      <c r="AR64" s="161">
        <f t="shared" si="9"/>
        <v>0</v>
      </c>
      <c r="AS64" s="48">
        <f>IF(AND($F64&gt;=15,$E64&gt;=7),ISI.PAY.現.儲!$K69,0)</f>
        <v>16960</v>
      </c>
      <c r="AT64" s="48">
        <f>IF($AS64=0,0,SUM($AS$13:$AS64))</f>
        <v>614737</v>
      </c>
      <c r="AU64" s="48">
        <f>IF($F64&lt;15,ISI.PAY.現.儲!$I69,0)</f>
        <v>0</v>
      </c>
      <c r="AV64" s="48">
        <f>IF($F64=" ",0,IF(OR($F64&lt;15,$E64&gt;=7),ISI.PAY.現.儲!$F69,0))</f>
        <v>1163933</v>
      </c>
      <c r="AW64" s="168">
        <f t="shared" si="10"/>
        <v>113313</v>
      </c>
      <c r="AX64" s="168">
        <f t="shared" si="11"/>
        <v>1260286</v>
      </c>
    </row>
    <row r="65" spans="1:50" ht="16" customHeight="1" x14ac:dyDescent="0.25">
      <c r="A65" s="21">
        <f t="shared" si="14"/>
        <v>52</v>
      </c>
      <c r="E65" s="328">
        <f t="shared" ref="E65" si="48">E64+1</f>
        <v>53</v>
      </c>
      <c r="F65" s="329">
        <f t="shared" si="13"/>
        <v>107</v>
      </c>
      <c r="G65" s="349"/>
      <c r="H65" s="350">
        <f>IF($F65=" ","",ROUND(VLOOKUP($B$8,ISI.CUR!$A$2:$DR$415,12+$E65,0)*$X$12,0))</f>
        <v>985130</v>
      </c>
      <c r="I65" s="351">
        <f t="shared" si="15"/>
        <v>985130</v>
      </c>
      <c r="J65" s="351">
        <f t="shared" si="1"/>
        <v>985130</v>
      </c>
      <c r="K65" s="352" t="str">
        <f t="shared" si="2"/>
        <v xml:space="preserve"> </v>
      </c>
      <c r="L65" s="350">
        <f>IF($I$8="購買增額繳清保險金額",IF($F65&gt;=110," ",IF($F65&lt;15," ",ISI.PAY.繳清!$M70)),IF($AO65=0," ",$AO65))</f>
        <v>1295218</v>
      </c>
      <c r="M65" s="351">
        <f>IF($I$8="購買增額繳清保險金額",IF($F65&gt;=110," ",IF($F65&lt;15," ",ISI.PAY.繳清!$T70)),IF($AP65=0," ",$AP65))</f>
        <v>1275958</v>
      </c>
      <c r="N65" s="351">
        <f>IF($I$8="購買增額繳清保險金額",IF($F65&gt;=110," ",IF($F65&lt;15," ",ISI.PAY.繳清!U70)),IF($AQ65=0," ",$AQ65))</f>
        <v>1275958</v>
      </c>
      <c r="O65" s="352" t="str">
        <f t="shared" si="3"/>
        <v xml:space="preserve"> </v>
      </c>
      <c r="P65" s="353" t="str">
        <f t="shared" si="4"/>
        <v xml:space="preserve"> </v>
      </c>
      <c r="Q65" s="354" t="str">
        <f t="shared" si="5"/>
        <v xml:space="preserve"> </v>
      </c>
      <c r="R65" s="355" t="str">
        <f>IF($I$8="購買增額繳清保險金額",IF($F65&gt;=15," ",ISI.PAY.繳清!$I70),IF($I$8="現金給付",IF($AU65=0," ",$AU65),IF($AV65=0," ",$AV65)))</f>
        <v xml:space="preserve"> </v>
      </c>
      <c r="S65" s="355">
        <f t="shared" si="6"/>
        <v>2261088</v>
      </c>
      <c r="T65" s="358"/>
      <c r="U65" s="358"/>
      <c r="V65" s="358"/>
      <c r="W65" s="358"/>
      <c r="X65" s="358"/>
      <c r="Y65" s="358"/>
      <c r="Z65" s="358"/>
      <c r="AA65" s="358"/>
      <c r="AB65" s="358"/>
      <c r="AC65" s="358"/>
      <c r="AD65" s="358"/>
      <c r="AE65" s="358"/>
      <c r="AF65" s="358"/>
      <c r="AG65" s="355">
        <f t="shared" si="8"/>
        <v>2261088</v>
      </c>
      <c r="AH65" s="23"/>
      <c r="AI65" s="131"/>
      <c r="AJ65" s="131"/>
      <c r="AO65" s="48">
        <f>IF($F65&gt;=110,0,IF($F65&lt;15,0,ISI.PAY.現.儲!$M70))</f>
        <v>98616</v>
      </c>
      <c r="AP65" s="48">
        <f>IF($F65&gt;=110,0,IF($F65&lt;15,0,ISI.PAY.現.儲!$T70))</f>
        <v>97150</v>
      </c>
      <c r="AQ65" s="48">
        <f>IF($F65&gt;=110,0,IF($F65&lt;15,0,ISI.PAY.現.儲!$U70))</f>
        <v>97150</v>
      </c>
      <c r="AR65" s="161">
        <f t="shared" si="9"/>
        <v>0</v>
      </c>
      <c r="AS65" s="48">
        <f>IF(AND($F65&gt;=15,$E65&gt;=7),ISI.PAY.現.儲!$K70,0)</f>
        <v>17100</v>
      </c>
      <c r="AT65" s="48">
        <f>IF($AS65=0,0,SUM($AS$13:$AS65))</f>
        <v>631837</v>
      </c>
      <c r="AU65" s="48">
        <f>IF($F65&lt;15,ISI.PAY.現.儲!$I70,0)</f>
        <v>0</v>
      </c>
      <c r="AV65" s="48">
        <f>IF($F65=" ",0,IF(OR($F65&lt;15,$E65&gt;=7),ISI.PAY.現.儲!$F70,0))</f>
        <v>1213972</v>
      </c>
      <c r="AW65" s="168">
        <f t="shared" si="10"/>
        <v>114250</v>
      </c>
      <c r="AX65" s="168">
        <f t="shared" si="11"/>
        <v>1311122</v>
      </c>
    </row>
    <row r="66" spans="1:50" ht="16" customHeight="1" x14ac:dyDescent="0.25">
      <c r="A66" s="21">
        <f t="shared" si="14"/>
        <v>53</v>
      </c>
      <c r="E66" s="328">
        <f t="shared" ref="E66" si="49">E65+1</f>
        <v>54</v>
      </c>
      <c r="F66" s="329">
        <f t="shared" si="13"/>
        <v>108</v>
      </c>
      <c r="G66" s="349"/>
      <c r="H66" s="350">
        <f>IF($F66=" ","",ROUND(VLOOKUP($B$8,ISI.CUR!$A$2:$DR$415,12+$E66,0)*$X$12,0))</f>
        <v>992801</v>
      </c>
      <c r="I66" s="351">
        <f t="shared" si="15"/>
        <v>992801</v>
      </c>
      <c r="J66" s="351">
        <f t="shared" si="1"/>
        <v>992801</v>
      </c>
      <c r="K66" s="352" t="str">
        <f t="shared" si="2"/>
        <v xml:space="preserve"> </v>
      </c>
      <c r="L66" s="350">
        <f>IF($I$8="購買增額繳清保險金額",IF($F66&gt;=110," ",IF($F66&lt;15," ",ISI.PAY.繳清!$M71)),IF($AO66=0," ",$AO66))</f>
        <v>1331482</v>
      </c>
      <c r="M66" s="351">
        <f>IF($I$8="購買增額繳清保險金額",IF($F66&gt;=110," ",IF($F66&lt;15," ",ISI.PAY.繳清!$T71)),IF($AP66=0," ",$AP66))</f>
        <v>1321896</v>
      </c>
      <c r="N66" s="351">
        <f>IF($I$8="購買增額繳清保險金額",IF($F66&gt;=110," ",IF($F66&lt;15," ",ISI.PAY.繳清!U71)),IF($AQ66=0," ",$AQ66))</f>
        <v>1321896</v>
      </c>
      <c r="O66" s="352" t="str">
        <f t="shared" si="3"/>
        <v xml:space="preserve"> </v>
      </c>
      <c r="P66" s="353" t="str">
        <f t="shared" si="4"/>
        <v xml:space="preserve"> </v>
      </c>
      <c r="Q66" s="354" t="str">
        <f t="shared" si="5"/>
        <v xml:space="preserve"> </v>
      </c>
      <c r="R66" s="355" t="str">
        <f>IF($I$8="購買增額繳清保險金額",IF($F66&gt;=15," ",ISI.PAY.繳清!$I71),IF($I$8="現金給付",IF($AU66=0," ",$AU66),IF($AV66=0," ",$AV66)))</f>
        <v xml:space="preserve"> </v>
      </c>
      <c r="S66" s="355">
        <f t="shared" si="6"/>
        <v>2314697</v>
      </c>
      <c r="T66" s="358"/>
      <c r="U66" s="358"/>
      <c r="V66" s="358"/>
      <c r="W66" s="358"/>
      <c r="X66" s="358"/>
      <c r="Y66" s="358"/>
      <c r="Z66" s="358"/>
      <c r="AA66" s="358"/>
      <c r="AB66" s="358"/>
      <c r="AC66" s="358"/>
      <c r="AD66" s="358"/>
      <c r="AE66" s="358"/>
      <c r="AF66" s="358"/>
      <c r="AG66" s="355">
        <f t="shared" si="8"/>
        <v>2314697</v>
      </c>
      <c r="AH66" s="23"/>
      <c r="AI66" s="131"/>
      <c r="AJ66" s="131"/>
      <c r="AO66" s="48">
        <f>IF($F66&gt;=110,0,IF($F66&lt;15,0,ISI.PAY.現.儲!$M71))</f>
        <v>98616</v>
      </c>
      <c r="AP66" s="48">
        <f>IF($F66&gt;=110,0,IF($F66&lt;15,0,ISI.PAY.現.儲!$T71))</f>
        <v>97906</v>
      </c>
      <c r="AQ66" s="48">
        <f>IF($F66&gt;=110,0,IF($F66&lt;15,0,ISI.PAY.現.儲!$U71))</f>
        <v>97906</v>
      </c>
      <c r="AR66" s="161">
        <f t="shared" si="9"/>
        <v>0</v>
      </c>
      <c r="AS66" s="48">
        <f>IF(AND($F66&gt;=15,$E66&gt;=7),ISI.PAY.現.儲!$K71,0)</f>
        <v>17233</v>
      </c>
      <c r="AT66" s="48">
        <f>IF($AS66=0,0,SUM($AS$13:$AS66))</f>
        <v>649070</v>
      </c>
      <c r="AU66" s="48">
        <f>IF($F66&lt;15,ISI.PAY.現.儲!$I71,0)</f>
        <v>0</v>
      </c>
      <c r="AV66" s="48">
        <f>IF($F66=" ",0,IF(OR($F66&lt;15,$E66&gt;=7),ISI.PAY.現.儲!$F71,0))</f>
        <v>1265560</v>
      </c>
      <c r="AW66" s="168">
        <f t="shared" si="10"/>
        <v>115139</v>
      </c>
      <c r="AX66" s="168">
        <f t="shared" si="11"/>
        <v>1363466</v>
      </c>
    </row>
    <row r="67" spans="1:50" ht="16" customHeight="1" x14ac:dyDescent="0.25">
      <c r="A67" s="21">
        <f t="shared" si="14"/>
        <v>54</v>
      </c>
      <c r="E67" s="335">
        <f t="shared" ref="E67" si="50">E66+1</f>
        <v>55</v>
      </c>
      <c r="F67" s="336">
        <f t="shared" si="13"/>
        <v>109</v>
      </c>
      <c r="G67" s="361"/>
      <c r="H67" s="362">
        <f>IF($F67=" ","",ROUND(VLOOKUP($B$8,ISI.CUR!$A$2:$DR$415,12+$E67,0)*$X$12,0))</f>
        <v>1000000</v>
      </c>
      <c r="I67" s="363">
        <f t="shared" si="15"/>
        <v>1000000</v>
      </c>
      <c r="J67" s="363">
        <f t="shared" si="1"/>
        <v>1000000</v>
      </c>
      <c r="K67" s="364">
        <f t="shared" si="2"/>
        <v>1000000</v>
      </c>
      <c r="L67" s="362">
        <f>IF($I$8="購買增額繳清保險金額",IF($F67&gt;=110," ",IF($F67&lt;15," ",ISI.PAY.繳清!$M72)),IF($AO67=0," ",$AO67))</f>
        <v>1368319</v>
      </c>
      <c r="M67" s="363">
        <f>IF($I$8="購買增額繳清保險金額",IF($F67&gt;=110," ",IF($F67&lt;15," ",ISI.PAY.繳清!$T72)),IF($AP67=0," ",$AP67))</f>
        <v>1368319</v>
      </c>
      <c r="N67" s="363">
        <f>IF($I$8="購買增額繳清保險金額",IF($F67&gt;=110," ",IF($F67&lt;15," ",ISI.PAY.繳清!U72)),IF($AQ67=0," ",$AQ67))</f>
        <v>1368319</v>
      </c>
      <c r="O67" s="364">
        <f t="shared" si="3"/>
        <v>1368319</v>
      </c>
      <c r="P67" s="365" t="str">
        <f t="shared" si="4"/>
        <v xml:space="preserve"> </v>
      </c>
      <c r="Q67" s="366" t="str">
        <f t="shared" si="5"/>
        <v xml:space="preserve"> </v>
      </c>
      <c r="R67" s="367" t="str">
        <f>IF($I$8="購買增額繳清保險金額",IF($F67&gt;=15," ",ISI.PAY.繳清!$I72),IF($I$8="現金給付",IF($AU67=0," ",$AU67),IF($AV67=0," ",$AV67)))</f>
        <v xml:space="preserve"> </v>
      </c>
      <c r="S67" s="367">
        <f t="shared" si="6"/>
        <v>2368319</v>
      </c>
      <c r="T67" s="165"/>
      <c r="U67" s="368"/>
      <c r="V67" s="368"/>
      <c r="W67" s="369"/>
      <c r="X67" s="369"/>
      <c r="Y67" s="369"/>
      <c r="Z67" s="369"/>
      <c r="AA67" s="369"/>
      <c r="AB67" s="369"/>
      <c r="AC67" s="369"/>
      <c r="AD67" s="369"/>
      <c r="AE67" s="369"/>
      <c r="AF67" s="369"/>
      <c r="AG67" s="367">
        <f t="shared" si="8"/>
        <v>2368319</v>
      </c>
      <c r="AH67" s="23"/>
      <c r="AI67" s="131"/>
      <c r="AJ67" s="131"/>
      <c r="AO67" s="48">
        <f>IF($F67&gt;=110,0,IF($F67&lt;15,0,ISI.PAY.現.儲!$M72))</f>
        <v>98616</v>
      </c>
      <c r="AP67" s="48">
        <f>IF($F67&gt;=110,0,IF($F67&lt;15,0,ISI.PAY.現.儲!$T72))</f>
        <v>98616</v>
      </c>
      <c r="AQ67" s="48">
        <f>IF($F67&gt;=110,0,IF($F67&lt;15,0,ISI.PAY.現.儲!$U72))</f>
        <v>98616</v>
      </c>
      <c r="AR67" s="161">
        <f t="shared" si="9"/>
        <v>98616</v>
      </c>
      <c r="AS67" s="48">
        <f>IF(AND($F67&gt;=15,$E67&gt;=7),ISI.PAY.現.儲!$K72,0)</f>
        <v>17358</v>
      </c>
      <c r="AT67" s="48">
        <f>IF($AS67=0,0,SUM($AS$13:$AS67))</f>
        <v>666428</v>
      </c>
      <c r="AU67" s="48">
        <f>IF($F67&lt;15,ISI.PAY.現.儲!$I72,0)</f>
        <v>0</v>
      </c>
      <c r="AV67" s="48">
        <f>IF($F67=" ",0,IF(OR($F67&lt;15,$E67&gt;=7),ISI.PAY.現.儲!$F72,0))</f>
        <v>1318733</v>
      </c>
      <c r="AW67" s="168">
        <f t="shared" si="10"/>
        <v>115974</v>
      </c>
      <c r="AX67" s="168">
        <f t="shared" si="11"/>
        <v>1417349</v>
      </c>
    </row>
    <row r="68" spans="1:50" ht="16" customHeight="1" x14ac:dyDescent="0.25">
      <c r="A68" s="21">
        <f t="shared" si="14"/>
        <v>55</v>
      </c>
      <c r="E68" s="328">
        <f t="shared" ref="E68" si="51">E67+1</f>
        <v>56</v>
      </c>
      <c r="F68" s="329" t="str">
        <f t="shared" si="13"/>
        <v xml:space="preserve"> </v>
      </c>
      <c r="G68" s="349"/>
      <c r="H68" s="350" t="str">
        <f>IF($F68=" ","",ROUND(VLOOKUP($B$8,ISI.CUR!$A$2:$DR$415,12+$E68,0)*$X$12,0))</f>
        <v/>
      </c>
      <c r="I68" s="351" t="str">
        <f t="shared" si="15"/>
        <v/>
      </c>
      <c r="J68" s="351" t="str">
        <f t="shared" si="1"/>
        <v xml:space="preserve"> </v>
      </c>
      <c r="K68" s="352" t="str">
        <f t="shared" si="2"/>
        <v xml:space="preserve"> </v>
      </c>
      <c r="L68" s="350" t="str">
        <f>IF($I$8="購買增額繳清保險金額",IF($F68&gt;=110," ",IF($F68&lt;15," ",ISI.PAY.繳清!$M73)),IF($AO68=0," ",$AO68))</f>
        <v xml:space="preserve"> </v>
      </c>
      <c r="M68" s="351" t="str">
        <f>IF($I$8="購買增額繳清保險金額",IF($F68&gt;=110," ",IF($F68&lt;15," ",ISI.PAY.繳清!$T73)),IF($AP68=0," ",$AP68))</f>
        <v xml:space="preserve"> </v>
      </c>
      <c r="N68" s="351" t="str">
        <f>IF($I$8="購買增額繳清保險金額",IF($F68&gt;=110," ",IF($F68&lt;15," ",ISI.PAY.繳清!U73)),IF($AQ68=0," ",$AQ68))</f>
        <v xml:space="preserve"> </v>
      </c>
      <c r="O68" s="352" t="str">
        <f t="shared" si="3"/>
        <v xml:space="preserve"> </v>
      </c>
      <c r="P68" s="353" t="str">
        <f t="shared" si="4"/>
        <v xml:space="preserve"> </v>
      </c>
      <c r="Q68" s="354" t="str">
        <f t="shared" si="5"/>
        <v xml:space="preserve"> </v>
      </c>
      <c r="R68" s="355" t="str">
        <f>IF($I$8="購買增額繳清保險金額",IF($F68&gt;=15," ",ISI.PAY.繳清!$I73),IF($I$8="現金給付",IF($AU68=0," ",$AU68),IF($AV68=0," ",$AV68)))</f>
        <v xml:space="preserve"> </v>
      </c>
      <c r="S68" s="355" t="str">
        <f t="shared" si="6"/>
        <v xml:space="preserve"> </v>
      </c>
      <c r="T68" s="358"/>
      <c r="U68" s="358"/>
      <c r="V68" s="358"/>
      <c r="W68" s="358"/>
      <c r="X68" s="358"/>
      <c r="Y68" s="358"/>
      <c r="Z68" s="358"/>
      <c r="AA68" s="358"/>
      <c r="AB68" s="358"/>
      <c r="AC68" s="358"/>
      <c r="AD68" s="358"/>
      <c r="AE68" s="358"/>
      <c r="AF68" s="358"/>
      <c r="AG68" s="355" t="str">
        <f t="shared" si="8"/>
        <v xml:space="preserve"> </v>
      </c>
      <c r="AH68" s="23"/>
      <c r="AI68" s="131"/>
      <c r="AJ68" s="131"/>
      <c r="AO68" s="48">
        <f>IF($F68&gt;=110,0,IF($F68&lt;15,0,ISI.PAY.現.儲!$M73))</f>
        <v>0</v>
      </c>
      <c r="AP68" s="48">
        <f>IF($F68&gt;=110,0,IF($F68&lt;15,0,ISI.PAY.現.儲!$T73))</f>
        <v>0</v>
      </c>
      <c r="AQ68" s="48">
        <f>IF($F68&gt;=110,0,IF($F68&lt;15,0,ISI.PAY.現.儲!$U73))</f>
        <v>0</v>
      </c>
      <c r="AR68" s="161">
        <f t="shared" si="9"/>
        <v>0</v>
      </c>
      <c r="AS68" s="48">
        <f>IF(AND($F68&gt;=15,$E68&gt;=7),ISI.PAY.現.儲!$K73,0)</f>
        <v>0</v>
      </c>
      <c r="AT68" s="48">
        <f>IF($AS68=0,0,SUM($AS$13:$AS68))</f>
        <v>0</v>
      </c>
      <c r="AU68" s="48">
        <f>IF($F68&lt;15,ISI.PAY.現.儲!$I73,0)</f>
        <v>0</v>
      </c>
      <c r="AV68" s="48">
        <f>IF($F68=" ",0,IF(OR($F68&lt;15,$E68&gt;=7),ISI.PAY.現.儲!$F73,0))</f>
        <v>0</v>
      </c>
      <c r="AW68" s="168">
        <f t="shared" si="10"/>
        <v>0</v>
      </c>
      <c r="AX68" s="168">
        <f t="shared" si="11"/>
        <v>0</v>
      </c>
    </row>
    <row r="69" spans="1:50" ht="16" customHeight="1" x14ac:dyDescent="0.25">
      <c r="A69" s="21">
        <f t="shared" si="14"/>
        <v>56</v>
      </c>
      <c r="E69" s="328">
        <f t="shared" ref="E69" si="52">E68+1</f>
        <v>57</v>
      </c>
      <c r="F69" s="329" t="str">
        <f t="shared" si="13"/>
        <v xml:space="preserve"> </v>
      </c>
      <c r="G69" s="349"/>
      <c r="H69" s="350" t="str">
        <f>IF($F69=" ","",ROUND(VLOOKUP($B$8,ISI.CUR!$A$2:$DR$415,12+$E69,0)*$X$12,0))</f>
        <v/>
      </c>
      <c r="I69" s="351" t="str">
        <f t="shared" si="15"/>
        <v/>
      </c>
      <c r="J69" s="351" t="str">
        <f t="shared" si="1"/>
        <v xml:space="preserve"> </v>
      </c>
      <c r="K69" s="352" t="str">
        <f t="shared" si="2"/>
        <v xml:space="preserve"> </v>
      </c>
      <c r="L69" s="350" t="str">
        <f>IF($I$8="購買增額繳清保險金額",IF($F69&gt;=110," ",IF($F69&lt;15," ",ISI.PAY.繳清!$M74)),IF($AO69=0," ",$AO69))</f>
        <v xml:space="preserve"> </v>
      </c>
      <c r="M69" s="351" t="str">
        <f>IF($I$8="購買增額繳清保險金額",IF($F69&gt;=110," ",IF($F69&lt;15," ",ISI.PAY.繳清!$T74)),IF($AP69=0," ",$AP69))</f>
        <v xml:space="preserve"> </v>
      </c>
      <c r="N69" s="351" t="str">
        <f>IF($I$8="購買增額繳清保險金額",IF($F69&gt;=110," ",IF($F69&lt;15," ",ISI.PAY.繳清!U74)),IF($AQ69=0," ",$AQ69))</f>
        <v xml:space="preserve"> </v>
      </c>
      <c r="O69" s="352" t="str">
        <f t="shared" si="3"/>
        <v xml:space="preserve"> </v>
      </c>
      <c r="P69" s="353" t="str">
        <f t="shared" si="4"/>
        <v xml:space="preserve"> </v>
      </c>
      <c r="Q69" s="354" t="str">
        <f t="shared" si="5"/>
        <v xml:space="preserve"> </v>
      </c>
      <c r="R69" s="355" t="str">
        <f>IF($I$8="購買增額繳清保險金額",IF($F69&gt;=15," ",ISI.PAY.繳清!$I74),IF($I$8="現金給付",IF($AU69=0," ",$AU69),IF($AV69=0," ",$AV69)))</f>
        <v xml:space="preserve"> </v>
      </c>
      <c r="S69" s="355" t="str">
        <f t="shared" si="6"/>
        <v xml:space="preserve"> </v>
      </c>
      <c r="T69" s="358"/>
      <c r="U69" s="358"/>
      <c r="V69" s="358"/>
      <c r="W69" s="358"/>
      <c r="X69" s="358"/>
      <c r="Y69" s="358"/>
      <c r="Z69" s="358"/>
      <c r="AA69" s="358"/>
      <c r="AB69" s="358"/>
      <c r="AC69" s="358"/>
      <c r="AD69" s="358"/>
      <c r="AE69" s="358"/>
      <c r="AF69" s="358"/>
      <c r="AG69" s="355" t="str">
        <f t="shared" si="8"/>
        <v xml:space="preserve"> </v>
      </c>
      <c r="AH69" s="23"/>
      <c r="AI69" s="131"/>
      <c r="AJ69" s="131"/>
      <c r="AO69" s="48">
        <f>IF($F69&gt;=110,0,IF($F69&lt;15,0,ISI.PAY.現.儲!$M74))</f>
        <v>0</v>
      </c>
      <c r="AP69" s="48">
        <f>IF($F69&gt;=110,0,IF($F69&lt;15,0,ISI.PAY.現.儲!$T74))</f>
        <v>0</v>
      </c>
      <c r="AQ69" s="48">
        <f>IF($F69&gt;=110,0,IF($F69&lt;15,0,ISI.PAY.現.儲!$U74))</f>
        <v>0</v>
      </c>
      <c r="AR69" s="161">
        <f t="shared" si="9"/>
        <v>0</v>
      </c>
      <c r="AS69" s="48">
        <f>IF(AND($F69&gt;=15,$E69&gt;=7),ISI.PAY.現.儲!$K74,0)</f>
        <v>0</v>
      </c>
      <c r="AT69" s="48">
        <f>IF($AS69=0,0,SUM($AS$13:$AS69))</f>
        <v>0</v>
      </c>
      <c r="AU69" s="48">
        <f>IF($F69&lt;15,ISI.PAY.現.儲!$I74,0)</f>
        <v>0</v>
      </c>
      <c r="AV69" s="48">
        <f>IF($F69=" ",0,IF(OR($F69&lt;15,$E69&gt;=7),ISI.PAY.現.儲!$F74,0))</f>
        <v>0</v>
      </c>
      <c r="AW69" s="168">
        <f t="shared" si="10"/>
        <v>0</v>
      </c>
      <c r="AX69" s="168">
        <f t="shared" si="11"/>
        <v>0</v>
      </c>
    </row>
    <row r="70" spans="1:50" ht="16" customHeight="1" x14ac:dyDescent="0.25">
      <c r="A70" s="21">
        <f t="shared" si="14"/>
        <v>57</v>
      </c>
      <c r="E70" s="328">
        <f t="shared" ref="E70" si="53">E69+1</f>
        <v>58</v>
      </c>
      <c r="F70" s="329" t="str">
        <f t="shared" si="13"/>
        <v xml:space="preserve"> </v>
      </c>
      <c r="G70" s="349"/>
      <c r="H70" s="350" t="str">
        <f>IF($F70=" ","",ROUND(VLOOKUP($B$8,ISI.CUR!$A$2:$DR$415,12+$E70,0)*$X$12,0))</f>
        <v/>
      </c>
      <c r="I70" s="351" t="str">
        <f t="shared" si="15"/>
        <v/>
      </c>
      <c r="J70" s="351" t="str">
        <f t="shared" si="1"/>
        <v xml:space="preserve"> </v>
      </c>
      <c r="K70" s="352" t="str">
        <f t="shared" si="2"/>
        <v xml:space="preserve"> </v>
      </c>
      <c r="L70" s="350" t="str">
        <f>IF($I$8="購買增額繳清保險金額",IF($F70&gt;=110," ",IF($F70&lt;15," ",ISI.PAY.繳清!$M75)),IF($AO70=0," ",$AO70))</f>
        <v xml:space="preserve"> </v>
      </c>
      <c r="M70" s="351" t="str">
        <f>IF($I$8="購買增額繳清保險金額",IF($F70&gt;=110," ",IF($F70&lt;15," ",ISI.PAY.繳清!$T75)),IF($AP70=0," ",$AP70))</f>
        <v xml:space="preserve"> </v>
      </c>
      <c r="N70" s="351" t="str">
        <f>IF($I$8="購買增額繳清保險金額",IF($F70&gt;=110," ",IF($F70&lt;15," ",ISI.PAY.繳清!U75)),IF($AQ70=0," ",$AQ70))</f>
        <v xml:space="preserve"> </v>
      </c>
      <c r="O70" s="352" t="str">
        <f t="shared" si="3"/>
        <v xml:space="preserve"> </v>
      </c>
      <c r="P70" s="353" t="str">
        <f t="shared" si="4"/>
        <v xml:space="preserve"> </v>
      </c>
      <c r="Q70" s="354" t="str">
        <f t="shared" si="5"/>
        <v xml:space="preserve"> </v>
      </c>
      <c r="R70" s="355" t="str">
        <f>IF($I$8="購買增額繳清保險金額",IF($F70&gt;=15," ",ISI.PAY.繳清!$I75),IF($I$8="現金給付",IF($AU70=0," ",$AU70),IF($AV70=0," ",$AV70)))</f>
        <v xml:space="preserve"> </v>
      </c>
      <c r="S70" s="355" t="str">
        <f t="shared" si="6"/>
        <v xml:space="preserve"> </v>
      </c>
      <c r="T70" s="358"/>
      <c r="U70" s="358"/>
      <c r="V70" s="358"/>
      <c r="W70" s="358"/>
      <c r="X70" s="358"/>
      <c r="Y70" s="358"/>
      <c r="Z70" s="358"/>
      <c r="AA70" s="358"/>
      <c r="AB70" s="358"/>
      <c r="AC70" s="358"/>
      <c r="AD70" s="358"/>
      <c r="AE70" s="358"/>
      <c r="AF70" s="358"/>
      <c r="AG70" s="355" t="str">
        <f t="shared" si="8"/>
        <v xml:space="preserve"> </v>
      </c>
      <c r="AH70" s="23"/>
      <c r="AI70" s="131"/>
      <c r="AJ70" s="131"/>
      <c r="AO70" s="48">
        <f>IF($F70&gt;=110,0,IF($F70&lt;15,0,ISI.PAY.現.儲!$M75))</f>
        <v>0</v>
      </c>
      <c r="AP70" s="48">
        <f>IF($F70&gt;=110,0,IF($F70&lt;15,0,ISI.PAY.現.儲!$T75))</f>
        <v>0</v>
      </c>
      <c r="AQ70" s="48">
        <f>IF($F70&gt;=110,0,IF($F70&lt;15,0,ISI.PAY.現.儲!$U75))</f>
        <v>0</v>
      </c>
      <c r="AR70" s="161">
        <f t="shared" si="9"/>
        <v>0</v>
      </c>
      <c r="AS70" s="48">
        <f>IF(AND($F70&gt;=15,$E70&gt;=7),ISI.PAY.現.儲!$K75,0)</f>
        <v>0</v>
      </c>
      <c r="AT70" s="48">
        <f>IF($AS70=0,0,SUM($AS$13:$AS70))</f>
        <v>0</v>
      </c>
      <c r="AU70" s="48">
        <f>IF($F70&lt;15,ISI.PAY.現.儲!$I75,0)</f>
        <v>0</v>
      </c>
      <c r="AV70" s="48">
        <f>IF($F70=" ",0,IF(OR($F70&lt;15,$E70&gt;=7),ISI.PAY.現.儲!$F75,0))</f>
        <v>0</v>
      </c>
      <c r="AW70" s="168">
        <f t="shared" si="10"/>
        <v>0</v>
      </c>
      <c r="AX70" s="168">
        <f t="shared" si="11"/>
        <v>0</v>
      </c>
    </row>
    <row r="71" spans="1:50" ht="16" customHeight="1" x14ac:dyDescent="0.25">
      <c r="A71" s="21">
        <f t="shared" si="14"/>
        <v>58</v>
      </c>
      <c r="E71" s="328">
        <f t="shared" ref="E71" si="54">E70+1</f>
        <v>59</v>
      </c>
      <c r="F71" s="329" t="str">
        <f t="shared" si="13"/>
        <v xml:space="preserve"> </v>
      </c>
      <c r="G71" s="349"/>
      <c r="H71" s="350" t="str">
        <f>IF($F71=" ","",ROUND(VLOOKUP($B$8,ISI.CUR!$A$2:$DR$415,12+$E71,0)*$X$12,0))</f>
        <v/>
      </c>
      <c r="I71" s="351" t="str">
        <f t="shared" si="15"/>
        <v/>
      </c>
      <c r="J71" s="351" t="str">
        <f t="shared" si="1"/>
        <v xml:space="preserve"> </v>
      </c>
      <c r="K71" s="352" t="str">
        <f t="shared" si="2"/>
        <v xml:space="preserve"> </v>
      </c>
      <c r="L71" s="350" t="str">
        <f>IF($I$8="購買增額繳清保險金額",IF($F71&gt;=110," ",IF($F71&lt;15," ",ISI.PAY.繳清!$M76)),IF($AO71=0," ",$AO71))</f>
        <v xml:space="preserve"> </v>
      </c>
      <c r="M71" s="351" t="str">
        <f>IF($I$8="購買增額繳清保險金額",IF($F71&gt;=110," ",IF($F71&lt;15," ",ISI.PAY.繳清!$T76)),IF($AP71=0," ",$AP71))</f>
        <v xml:space="preserve"> </v>
      </c>
      <c r="N71" s="351" t="str">
        <f>IF($I$8="購買增額繳清保險金額",IF($F71&gt;=110," ",IF($F71&lt;15," ",ISI.PAY.繳清!U76)),IF($AQ71=0," ",$AQ71))</f>
        <v xml:space="preserve"> </v>
      </c>
      <c r="O71" s="352" t="str">
        <f t="shared" si="3"/>
        <v xml:space="preserve"> </v>
      </c>
      <c r="P71" s="353" t="str">
        <f t="shared" si="4"/>
        <v xml:space="preserve"> </v>
      </c>
      <c r="Q71" s="354" t="str">
        <f t="shared" si="5"/>
        <v xml:space="preserve"> </v>
      </c>
      <c r="R71" s="355" t="str">
        <f>IF($I$8="購買增額繳清保險金額",IF($F71&gt;=15," ",ISI.PAY.繳清!$I76),IF($I$8="現金給付",IF($AU71=0," ",$AU71),IF($AV71=0," ",$AV71)))</f>
        <v xml:space="preserve"> </v>
      </c>
      <c r="S71" s="355" t="str">
        <f t="shared" si="6"/>
        <v xml:space="preserve"> </v>
      </c>
      <c r="T71" s="358"/>
      <c r="U71" s="358"/>
      <c r="V71" s="358"/>
      <c r="W71" s="358"/>
      <c r="X71" s="358"/>
      <c r="Y71" s="358"/>
      <c r="Z71" s="358"/>
      <c r="AA71" s="358"/>
      <c r="AB71" s="358"/>
      <c r="AC71" s="358"/>
      <c r="AD71" s="358"/>
      <c r="AE71" s="358"/>
      <c r="AF71" s="358"/>
      <c r="AG71" s="355" t="str">
        <f t="shared" si="8"/>
        <v xml:space="preserve"> </v>
      </c>
      <c r="AH71" s="23"/>
      <c r="AI71" s="131"/>
      <c r="AJ71" s="131"/>
      <c r="AO71" s="48">
        <f>IF($F71&gt;=110,0,IF($F71&lt;15,0,ISI.PAY.現.儲!$M76))</f>
        <v>0</v>
      </c>
      <c r="AP71" s="48">
        <f>IF($F71&gt;=110,0,IF($F71&lt;15,0,ISI.PAY.現.儲!$T76))</f>
        <v>0</v>
      </c>
      <c r="AQ71" s="48">
        <f>IF($F71&gt;=110,0,IF($F71&lt;15,0,ISI.PAY.現.儲!$U76))</f>
        <v>0</v>
      </c>
      <c r="AR71" s="161">
        <f t="shared" si="9"/>
        <v>0</v>
      </c>
      <c r="AS71" s="48">
        <f>IF(AND($F71&gt;=15,$E71&gt;=7),ISI.PAY.現.儲!$K76,0)</f>
        <v>0</v>
      </c>
      <c r="AT71" s="48">
        <f>IF($AS71=0,0,SUM($AS$13:$AS71))</f>
        <v>0</v>
      </c>
      <c r="AU71" s="48">
        <f>IF($F71&lt;15,ISI.PAY.現.儲!$I76,0)</f>
        <v>0</v>
      </c>
      <c r="AV71" s="48">
        <f>IF($F71=" ",0,IF(OR($F71&lt;15,$E71&gt;=7),ISI.PAY.現.儲!$F76,0))</f>
        <v>0</v>
      </c>
      <c r="AW71" s="168">
        <f t="shared" si="10"/>
        <v>0</v>
      </c>
      <c r="AX71" s="168">
        <f t="shared" si="11"/>
        <v>0</v>
      </c>
    </row>
    <row r="72" spans="1:50" ht="16" customHeight="1" x14ac:dyDescent="0.25">
      <c r="A72" s="21">
        <f t="shared" si="14"/>
        <v>59</v>
      </c>
      <c r="E72" s="335">
        <f t="shared" ref="E72" si="55">E71+1</f>
        <v>60</v>
      </c>
      <c r="F72" s="336" t="str">
        <f t="shared" si="13"/>
        <v xml:space="preserve"> </v>
      </c>
      <c r="G72" s="361"/>
      <c r="H72" s="362" t="str">
        <f>IF($F72=" ","",ROUND(VLOOKUP($B$8,ISI.CUR!$A$2:$DR$415,12+$E72,0)*$X$12,0))</f>
        <v/>
      </c>
      <c r="I72" s="363" t="str">
        <f t="shared" si="15"/>
        <v/>
      </c>
      <c r="J72" s="363" t="str">
        <f t="shared" si="1"/>
        <v xml:space="preserve"> </v>
      </c>
      <c r="K72" s="364" t="str">
        <f t="shared" si="2"/>
        <v xml:space="preserve"> </v>
      </c>
      <c r="L72" s="362" t="str">
        <f>IF($I$8="購買增額繳清保險金額",IF($F72&gt;=110," ",IF($F72&lt;15," ",ISI.PAY.繳清!$M77)),IF($AO72=0," ",$AO72))</f>
        <v xml:space="preserve"> </v>
      </c>
      <c r="M72" s="363" t="str">
        <f>IF($I$8="購買增額繳清保險金額",IF($F72&gt;=110," ",IF($F72&lt;15," ",ISI.PAY.繳清!$T77)),IF($AP72=0," ",$AP72))</f>
        <v xml:space="preserve"> </v>
      </c>
      <c r="N72" s="363" t="str">
        <f>IF($I$8="購買增額繳清保險金額",IF($F72&gt;=110," ",IF($F72&lt;15," ",ISI.PAY.繳清!U77)),IF($AQ72=0," ",$AQ72))</f>
        <v xml:space="preserve"> </v>
      </c>
      <c r="O72" s="364" t="str">
        <f t="shared" si="3"/>
        <v xml:space="preserve"> </v>
      </c>
      <c r="P72" s="365" t="str">
        <f t="shared" si="4"/>
        <v xml:space="preserve"> </v>
      </c>
      <c r="Q72" s="366" t="str">
        <f t="shared" si="5"/>
        <v xml:space="preserve"> </v>
      </c>
      <c r="R72" s="367" t="str">
        <f>IF($I$8="購買增額繳清保險金額",IF($F72&gt;=15," ",ISI.PAY.繳清!$I77),IF($I$8="現金給付",IF($AU72=0," ",$AU72),IF($AV72=0," ",$AV72)))</f>
        <v xml:space="preserve"> </v>
      </c>
      <c r="S72" s="367" t="str">
        <f t="shared" si="6"/>
        <v xml:space="preserve"> </v>
      </c>
      <c r="T72" s="165"/>
      <c r="U72" s="368"/>
      <c r="V72" s="368"/>
      <c r="W72" s="369"/>
      <c r="X72" s="369"/>
      <c r="Y72" s="369"/>
      <c r="Z72" s="369"/>
      <c r="AA72" s="369"/>
      <c r="AB72" s="369"/>
      <c r="AC72" s="369"/>
      <c r="AD72" s="369"/>
      <c r="AE72" s="369"/>
      <c r="AF72" s="369"/>
      <c r="AG72" s="367" t="str">
        <f t="shared" si="8"/>
        <v xml:space="preserve"> </v>
      </c>
      <c r="AH72" s="23"/>
      <c r="AI72" s="131"/>
      <c r="AJ72" s="131"/>
      <c r="AO72" s="48">
        <f>IF($F72&gt;=110,0,IF($F72&lt;15,0,ISI.PAY.現.儲!$M77))</f>
        <v>0</v>
      </c>
      <c r="AP72" s="48">
        <f>IF($F72&gt;=110,0,IF($F72&lt;15,0,ISI.PAY.現.儲!$T77))</f>
        <v>0</v>
      </c>
      <c r="AQ72" s="48">
        <f>IF($F72&gt;=110,0,IF($F72&lt;15,0,ISI.PAY.現.儲!$U77))</f>
        <v>0</v>
      </c>
      <c r="AR72" s="161">
        <f t="shared" si="9"/>
        <v>0</v>
      </c>
      <c r="AS72" s="48">
        <f>IF(AND($F72&gt;=15,$E72&gt;=7),ISI.PAY.現.儲!$K77,0)</f>
        <v>0</v>
      </c>
      <c r="AT72" s="48">
        <f>IF($AS72=0,0,SUM($AS$13:$AS72))</f>
        <v>0</v>
      </c>
      <c r="AU72" s="48">
        <f>IF($F72&lt;15,ISI.PAY.現.儲!$I77,0)</f>
        <v>0</v>
      </c>
      <c r="AV72" s="48">
        <f>IF($F72=" ",0,IF(OR($F72&lt;15,$E72&gt;=7),ISI.PAY.現.儲!$F77,0))</f>
        <v>0</v>
      </c>
      <c r="AW72" s="168">
        <f t="shared" si="10"/>
        <v>0</v>
      </c>
      <c r="AX72" s="168">
        <f t="shared" si="11"/>
        <v>0</v>
      </c>
    </row>
    <row r="73" spans="1:50" ht="16" customHeight="1" x14ac:dyDescent="0.25">
      <c r="A73" s="21">
        <f t="shared" si="14"/>
        <v>60</v>
      </c>
      <c r="E73" s="328">
        <f t="shared" ref="E73" si="56">E72+1</f>
        <v>61</v>
      </c>
      <c r="F73" s="329" t="str">
        <f t="shared" si="13"/>
        <v xml:space="preserve"> </v>
      </c>
      <c r="G73" s="349"/>
      <c r="H73" s="350" t="str">
        <f>IF($F73=" ","",ROUND(VLOOKUP($B$8,ISI.CUR!$A$2:$DR$415,12+$E73,0)*$X$12,0))</f>
        <v/>
      </c>
      <c r="I73" s="351" t="str">
        <f t="shared" si="15"/>
        <v/>
      </c>
      <c r="J73" s="351" t="str">
        <f t="shared" si="1"/>
        <v xml:space="preserve"> </v>
      </c>
      <c r="K73" s="352" t="str">
        <f t="shared" si="2"/>
        <v xml:space="preserve"> </v>
      </c>
      <c r="L73" s="350" t="str">
        <f>IF($I$8="購買增額繳清保險金額",IF($F73&gt;=110," ",IF($F73&lt;15," ",ISI.PAY.繳清!$M78)),IF($AO73=0," ",$AO73))</f>
        <v xml:space="preserve"> </v>
      </c>
      <c r="M73" s="351" t="str">
        <f>IF($I$8="購買增額繳清保險金額",IF($F73&gt;=110," ",IF($F73&lt;15," ",ISI.PAY.繳清!$T78)),IF($AP73=0," ",$AP73))</f>
        <v xml:space="preserve"> </v>
      </c>
      <c r="N73" s="351" t="str">
        <f>IF($I$8="購買增額繳清保險金額",IF($F73&gt;=110," ",IF($F73&lt;15," ",ISI.PAY.繳清!U78)),IF($AQ73=0," ",$AQ73))</f>
        <v xml:space="preserve"> </v>
      </c>
      <c r="O73" s="352" t="str">
        <f t="shared" si="3"/>
        <v xml:space="preserve"> </v>
      </c>
      <c r="P73" s="353" t="str">
        <f t="shared" si="4"/>
        <v xml:space="preserve"> </v>
      </c>
      <c r="Q73" s="354" t="str">
        <f t="shared" si="5"/>
        <v xml:space="preserve"> </v>
      </c>
      <c r="R73" s="355" t="str">
        <f>IF($I$8="購買增額繳清保險金額",IF($F73&gt;=15," ",ISI.PAY.繳清!$I78),IF($I$8="現金給付",IF($AU73=0," ",$AU73),IF($AV73=0," ",$AV73)))</f>
        <v xml:space="preserve"> </v>
      </c>
      <c r="S73" s="355" t="str">
        <f t="shared" si="6"/>
        <v xml:space="preserve"> </v>
      </c>
      <c r="T73" s="358"/>
      <c r="U73" s="358"/>
      <c r="V73" s="358"/>
      <c r="W73" s="358"/>
      <c r="X73" s="358"/>
      <c r="Y73" s="358"/>
      <c r="Z73" s="358"/>
      <c r="AA73" s="358"/>
      <c r="AB73" s="358"/>
      <c r="AC73" s="358"/>
      <c r="AD73" s="358"/>
      <c r="AE73" s="358"/>
      <c r="AF73" s="358"/>
      <c r="AG73" s="355" t="str">
        <f t="shared" si="8"/>
        <v xml:space="preserve"> </v>
      </c>
      <c r="AH73" s="23"/>
      <c r="AI73" s="131"/>
      <c r="AJ73" s="131"/>
      <c r="AO73" s="48">
        <f>IF($F73&gt;=110,0,IF($F73&lt;15,0,ISI.PAY.現.儲!$M78))</f>
        <v>0</v>
      </c>
      <c r="AP73" s="48">
        <f>IF($F73&gt;=110,0,IF($F73&lt;15,0,ISI.PAY.現.儲!$T78))</f>
        <v>0</v>
      </c>
      <c r="AQ73" s="48">
        <f>IF($F73&gt;=110,0,IF($F73&lt;15,0,ISI.PAY.現.儲!$U78))</f>
        <v>0</v>
      </c>
      <c r="AR73" s="161">
        <f t="shared" si="9"/>
        <v>0</v>
      </c>
      <c r="AS73" s="48">
        <f>IF(AND($F73&gt;=15,$E73&gt;=7),ISI.PAY.現.儲!$K78,0)</f>
        <v>0</v>
      </c>
      <c r="AT73" s="48">
        <f>IF($AS73=0,0,SUM($AS$13:$AS73))</f>
        <v>0</v>
      </c>
      <c r="AU73" s="48">
        <f>IF($F73&lt;15,ISI.PAY.現.儲!$I78,0)</f>
        <v>0</v>
      </c>
      <c r="AV73" s="48">
        <f>IF($F73=" ",0,IF(OR($F73&lt;15,$E73&gt;=7),ISI.PAY.現.儲!$F78,0))</f>
        <v>0</v>
      </c>
      <c r="AW73" s="168">
        <f t="shared" si="10"/>
        <v>0</v>
      </c>
      <c r="AX73" s="168">
        <f t="shared" si="11"/>
        <v>0</v>
      </c>
    </row>
    <row r="74" spans="1:50" ht="16" customHeight="1" x14ac:dyDescent="0.25">
      <c r="A74" s="21">
        <f t="shared" si="14"/>
        <v>61</v>
      </c>
      <c r="E74" s="328">
        <f t="shared" ref="E74" si="57">E73+1</f>
        <v>62</v>
      </c>
      <c r="F74" s="329" t="str">
        <f t="shared" si="13"/>
        <v xml:space="preserve"> </v>
      </c>
      <c r="G74" s="349"/>
      <c r="H74" s="350" t="str">
        <f>IF($F74=" ","",ROUND(VLOOKUP($B$8,ISI.CUR!$A$2:$DR$415,12+$E74,0)*$X$12,0))</f>
        <v/>
      </c>
      <c r="I74" s="351" t="str">
        <f t="shared" si="15"/>
        <v/>
      </c>
      <c r="J74" s="351" t="str">
        <f t="shared" si="1"/>
        <v xml:space="preserve"> </v>
      </c>
      <c r="K74" s="352" t="str">
        <f t="shared" si="2"/>
        <v xml:space="preserve"> </v>
      </c>
      <c r="L74" s="350" t="str">
        <f>IF($I$8="購買增額繳清保險金額",IF($F74&gt;=110," ",IF($F74&lt;15," ",ISI.PAY.繳清!$M79)),IF($AO74=0," ",$AO74))</f>
        <v xml:space="preserve"> </v>
      </c>
      <c r="M74" s="351" t="str">
        <f>IF($I$8="購買增額繳清保險金額",IF($F74&gt;=110," ",IF($F74&lt;15," ",ISI.PAY.繳清!$T79)),IF($AP74=0," ",$AP74))</f>
        <v xml:space="preserve"> </v>
      </c>
      <c r="N74" s="351" t="str">
        <f>IF($I$8="購買增額繳清保險金額",IF($F74&gt;=110," ",IF($F74&lt;15," ",ISI.PAY.繳清!U79)),IF($AQ74=0," ",$AQ74))</f>
        <v xml:space="preserve"> </v>
      </c>
      <c r="O74" s="352" t="str">
        <f t="shared" si="3"/>
        <v xml:space="preserve"> </v>
      </c>
      <c r="P74" s="353" t="str">
        <f t="shared" si="4"/>
        <v xml:space="preserve"> </v>
      </c>
      <c r="Q74" s="354" t="str">
        <f t="shared" si="5"/>
        <v xml:space="preserve"> </v>
      </c>
      <c r="R74" s="355" t="str">
        <f>IF($I$8="購買增額繳清保險金額",IF($F74&gt;=15," ",ISI.PAY.繳清!$I79),IF($I$8="現金給付",IF($AU74=0," ",$AU74),IF($AV74=0," ",$AV74)))</f>
        <v xml:space="preserve"> </v>
      </c>
      <c r="S74" s="355" t="str">
        <f t="shared" si="6"/>
        <v xml:space="preserve"> </v>
      </c>
      <c r="T74" s="358"/>
      <c r="U74" s="358"/>
      <c r="V74" s="358"/>
      <c r="W74" s="358"/>
      <c r="X74" s="358"/>
      <c r="Y74" s="358"/>
      <c r="Z74" s="358"/>
      <c r="AA74" s="358"/>
      <c r="AB74" s="358"/>
      <c r="AC74" s="358"/>
      <c r="AD74" s="358"/>
      <c r="AE74" s="358"/>
      <c r="AF74" s="358"/>
      <c r="AG74" s="355" t="str">
        <f t="shared" si="8"/>
        <v xml:space="preserve"> </v>
      </c>
      <c r="AH74" s="23"/>
      <c r="AI74" s="131"/>
      <c r="AJ74" s="131"/>
      <c r="AO74" s="48">
        <f>IF($F74&gt;=110,0,IF($F74&lt;15,0,ISI.PAY.現.儲!$M79))</f>
        <v>0</v>
      </c>
      <c r="AP74" s="48">
        <f>IF($F74&gt;=110,0,IF($F74&lt;15,0,ISI.PAY.現.儲!$T79))</f>
        <v>0</v>
      </c>
      <c r="AQ74" s="48">
        <f>IF($F74&gt;=110,0,IF($F74&lt;15,0,ISI.PAY.現.儲!$U79))</f>
        <v>0</v>
      </c>
      <c r="AR74" s="161">
        <f t="shared" si="9"/>
        <v>0</v>
      </c>
      <c r="AS74" s="48">
        <f>IF(AND($F74&gt;=15,$E74&gt;=7),ISI.PAY.現.儲!$K79,0)</f>
        <v>0</v>
      </c>
      <c r="AT74" s="48">
        <f>IF($AS74=0,0,SUM($AS$13:$AS74))</f>
        <v>0</v>
      </c>
      <c r="AU74" s="48">
        <f>IF($F74&lt;15,ISI.PAY.現.儲!$I79,0)</f>
        <v>0</v>
      </c>
      <c r="AV74" s="48">
        <f>IF($F74=" ",0,IF(OR($F74&lt;15,$E74&gt;=7),ISI.PAY.現.儲!$F79,0))</f>
        <v>0</v>
      </c>
      <c r="AW74" s="168">
        <f t="shared" si="10"/>
        <v>0</v>
      </c>
      <c r="AX74" s="168">
        <f t="shared" si="11"/>
        <v>0</v>
      </c>
    </row>
    <row r="75" spans="1:50" ht="16" customHeight="1" x14ac:dyDescent="0.25">
      <c r="A75" s="21">
        <f t="shared" si="14"/>
        <v>62</v>
      </c>
      <c r="E75" s="328">
        <f t="shared" ref="E75" si="58">E74+1</f>
        <v>63</v>
      </c>
      <c r="F75" s="329" t="str">
        <f t="shared" si="13"/>
        <v xml:space="preserve"> </v>
      </c>
      <c r="G75" s="349"/>
      <c r="H75" s="350" t="str">
        <f>IF($F75=" ","",ROUND(VLOOKUP($B$8,ISI.CUR!$A$2:$DR$415,12+$E75,0)*$X$12,0))</f>
        <v/>
      </c>
      <c r="I75" s="351" t="str">
        <f t="shared" si="15"/>
        <v/>
      </c>
      <c r="J75" s="351" t="str">
        <f t="shared" si="1"/>
        <v xml:space="preserve"> </v>
      </c>
      <c r="K75" s="352" t="str">
        <f t="shared" si="2"/>
        <v xml:space="preserve"> </v>
      </c>
      <c r="L75" s="350" t="str">
        <f>IF($I$8="購買增額繳清保險金額",IF($F75&gt;=110," ",IF($F75&lt;15," ",ISI.PAY.繳清!$M80)),IF($AO75=0," ",$AO75))</f>
        <v xml:space="preserve"> </v>
      </c>
      <c r="M75" s="351" t="str">
        <f>IF($I$8="購買增額繳清保險金額",IF($F75&gt;=110," ",IF($F75&lt;15," ",ISI.PAY.繳清!$T80)),IF($AP75=0," ",$AP75))</f>
        <v xml:space="preserve"> </v>
      </c>
      <c r="N75" s="351" t="str">
        <f>IF($I$8="購買增額繳清保險金額",IF($F75&gt;=110," ",IF($F75&lt;15," ",ISI.PAY.繳清!U80)),IF($AQ75=0," ",$AQ75))</f>
        <v xml:space="preserve"> </v>
      </c>
      <c r="O75" s="352" t="str">
        <f t="shared" si="3"/>
        <v xml:space="preserve"> </v>
      </c>
      <c r="P75" s="353" t="str">
        <f t="shared" si="4"/>
        <v xml:space="preserve"> </v>
      </c>
      <c r="Q75" s="354" t="str">
        <f t="shared" si="5"/>
        <v xml:space="preserve"> </v>
      </c>
      <c r="R75" s="355" t="str">
        <f>IF($I$8="購買增額繳清保險金額",IF($F75&gt;=15," ",ISI.PAY.繳清!$I80),IF($I$8="現金給付",IF($AU75=0," ",$AU75),IF($AV75=0," ",$AV75)))</f>
        <v xml:space="preserve"> </v>
      </c>
      <c r="S75" s="355" t="str">
        <f t="shared" si="6"/>
        <v xml:space="preserve"> </v>
      </c>
      <c r="T75" s="358"/>
      <c r="U75" s="358"/>
      <c r="V75" s="358"/>
      <c r="W75" s="358"/>
      <c r="X75" s="358"/>
      <c r="Y75" s="358"/>
      <c r="Z75" s="358"/>
      <c r="AA75" s="358"/>
      <c r="AB75" s="358"/>
      <c r="AC75" s="358"/>
      <c r="AD75" s="358"/>
      <c r="AE75" s="358"/>
      <c r="AF75" s="358"/>
      <c r="AG75" s="355" t="str">
        <f t="shared" si="8"/>
        <v xml:space="preserve"> </v>
      </c>
      <c r="AH75" s="23"/>
      <c r="AI75" s="131"/>
      <c r="AJ75" s="131"/>
      <c r="AO75" s="48">
        <f>IF($F75&gt;=110,0,IF($F75&lt;15,0,ISI.PAY.現.儲!$M80))</f>
        <v>0</v>
      </c>
      <c r="AP75" s="48">
        <f>IF($F75&gt;=110,0,IF($F75&lt;15,0,ISI.PAY.現.儲!$T80))</f>
        <v>0</v>
      </c>
      <c r="AQ75" s="48">
        <f>IF($F75&gt;=110,0,IF($F75&lt;15,0,ISI.PAY.現.儲!$U80))</f>
        <v>0</v>
      </c>
      <c r="AR75" s="161">
        <f t="shared" si="9"/>
        <v>0</v>
      </c>
      <c r="AS75" s="48">
        <f>IF(AND($F75&gt;=15,$E75&gt;=7),ISI.PAY.現.儲!$K80,0)</f>
        <v>0</v>
      </c>
      <c r="AT75" s="48">
        <f>IF($AS75=0,0,SUM($AS$13:$AS75))</f>
        <v>0</v>
      </c>
      <c r="AU75" s="48">
        <f>IF($F75&lt;15,ISI.PAY.現.儲!$I80,0)</f>
        <v>0</v>
      </c>
      <c r="AV75" s="48">
        <f>IF($F75=" ",0,IF(OR($F75&lt;15,$E75&gt;=7),ISI.PAY.現.儲!$F80,0))</f>
        <v>0</v>
      </c>
      <c r="AW75" s="168">
        <f t="shared" si="10"/>
        <v>0</v>
      </c>
      <c r="AX75" s="168">
        <f t="shared" si="11"/>
        <v>0</v>
      </c>
    </row>
    <row r="76" spans="1:50" ht="16" customHeight="1" x14ac:dyDescent="0.25">
      <c r="A76" s="21">
        <f t="shared" si="14"/>
        <v>63</v>
      </c>
      <c r="E76" s="328">
        <f t="shared" ref="E76" si="59">E75+1</f>
        <v>64</v>
      </c>
      <c r="F76" s="329" t="str">
        <f t="shared" si="13"/>
        <v xml:space="preserve"> </v>
      </c>
      <c r="G76" s="349"/>
      <c r="H76" s="350" t="str">
        <f>IF($F76=" ","",ROUND(VLOOKUP($B$8,ISI.CUR!$A$2:$DR$415,12+$E76,0)*$X$12,0))</f>
        <v/>
      </c>
      <c r="I76" s="351" t="str">
        <f t="shared" si="15"/>
        <v/>
      </c>
      <c r="J76" s="351" t="str">
        <f t="shared" si="1"/>
        <v xml:space="preserve"> </v>
      </c>
      <c r="K76" s="352" t="str">
        <f t="shared" si="2"/>
        <v xml:space="preserve"> </v>
      </c>
      <c r="L76" s="350" t="str">
        <f>IF($I$8="購買增額繳清保險金額",IF($F76&gt;=110," ",IF($F76&lt;15," ",ISI.PAY.繳清!$M81)),IF($AO76=0," ",$AO76))</f>
        <v xml:space="preserve"> </v>
      </c>
      <c r="M76" s="351" t="str">
        <f>IF($I$8="購買增額繳清保險金額",IF($F76&gt;=110," ",IF($F76&lt;15," ",ISI.PAY.繳清!$T81)),IF($AP76=0," ",$AP76))</f>
        <v xml:space="preserve"> </v>
      </c>
      <c r="N76" s="351" t="str">
        <f>IF($I$8="購買增額繳清保險金額",IF($F76&gt;=110," ",IF($F76&lt;15," ",ISI.PAY.繳清!U81)),IF($AQ76=0," ",$AQ76))</f>
        <v xml:space="preserve"> </v>
      </c>
      <c r="O76" s="352" t="str">
        <f t="shared" si="3"/>
        <v xml:space="preserve"> </v>
      </c>
      <c r="P76" s="353" t="str">
        <f t="shared" si="4"/>
        <v xml:space="preserve"> </v>
      </c>
      <c r="Q76" s="354" t="str">
        <f t="shared" si="5"/>
        <v xml:space="preserve"> </v>
      </c>
      <c r="R76" s="355" t="str">
        <f>IF($I$8="購買增額繳清保險金額",IF($F76&gt;=15," ",ISI.PAY.繳清!$I81),IF($I$8="現金給付",IF($AU76=0," ",$AU76),IF($AV76=0," ",$AV76)))</f>
        <v xml:space="preserve"> </v>
      </c>
      <c r="S76" s="355" t="str">
        <f t="shared" si="6"/>
        <v xml:space="preserve"> </v>
      </c>
      <c r="T76" s="358"/>
      <c r="U76" s="358"/>
      <c r="V76" s="358"/>
      <c r="W76" s="358"/>
      <c r="X76" s="358"/>
      <c r="Y76" s="358"/>
      <c r="Z76" s="358"/>
      <c r="AA76" s="358"/>
      <c r="AB76" s="358"/>
      <c r="AC76" s="358"/>
      <c r="AD76" s="358"/>
      <c r="AE76" s="358"/>
      <c r="AF76" s="358"/>
      <c r="AG76" s="355" t="str">
        <f t="shared" si="8"/>
        <v xml:space="preserve"> </v>
      </c>
      <c r="AH76" s="23"/>
      <c r="AI76" s="131"/>
      <c r="AJ76" s="131"/>
      <c r="AO76" s="48">
        <f>IF($F76&gt;=110,0,IF($F76&lt;15,0,ISI.PAY.現.儲!$M81))</f>
        <v>0</v>
      </c>
      <c r="AP76" s="48">
        <f>IF($F76&gt;=110,0,IF($F76&lt;15,0,ISI.PAY.現.儲!$T81))</f>
        <v>0</v>
      </c>
      <c r="AQ76" s="48">
        <f>IF($F76&gt;=110,0,IF($F76&lt;15,0,ISI.PAY.現.儲!$U81))</f>
        <v>0</v>
      </c>
      <c r="AR76" s="161">
        <f t="shared" si="9"/>
        <v>0</v>
      </c>
      <c r="AS76" s="48">
        <f>IF(AND($F76&gt;=15,$E76&gt;=7),ISI.PAY.現.儲!$K81,0)</f>
        <v>0</v>
      </c>
      <c r="AT76" s="48">
        <f>IF($AS76=0,0,SUM($AS$13:$AS76))</f>
        <v>0</v>
      </c>
      <c r="AU76" s="48">
        <f>IF($F76&lt;15,ISI.PAY.現.儲!$I81,0)</f>
        <v>0</v>
      </c>
      <c r="AV76" s="48">
        <f>IF($F76=" ",0,IF(OR($F76&lt;15,$E76&gt;=7),ISI.PAY.現.儲!$F81,0))</f>
        <v>0</v>
      </c>
      <c r="AW76" s="168">
        <f t="shared" si="10"/>
        <v>0</v>
      </c>
      <c r="AX76" s="168">
        <f t="shared" si="11"/>
        <v>0</v>
      </c>
    </row>
    <row r="77" spans="1:50" ht="16" customHeight="1" x14ac:dyDescent="0.25">
      <c r="A77" s="21">
        <f t="shared" si="14"/>
        <v>64</v>
      </c>
      <c r="E77" s="335">
        <f t="shared" ref="E77" si="60">E76+1</f>
        <v>65</v>
      </c>
      <c r="F77" s="336" t="str">
        <f t="shared" si="13"/>
        <v xml:space="preserve"> </v>
      </c>
      <c r="G77" s="361"/>
      <c r="H77" s="362" t="str">
        <f>IF($F77=" ","",ROUND(VLOOKUP($B$8,ISI.CUR!$A$2:$DR$415,12+$E77,0)*$X$12,0))</f>
        <v/>
      </c>
      <c r="I77" s="363" t="str">
        <f t="shared" si="15"/>
        <v/>
      </c>
      <c r="J77" s="363" t="str">
        <f t="shared" si="1"/>
        <v xml:space="preserve"> </v>
      </c>
      <c r="K77" s="364" t="str">
        <f t="shared" si="2"/>
        <v xml:space="preserve"> </v>
      </c>
      <c r="L77" s="362" t="str">
        <f>IF($I$8="購買增額繳清保險金額",IF($F77&gt;=110," ",IF($F77&lt;15," ",ISI.PAY.繳清!$M82)),IF($AO77=0," ",$AO77))</f>
        <v xml:space="preserve"> </v>
      </c>
      <c r="M77" s="363" t="str">
        <f>IF($I$8="購買增額繳清保險金額",IF($F77&gt;=110," ",IF($F77&lt;15," ",ISI.PAY.繳清!$T82)),IF($AP77=0," ",$AP77))</f>
        <v xml:space="preserve"> </v>
      </c>
      <c r="N77" s="363" t="str">
        <f>IF($I$8="購買增額繳清保險金額",IF($F77&gt;=110," ",IF($F77&lt;15," ",ISI.PAY.繳清!U82)),IF($AQ77=0," ",$AQ77))</f>
        <v xml:space="preserve"> </v>
      </c>
      <c r="O77" s="364" t="str">
        <f t="shared" si="3"/>
        <v xml:space="preserve"> </v>
      </c>
      <c r="P77" s="365" t="str">
        <f t="shared" si="4"/>
        <v xml:space="preserve"> </v>
      </c>
      <c r="Q77" s="366" t="str">
        <f t="shared" si="5"/>
        <v xml:space="preserve"> </v>
      </c>
      <c r="R77" s="367" t="str">
        <f>IF($I$8="購買增額繳清保險金額",IF($F77&gt;=15," ",ISI.PAY.繳清!$I82),IF($I$8="現金給付",IF($AU77=0," ",$AU77),IF($AV77=0," ",$AV77)))</f>
        <v xml:space="preserve"> </v>
      </c>
      <c r="S77" s="367" t="str">
        <f t="shared" si="6"/>
        <v xml:space="preserve"> </v>
      </c>
      <c r="T77" s="165"/>
      <c r="U77" s="368"/>
      <c r="V77" s="368"/>
      <c r="W77" s="369"/>
      <c r="X77" s="369"/>
      <c r="Y77" s="369"/>
      <c r="Z77" s="369"/>
      <c r="AA77" s="369"/>
      <c r="AB77" s="369"/>
      <c r="AC77" s="369"/>
      <c r="AD77" s="369"/>
      <c r="AE77" s="369"/>
      <c r="AF77" s="369"/>
      <c r="AG77" s="367" t="str">
        <f t="shared" si="8"/>
        <v xml:space="preserve"> </v>
      </c>
      <c r="AH77" s="23"/>
      <c r="AI77" s="131"/>
      <c r="AJ77" s="131"/>
      <c r="AO77" s="48">
        <f>IF($F77&gt;=110,0,IF($F77&lt;15,0,ISI.PAY.現.儲!$M82))</f>
        <v>0</v>
      </c>
      <c r="AP77" s="48">
        <f>IF($F77&gt;=110,0,IF($F77&lt;15,0,ISI.PAY.現.儲!$T82))</f>
        <v>0</v>
      </c>
      <c r="AQ77" s="48">
        <f>IF($F77&gt;=110,0,IF($F77&lt;15,0,ISI.PAY.現.儲!$U82))</f>
        <v>0</v>
      </c>
      <c r="AR77" s="161">
        <f t="shared" si="9"/>
        <v>0</v>
      </c>
      <c r="AS77" s="48">
        <f>IF(AND($F77&gt;=15,$E77&gt;=7),ISI.PAY.現.儲!$K82,0)</f>
        <v>0</v>
      </c>
      <c r="AT77" s="48">
        <f>IF($AS77=0,0,SUM($AS$13:$AS77))</f>
        <v>0</v>
      </c>
      <c r="AU77" s="48">
        <f>IF($F77&lt;15,ISI.PAY.現.儲!$I82,0)</f>
        <v>0</v>
      </c>
      <c r="AV77" s="48">
        <f>IF($F77=" ",0,IF(OR($F77&lt;15,$E77&gt;=7),ISI.PAY.現.儲!$F82,0))</f>
        <v>0</v>
      </c>
      <c r="AW77" s="168">
        <f t="shared" si="10"/>
        <v>0</v>
      </c>
      <c r="AX77" s="168">
        <f t="shared" si="11"/>
        <v>0</v>
      </c>
    </row>
    <row r="78" spans="1:50" ht="16" customHeight="1" x14ac:dyDescent="0.25">
      <c r="A78" s="21">
        <f t="shared" si="14"/>
        <v>65</v>
      </c>
      <c r="E78" s="328">
        <f t="shared" ref="E78" si="61">E77+1</f>
        <v>66</v>
      </c>
      <c r="F78" s="329" t="str">
        <f t="shared" si="13"/>
        <v xml:space="preserve"> </v>
      </c>
      <c r="G78" s="349"/>
      <c r="H78" s="350" t="str">
        <f>IF($F78=" ","",ROUND(VLOOKUP($B$8,ISI.CUR!$A$2:$DR$415,12+$E78,0)*$X$12,0))</f>
        <v/>
      </c>
      <c r="I78" s="351" t="str">
        <f t="shared" ref="I78:I122" si="62">$H78</f>
        <v/>
      </c>
      <c r="J78" s="351" t="str">
        <f t="shared" ref="J78:J122" si="63">IF($H$6+$E78-1&gt;109," ",ROUND(IF($F78&lt;16,ROUND($M$6*$T78,0),MAX($H78,$M$6*1.03)),0))</f>
        <v xml:space="preserve"> </v>
      </c>
      <c r="K78" s="352" t="str">
        <f t="shared" ref="K78:K122" si="64">IF($F78=109,$X$12*10000," ")</f>
        <v xml:space="preserve"> </v>
      </c>
      <c r="L78" s="350" t="str">
        <f>IF($I$8="購買增額繳清保險金額",IF($F78&gt;=110," ",IF($F78&lt;15," ",ISI.PAY.繳清!$M83)),IF($AO78=0," ",$AO78))</f>
        <v xml:space="preserve"> </v>
      </c>
      <c r="M78" s="351" t="str">
        <f>IF($I$8="購買增額繳清保險金額",IF($F78&gt;=110," ",IF($F78&lt;15," ",ISI.PAY.繳清!$T83)),IF($AP78=0," ",$AP78))</f>
        <v xml:space="preserve"> </v>
      </c>
      <c r="N78" s="351" t="str">
        <f>IF($I$8="購買增額繳清保險金額",IF($F78&gt;=110," ",IF($F78&lt;15," ",ISI.PAY.繳清!U83)),IF($AQ78=0," ",$AQ78))</f>
        <v xml:space="preserve"> </v>
      </c>
      <c r="O78" s="352" t="str">
        <f t="shared" ref="O78:O122" si="65">IF($I$8="購買增額繳清保險金額",IF($F78=109,$L78," "),IF($AR78=0," ",$AR78))</f>
        <v xml:space="preserve"> </v>
      </c>
      <c r="P78" s="353" t="str">
        <f t="shared" ref="P78:P122" si="66">IF($I$8="購買增額繳清保險金額"," ",IF($I$8="儲存生息"," ",IF($AS78=0," ",$AS78)))</f>
        <v xml:space="preserve"> </v>
      </c>
      <c r="Q78" s="354" t="str">
        <f t="shared" ref="Q78:Q122" si="67">IF($I$8="購買增額繳清保險金額"," ",IF($I$8="儲存生息"," ",IF($AT78=0," ",$AT78)))</f>
        <v xml:space="preserve"> </v>
      </c>
      <c r="R78" s="355" t="str">
        <f>IF($I$8="購買增額繳清保險金額",IF($F78&gt;=15," ",ISI.PAY.繳清!$I83),IF($I$8="現金給付",IF($AU78=0," ",$AU78),IF($AV78=0," ",$AV78)))</f>
        <v xml:space="preserve"> </v>
      </c>
      <c r="S78" s="355" t="str">
        <f t="shared" ref="S78:S122" si="68">IF($F78=" "," ",SUM($I78,$M78,$P78,$R78))</f>
        <v xml:space="preserve"> </v>
      </c>
      <c r="T78" s="358"/>
      <c r="U78" s="358"/>
      <c r="V78" s="358"/>
      <c r="W78" s="358"/>
      <c r="X78" s="358"/>
      <c r="Y78" s="358"/>
      <c r="Z78" s="358"/>
      <c r="AA78" s="358"/>
      <c r="AB78" s="358"/>
      <c r="AC78" s="358"/>
      <c r="AD78" s="358"/>
      <c r="AE78" s="358"/>
      <c r="AF78" s="358"/>
      <c r="AG78" s="355" t="str">
        <f t="shared" ref="AG78:AG122" si="69">IF($F78=" "," ",SUM($J78,$N78,$P78,$R78))</f>
        <v xml:space="preserve"> </v>
      </c>
      <c r="AH78" s="23"/>
      <c r="AI78" s="131"/>
      <c r="AJ78" s="131"/>
      <c r="AO78" s="48">
        <f>IF($F78&gt;=110,0,IF($F78&lt;15,0,ISI.PAY.現.儲!$M83))</f>
        <v>0</v>
      </c>
      <c r="AP78" s="48">
        <f>IF($F78&gt;=110,0,IF($F78&lt;15,0,ISI.PAY.現.儲!$T83))</f>
        <v>0</v>
      </c>
      <c r="AQ78" s="48">
        <f>IF($F78&gt;=110,0,IF($F78&lt;15,0,ISI.PAY.現.儲!$U83))</f>
        <v>0</v>
      </c>
      <c r="AR78" s="161">
        <f t="shared" ref="AR78:AR122" si="70">IF($F78=109,$AO78,0)</f>
        <v>0</v>
      </c>
      <c r="AS78" s="48">
        <f>IF(AND($F78&gt;=15,$E78&gt;=7),ISI.PAY.現.儲!$K83,0)</f>
        <v>0</v>
      </c>
      <c r="AT78" s="48">
        <f>IF($AS78=0,0,SUM($AS$13:$AS78))</f>
        <v>0</v>
      </c>
      <c r="AU78" s="48">
        <f>IF($F78&lt;15,ISI.PAY.現.儲!$I83,0)</f>
        <v>0</v>
      </c>
      <c r="AV78" s="48">
        <f>IF($F78=" ",0,IF(OR($F78&lt;15,$E78&gt;=7),ISI.PAY.現.儲!$F83,0))</f>
        <v>0</v>
      </c>
      <c r="AW78" s="168">
        <f t="shared" ref="AW78:AW122" si="71">AQ78+AS78+AU78</f>
        <v>0</v>
      </c>
      <c r="AX78" s="168">
        <f t="shared" ref="AX78:AX122" si="72">AQ78+AV78</f>
        <v>0</v>
      </c>
    </row>
    <row r="79" spans="1:50" ht="16" customHeight="1" x14ac:dyDescent="0.25">
      <c r="A79" s="21">
        <f t="shared" si="14"/>
        <v>66</v>
      </c>
      <c r="E79" s="328">
        <f t="shared" ref="E79" si="73">E78+1</f>
        <v>67</v>
      </c>
      <c r="F79" s="329" t="str">
        <f t="shared" ref="F79:F122" si="74">IF($H$6+$E79-1&gt;109," ",$F78+1)</f>
        <v xml:space="preserve"> </v>
      </c>
      <c r="G79" s="349"/>
      <c r="H79" s="350" t="str">
        <f>IF($F79=" ","",ROUND(VLOOKUP($B$8,ISI.CUR!$A$2:$DR$415,12+$E79,0)*$X$12,0))</f>
        <v/>
      </c>
      <c r="I79" s="351" t="str">
        <f t="shared" si="62"/>
        <v/>
      </c>
      <c r="J79" s="351" t="str">
        <f t="shared" si="63"/>
        <v xml:space="preserve"> </v>
      </c>
      <c r="K79" s="352" t="str">
        <f t="shared" si="64"/>
        <v xml:space="preserve"> </v>
      </c>
      <c r="L79" s="350" t="str">
        <f>IF($I$8="購買增額繳清保險金額",IF($F79&gt;=110," ",IF($F79&lt;15," ",ISI.PAY.繳清!$M84)),IF($AO79=0," ",$AO79))</f>
        <v xml:space="preserve"> </v>
      </c>
      <c r="M79" s="351" t="str">
        <f>IF($I$8="購買增額繳清保險金額",IF($F79&gt;=110," ",IF($F79&lt;15," ",ISI.PAY.繳清!$T84)),IF($AP79=0," ",$AP79))</f>
        <v xml:space="preserve"> </v>
      </c>
      <c r="N79" s="351" t="str">
        <f>IF($I$8="購買增額繳清保險金額",IF($F79&gt;=110," ",IF($F79&lt;15," ",ISI.PAY.繳清!U84)),IF($AQ79=0," ",$AQ79))</f>
        <v xml:space="preserve"> </v>
      </c>
      <c r="O79" s="352" t="str">
        <f t="shared" si="65"/>
        <v xml:space="preserve"> </v>
      </c>
      <c r="P79" s="353" t="str">
        <f t="shared" si="66"/>
        <v xml:space="preserve"> </v>
      </c>
      <c r="Q79" s="354" t="str">
        <f t="shared" si="67"/>
        <v xml:space="preserve"> </v>
      </c>
      <c r="R79" s="355" t="str">
        <f>IF($I$8="購買增額繳清保險金額",IF($F79&gt;=15," ",ISI.PAY.繳清!$I84),IF($I$8="現金給付",IF($AU79=0," ",$AU79),IF($AV79=0," ",$AV79)))</f>
        <v xml:space="preserve"> </v>
      </c>
      <c r="S79" s="355" t="str">
        <f t="shared" si="68"/>
        <v xml:space="preserve"> </v>
      </c>
      <c r="T79" s="358"/>
      <c r="U79" s="358"/>
      <c r="V79" s="358"/>
      <c r="W79" s="358"/>
      <c r="X79" s="358"/>
      <c r="Y79" s="358"/>
      <c r="Z79" s="358"/>
      <c r="AA79" s="358"/>
      <c r="AB79" s="358"/>
      <c r="AC79" s="358"/>
      <c r="AD79" s="358"/>
      <c r="AE79" s="358"/>
      <c r="AF79" s="358"/>
      <c r="AG79" s="355" t="str">
        <f t="shared" si="69"/>
        <v xml:space="preserve"> </v>
      </c>
      <c r="AH79" s="23"/>
      <c r="AI79" s="131"/>
      <c r="AJ79" s="131"/>
      <c r="AO79" s="48">
        <f>IF($F79&gt;=110,0,IF($F79&lt;15,0,ISI.PAY.現.儲!$M84))</f>
        <v>0</v>
      </c>
      <c r="AP79" s="48">
        <f>IF($F79&gt;=110,0,IF($F79&lt;15,0,ISI.PAY.現.儲!$T84))</f>
        <v>0</v>
      </c>
      <c r="AQ79" s="48">
        <f>IF($F79&gt;=110,0,IF($F79&lt;15,0,ISI.PAY.現.儲!$U84))</f>
        <v>0</v>
      </c>
      <c r="AR79" s="161">
        <f t="shared" si="70"/>
        <v>0</v>
      </c>
      <c r="AS79" s="48">
        <f>IF(AND($F79&gt;=15,$E79&gt;=7),ISI.PAY.現.儲!$K84,0)</f>
        <v>0</v>
      </c>
      <c r="AT79" s="48">
        <f>IF($AS79=0,0,SUM($AS$13:$AS79))</f>
        <v>0</v>
      </c>
      <c r="AU79" s="48">
        <f>IF($F79&lt;15,ISI.PAY.現.儲!$I84,0)</f>
        <v>0</v>
      </c>
      <c r="AV79" s="48">
        <f>IF($F79=" ",0,IF(OR($F79&lt;15,$E79&gt;=7),ISI.PAY.現.儲!$F84,0))</f>
        <v>0</v>
      </c>
      <c r="AW79" s="168">
        <f t="shared" si="71"/>
        <v>0</v>
      </c>
      <c r="AX79" s="168">
        <f t="shared" si="72"/>
        <v>0</v>
      </c>
    </row>
    <row r="80" spans="1:50" ht="16" customHeight="1" x14ac:dyDescent="0.25">
      <c r="A80" s="21">
        <f t="shared" si="14"/>
        <v>67</v>
      </c>
      <c r="E80" s="328">
        <f t="shared" ref="E80" si="75">E79+1</f>
        <v>68</v>
      </c>
      <c r="F80" s="329" t="str">
        <f t="shared" si="74"/>
        <v xml:space="preserve"> </v>
      </c>
      <c r="G80" s="349"/>
      <c r="H80" s="350" t="str">
        <f>IF($F80=" ","",ROUND(VLOOKUP($B$8,ISI.CUR!$A$2:$DR$415,12+$E80,0)*$X$12,0))</f>
        <v/>
      </c>
      <c r="I80" s="351" t="str">
        <f t="shared" si="62"/>
        <v/>
      </c>
      <c r="J80" s="351" t="str">
        <f t="shared" si="63"/>
        <v xml:space="preserve"> </v>
      </c>
      <c r="K80" s="352" t="str">
        <f t="shared" si="64"/>
        <v xml:space="preserve"> </v>
      </c>
      <c r="L80" s="350" t="str">
        <f>IF($I$8="購買增額繳清保險金額",IF($F80&gt;=110," ",IF($F80&lt;15," ",ISI.PAY.繳清!$M85)),IF($AO80=0," ",$AO80))</f>
        <v xml:space="preserve"> </v>
      </c>
      <c r="M80" s="351" t="str">
        <f>IF($I$8="購買增額繳清保險金額",IF($F80&gt;=110," ",IF($F80&lt;15," ",ISI.PAY.繳清!$T85)),IF($AP80=0," ",$AP80))</f>
        <v xml:space="preserve"> </v>
      </c>
      <c r="N80" s="351" t="str">
        <f>IF($I$8="購買增額繳清保險金額",IF($F80&gt;=110," ",IF($F80&lt;15," ",ISI.PAY.繳清!U85)),IF($AQ80=0," ",$AQ80))</f>
        <v xml:space="preserve"> </v>
      </c>
      <c r="O80" s="352" t="str">
        <f t="shared" si="65"/>
        <v xml:space="preserve"> </v>
      </c>
      <c r="P80" s="353" t="str">
        <f t="shared" si="66"/>
        <v xml:space="preserve"> </v>
      </c>
      <c r="Q80" s="354" t="str">
        <f t="shared" si="67"/>
        <v xml:space="preserve"> </v>
      </c>
      <c r="R80" s="355" t="str">
        <f>IF($I$8="購買增額繳清保險金額",IF($F80&gt;=15," ",ISI.PAY.繳清!$I85),IF($I$8="現金給付",IF($AU80=0," ",$AU80),IF($AV80=0," ",$AV80)))</f>
        <v xml:space="preserve"> </v>
      </c>
      <c r="S80" s="355" t="str">
        <f t="shared" si="68"/>
        <v xml:space="preserve"> </v>
      </c>
      <c r="T80" s="358"/>
      <c r="U80" s="358"/>
      <c r="V80" s="358"/>
      <c r="W80" s="358"/>
      <c r="X80" s="358"/>
      <c r="Y80" s="358"/>
      <c r="Z80" s="358"/>
      <c r="AA80" s="358"/>
      <c r="AB80" s="358"/>
      <c r="AC80" s="358"/>
      <c r="AD80" s="358"/>
      <c r="AE80" s="358"/>
      <c r="AF80" s="358"/>
      <c r="AG80" s="355" t="str">
        <f t="shared" si="69"/>
        <v xml:space="preserve"> </v>
      </c>
      <c r="AH80" s="23"/>
      <c r="AI80" s="131"/>
      <c r="AJ80" s="131"/>
      <c r="AO80" s="48">
        <f>IF($F80&gt;=110,0,IF($F80&lt;15,0,ISI.PAY.現.儲!$M85))</f>
        <v>0</v>
      </c>
      <c r="AP80" s="48">
        <f>IF($F80&gt;=110,0,IF($F80&lt;15,0,ISI.PAY.現.儲!$T85))</f>
        <v>0</v>
      </c>
      <c r="AQ80" s="48">
        <f>IF($F80&gt;=110,0,IF($F80&lt;15,0,ISI.PAY.現.儲!$U85))</f>
        <v>0</v>
      </c>
      <c r="AR80" s="161">
        <f t="shared" si="70"/>
        <v>0</v>
      </c>
      <c r="AS80" s="48">
        <f>IF(AND($F80&gt;=15,$E80&gt;=7),ISI.PAY.現.儲!$K85,0)</f>
        <v>0</v>
      </c>
      <c r="AT80" s="48">
        <f>IF($AS80=0,0,SUM($AS$13:$AS80))</f>
        <v>0</v>
      </c>
      <c r="AU80" s="48">
        <f>IF($F80&lt;15,ISI.PAY.現.儲!$I85,0)</f>
        <v>0</v>
      </c>
      <c r="AV80" s="48">
        <f>IF($F80=" ",0,IF(OR($F80&lt;15,$E80&gt;=7),ISI.PAY.現.儲!$F85,0))</f>
        <v>0</v>
      </c>
      <c r="AW80" s="168">
        <f t="shared" si="71"/>
        <v>0</v>
      </c>
      <c r="AX80" s="168">
        <f t="shared" si="72"/>
        <v>0</v>
      </c>
    </row>
    <row r="81" spans="1:50" ht="16" customHeight="1" x14ac:dyDescent="0.25">
      <c r="A81" s="21">
        <f t="shared" ref="A81:A93" si="76">A80+1</f>
        <v>68</v>
      </c>
      <c r="E81" s="328">
        <f t="shared" ref="E81" si="77">E80+1</f>
        <v>69</v>
      </c>
      <c r="F81" s="329" t="str">
        <f t="shared" si="74"/>
        <v xml:space="preserve"> </v>
      </c>
      <c r="G81" s="349"/>
      <c r="H81" s="350" t="str">
        <f>IF($F81=" ","",ROUND(VLOOKUP($B$8,ISI.CUR!$A$2:$DR$415,12+$E81,0)*$X$12,0))</f>
        <v/>
      </c>
      <c r="I81" s="351" t="str">
        <f t="shared" si="62"/>
        <v/>
      </c>
      <c r="J81" s="351" t="str">
        <f t="shared" si="63"/>
        <v xml:space="preserve"> </v>
      </c>
      <c r="K81" s="352" t="str">
        <f t="shared" si="64"/>
        <v xml:space="preserve"> </v>
      </c>
      <c r="L81" s="350" t="str">
        <f>IF($I$8="購買增額繳清保險金額",IF($F81&gt;=110," ",IF($F81&lt;15," ",ISI.PAY.繳清!$M86)),IF($AO81=0," ",$AO81))</f>
        <v xml:space="preserve"> </v>
      </c>
      <c r="M81" s="351" t="str">
        <f>IF($I$8="購買增額繳清保險金額",IF($F81&gt;=110," ",IF($F81&lt;15," ",ISI.PAY.繳清!$T86)),IF($AP81=0," ",$AP81))</f>
        <v xml:space="preserve"> </v>
      </c>
      <c r="N81" s="351" t="str">
        <f>IF($I$8="購買增額繳清保險金額",IF($F81&gt;=110," ",IF($F81&lt;15," ",ISI.PAY.繳清!U86)),IF($AQ81=0," ",$AQ81))</f>
        <v xml:space="preserve"> </v>
      </c>
      <c r="O81" s="352" t="str">
        <f t="shared" si="65"/>
        <v xml:space="preserve"> </v>
      </c>
      <c r="P81" s="353" t="str">
        <f t="shared" si="66"/>
        <v xml:space="preserve"> </v>
      </c>
      <c r="Q81" s="354" t="str">
        <f t="shared" si="67"/>
        <v xml:space="preserve"> </v>
      </c>
      <c r="R81" s="355" t="str">
        <f>IF($I$8="購買增額繳清保險金額",IF($F81&gt;=15," ",ISI.PAY.繳清!$I86),IF($I$8="現金給付",IF($AU81=0," ",$AU81),IF($AV81=0," ",$AV81)))</f>
        <v xml:space="preserve"> </v>
      </c>
      <c r="S81" s="355" t="str">
        <f t="shared" si="68"/>
        <v xml:space="preserve"> </v>
      </c>
      <c r="T81" s="358"/>
      <c r="U81" s="358"/>
      <c r="V81" s="358"/>
      <c r="W81" s="358"/>
      <c r="X81" s="358"/>
      <c r="Y81" s="358"/>
      <c r="Z81" s="358"/>
      <c r="AA81" s="358"/>
      <c r="AB81" s="358"/>
      <c r="AC81" s="358"/>
      <c r="AD81" s="358"/>
      <c r="AE81" s="358"/>
      <c r="AF81" s="358"/>
      <c r="AG81" s="355" t="str">
        <f t="shared" si="69"/>
        <v xml:space="preserve"> </v>
      </c>
      <c r="AH81" s="23"/>
      <c r="AI81" s="131"/>
      <c r="AJ81" s="131"/>
      <c r="AO81" s="48">
        <f>IF($F81&gt;=110,0,IF($F81&lt;15,0,ISI.PAY.現.儲!$M86))</f>
        <v>0</v>
      </c>
      <c r="AP81" s="48">
        <f>IF($F81&gt;=110,0,IF($F81&lt;15,0,ISI.PAY.現.儲!$T86))</f>
        <v>0</v>
      </c>
      <c r="AQ81" s="48">
        <f>IF($F81&gt;=110,0,IF($F81&lt;15,0,ISI.PAY.現.儲!$U86))</f>
        <v>0</v>
      </c>
      <c r="AR81" s="161">
        <f t="shared" si="70"/>
        <v>0</v>
      </c>
      <c r="AS81" s="48">
        <f>IF(AND($F81&gt;=15,$E81&gt;=7),ISI.PAY.現.儲!$K86,0)</f>
        <v>0</v>
      </c>
      <c r="AT81" s="48">
        <f>IF($AS81=0,0,SUM($AS$13:$AS81))</f>
        <v>0</v>
      </c>
      <c r="AU81" s="48">
        <f>IF($F81&lt;15,ISI.PAY.現.儲!$I86,0)</f>
        <v>0</v>
      </c>
      <c r="AV81" s="48">
        <f>IF($F81=" ",0,IF(OR($F81&lt;15,$E81&gt;=7),ISI.PAY.現.儲!$F86,0))</f>
        <v>0</v>
      </c>
      <c r="AW81" s="168">
        <f t="shared" si="71"/>
        <v>0</v>
      </c>
      <c r="AX81" s="168">
        <f t="shared" si="72"/>
        <v>0</v>
      </c>
    </row>
    <row r="82" spans="1:50" ht="16" customHeight="1" x14ac:dyDescent="0.25">
      <c r="A82" s="21">
        <f t="shared" si="76"/>
        <v>69</v>
      </c>
      <c r="E82" s="335">
        <f t="shared" ref="E82" si="78">E81+1</f>
        <v>70</v>
      </c>
      <c r="F82" s="336" t="str">
        <f t="shared" si="74"/>
        <v xml:space="preserve"> </v>
      </c>
      <c r="G82" s="361"/>
      <c r="H82" s="362" t="str">
        <f>IF($F82=" ","",ROUND(VLOOKUP($B$8,ISI.CUR!$A$2:$DR$415,12+$E82,0)*$X$12,0))</f>
        <v/>
      </c>
      <c r="I82" s="363" t="str">
        <f t="shared" si="62"/>
        <v/>
      </c>
      <c r="J82" s="363" t="str">
        <f t="shared" si="63"/>
        <v xml:space="preserve"> </v>
      </c>
      <c r="K82" s="364" t="str">
        <f t="shared" si="64"/>
        <v xml:space="preserve"> </v>
      </c>
      <c r="L82" s="362" t="str">
        <f>IF($I$8="購買增額繳清保險金額",IF($F82&gt;=110," ",IF($F82&lt;15," ",ISI.PAY.繳清!$M87)),IF($AO82=0," ",$AO82))</f>
        <v xml:space="preserve"> </v>
      </c>
      <c r="M82" s="363" t="str">
        <f>IF($I$8="購買增額繳清保險金額",IF($F82&gt;=110," ",IF($F82&lt;15," ",ISI.PAY.繳清!$T87)),IF($AP82=0," ",$AP82))</f>
        <v xml:space="preserve"> </v>
      </c>
      <c r="N82" s="363" t="str">
        <f>IF($I$8="購買增額繳清保險金額",IF($F82&gt;=110," ",IF($F82&lt;15," ",ISI.PAY.繳清!U87)),IF($AQ82=0," ",$AQ82))</f>
        <v xml:space="preserve"> </v>
      </c>
      <c r="O82" s="364" t="str">
        <f t="shared" si="65"/>
        <v xml:space="preserve"> </v>
      </c>
      <c r="P82" s="365" t="str">
        <f t="shared" si="66"/>
        <v xml:space="preserve"> </v>
      </c>
      <c r="Q82" s="366" t="str">
        <f t="shared" si="67"/>
        <v xml:space="preserve"> </v>
      </c>
      <c r="R82" s="367" t="str">
        <f>IF($I$8="購買增額繳清保險金額",IF($F82&gt;=15," ",ISI.PAY.繳清!$I87),IF($I$8="現金給付",IF($AU82=0," ",$AU82),IF($AV82=0," ",$AV82)))</f>
        <v xml:space="preserve"> </v>
      </c>
      <c r="S82" s="367" t="str">
        <f t="shared" si="68"/>
        <v xml:space="preserve"> </v>
      </c>
      <c r="T82" s="165"/>
      <c r="U82" s="368"/>
      <c r="V82" s="368"/>
      <c r="W82" s="369"/>
      <c r="X82" s="369"/>
      <c r="Y82" s="369"/>
      <c r="Z82" s="369"/>
      <c r="AA82" s="369"/>
      <c r="AB82" s="369"/>
      <c r="AC82" s="369"/>
      <c r="AD82" s="369"/>
      <c r="AE82" s="369"/>
      <c r="AF82" s="369"/>
      <c r="AG82" s="367" t="str">
        <f t="shared" si="69"/>
        <v xml:space="preserve"> </v>
      </c>
      <c r="AH82" s="23"/>
      <c r="AI82" s="131"/>
      <c r="AJ82" s="131"/>
      <c r="AO82" s="48">
        <f>IF($F82&gt;=110,0,IF($F82&lt;15,0,ISI.PAY.現.儲!$M87))</f>
        <v>0</v>
      </c>
      <c r="AP82" s="48">
        <f>IF($F82&gt;=110,0,IF($F82&lt;15,0,ISI.PAY.現.儲!$T87))</f>
        <v>0</v>
      </c>
      <c r="AQ82" s="48">
        <f>IF($F82&gt;=110,0,IF($F82&lt;15,0,ISI.PAY.現.儲!$U87))</f>
        <v>0</v>
      </c>
      <c r="AR82" s="161">
        <f t="shared" si="70"/>
        <v>0</v>
      </c>
      <c r="AS82" s="48">
        <f>IF(AND($F82&gt;=15,$E82&gt;=7),ISI.PAY.現.儲!$K87,0)</f>
        <v>0</v>
      </c>
      <c r="AT82" s="48">
        <f>IF($AS82=0,0,SUM($AS$13:$AS82))</f>
        <v>0</v>
      </c>
      <c r="AU82" s="48">
        <f>IF($F82&lt;15,ISI.PAY.現.儲!$I87,0)</f>
        <v>0</v>
      </c>
      <c r="AV82" s="48">
        <f>IF($F82=" ",0,IF(OR($F82&lt;15,$E82&gt;=7),ISI.PAY.現.儲!$F87,0))</f>
        <v>0</v>
      </c>
      <c r="AW82" s="168">
        <f t="shared" si="71"/>
        <v>0</v>
      </c>
      <c r="AX82" s="168">
        <f t="shared" si="72"/>
        <v>0</v>
      </c>
    </row>
    <row r="83" spans="1:50" ht="16" customHeight="1" x14ac:dyDescent="0.25">
      <c r="A83" s="21">
        <f t="shared" si="76"/>
        <v>70</v>
      </c>
      <c r="E83" s="328">
        <f t="shared" ref="E83" si="79">E82+1</f>
        <v>71</v>
      </c>
      <c r="F83" s="329" t="str">
        <f t="shared" si="74"/>
        <v xml:space="preserve"> </v>
      </c>
      <c r="G83" s="349"/>
      <c r="H83" s="350" t="str">
        <f>IF($F83=" ","",ROUND(VLOOKUP($B$8,ISI.CUR!$A$2:$DR$415,12+$E83,0)*$X$12,0))</f>
        <v/>
      </c>
      <c r="I83" s="351" t="str">
        <f t="shared" si="62"/>
        <v/>
      </c>
      <c r="J83" s="351" t="str">
        <f t="shared" si="63"/>
        <v xml:space="preserve"> </v>
      </c>
      <c r="K83" s="352" t="str">
        <f t="shared" si="64"/>
        <v xml:space="preserve"> </v>
      </c>
      <c r="L83" s="350" t="str">
        <f>IF($I$8="購買增額繳清保險金額",IF($F83&gt;=110," ",IF($F83&lt;15," ",ISI.PAY.繳清!$M88)),IF($AO83=0," ",$AO83))</f>
        <v xml:space="preserve"> </v>
      </c>
      <c r="M83" s="351" t="str">
        <f>IF($I$8="購買增額繳清保險金額",IF($F83&gt;=110," ",IF($F83&lt;15," ",ISI.PAY.繳清!$T88)),IF($AP83=0," ",$AP83))</f>
        <v xml:space="preserve"> </v>
      </c>
      <c r="N83" s="351" t="str">
        <f>IF($I$8="購買增額繳清保險金額",IF($F83&gt;=110," ",IF($F83&lt;15," ",ISI.PAY.繳清!U88)),IF($AQ83=0," ",$AQ83))</f>
        <v xml:space="preserve"> </v>
      </c>
      <c r="O83" s="352" t="str">
        <f t="shared" si="65"/>
        <v xml:space="preserve"> </v>
      </c>
      <c r="P83" s="353" t="str">
        <f t="shared" si="66"/>
        <v xml:space="preserve"> </v>
      </c>
      <c r="Q83" s="354" t="str">
        <f t="shared" si="67"/>
        <v xml:space="preserve"> </v>
      </c>
      <c r="R83" s="355" t="str">
        <f>IF($I$8="購買增額繳清保險金額",IF($F83&gt;=15," ",ISI.PAY.繳清!$I88),IF($I$8="現金給付",IF($AU83=0," ",$AU83),IF($AV83=0," ",$AV83)))</f>
        <v xml:space="preserve"> </v>
      </c>
      <c r="S83" s="355" t="str">
        <f t="shared" si="68"/>
        <v xml:space="preserve"> </v>
      </c>
      <c r="T83" s="358"/>
      <c r="U83" s="358"/>
      <c r="V83" s="358"/>
      <c r="W83" s="358"/>
      <c r="X83" s="358"/>
      <c r="Y83" s="358"/>
      <c r="Z83" s="358"/>
      <c r="AA83" s="358"/>
      <c r="AB83" s="358"/>
      <c r="AC83" s="358"/>
      <c r="AD83" s="358"/>
      <c r="AE83" s="358"/>
      <c r="AF83" s="358"/>
      <c r="AG83" s="355" t="str">
        <f t="shared" si="69"/>
        <v xml:space="preserve"> </v>
      </c>
      <c r="AH83" s="23"/>
      <c r="AI83" s="131"/>
      <c r="AJ83" s="131"/>
      <c r="AO83" s="48">
        <f>IF($F83&gt;=110,0,IF($F83&lt;15,0,ISI.PAY.現.儲!$M88))</f>
        <v>0</v>
      </c>
      <c r="AP83" s="48">
        <f>IF($F83&gt;=110,0,IF($F83&lt;15,0,ISI.PAY.現.儲!$T88))</f>
        <v>0</v>
      </c>
      <c r="AQ83" s="48">
        <f>IF($F83&gt;=110,0,IF($F83&lt;15,0,ISI.PAY.現.儲!$U88))</f>
        <v>0</v>
      </c>
      <c r="AR83" s="161">
        <f t="shared" si="70"/>
        <v>0</v>
      </c>
      <c r="AS83" s="48">
        <f>IF(AND($F83&gt;=15,$E83&gt;=7),ISI.PAY.現.儲!$K88,0)</f>
        <v>0</v>
      </c>
      <c r="AT83" s="48">
        <f>IF($AS83=0,0,SUM($AS$13:$AS83))</f>
        <v>0</v>
      </c>
      <c r="AU83" s="48">
        <f>IF($F83&lt;15,ISI.PAY.現.儲!$I88,0)</f>
        <v>0</v>
      </c>
      <c r="AV83" s="48">
        <f>IF($F83=" ",0,IF(OR($F83&lt;15,$E83&gt;=7),ISI.PAY.現.儲!$F88,0))</f>
        <v>0</v>
      </c>
      <c r="AW83" s="168">
        <f t="shared" si="71"/>
        <v>0</v>
      </c>
      <c r="AX83" s="168">
        <f t="shared" si="72"/>
        <v>0</v>
      </c>
    </row>
    <row r="84" spans="1:50" ht="16" customHeight="1" x14ac:dyDescent="0.25">
      <c r="A84" s="21">
        <f t="shared" si="76"/>
        <v>71</v>
      </c>
      <c r="E84" s="328">
        <f t="shared" ref="E84" si="80">E83+1</f>
        <v>72</v>
      </c>
      <c r="F84" s="329" t="str">
        <f t="shared" si="74"/>
        <v xml:space="preserve"> </v>
      </c>
      <c r="G84" s="349"/>
      <c r="H84" s="350" t="str">
        <f>IF($F84=" ","",ROUND(VLOOKUP($B$8,ISI.CUR!$A$2:$DR$415,12+$E84,0)*$X$12,0))</f>
        <v/>
      </c>
      <c r="I84" s="351" t="str">
        <f t="shared" si="62"/>
        <v/>
      </c>
      <c r="J84" s="351" t="str">
        <f t="shared" si="63"/>
        <v xml:space="preserve"> </v>
      </c>
      <c r="K84" s="352" t="str">
        <f t="shared" si="64"/>
        <v xml:space="preserve"> </v>
      </c>
      <c r="L84" s="350" t="str">
        <f>IF($I$8="購買增額繳清保險金額",IF($F84&gt;=110," ",IF($F84&lt;15," ",ISI.PAY.繳清!$M89)),IF($AO84=0," ",$AO84))</f>
        <v xml:space="preserve"> </v>
      </c>
      <c r="M84" s="351" t="str">
        <f>IF($I$8="購買增額繳清保險金額",IF($F84&gt;=110," ",IF($F84&lt;15," ",ISI.PAY.繳清!$T89)),IF($AP84=0," ",$AP84))</f>
        <v xml:space="preserve"> </v>
      </c>
      <c r="N84" s="351" t="str">
        <f>IF($I$8="購買增額繳清保險金額",IF($F84&gt;=110," ",IF($F84&lt;15," ",ISI.PAY.繳清!U89)),IF($AQ84=0," ",$AQ84))</f>
        <v xml:space="preserve"> </v>
      </c>
      <c r="O84" s="352" t="str">
        <f t="shared" si="65"/>
        <v xml:space="preserve"> </v>
      </c>
      <c r="P84" s="353" t="str">
        <f t="shared" si="66"/>
        <v xml:space="preserve"> </v>
      </c>
      <c r="Q84" s="354" t="str">
        <f t="shared" si="67"/>
        <v xml:space="preserve"> </v>
      </c>
      <c r="R84" s="355" t="str">
        <f>IF($I$8="購買增額繳清保險金額",IF($F84&gt;=15," ",ISI.PAY.繳清!$I89),IF($I$8="現金給付",IF($AU84=0," ",$AU84),IF($AV84=0," ",$AV84)))</f>
        <v xml:space="preserve"> </v>
      </c>
      <c r="S84" s="355" t="str">
        <f t="shared" si="68"/>
        <v xml:space="preserve"> </v>
      </c>
      <c r="T84" s="358"/>
      <c r="U84" s="358"/>
      <c r="V84" s="358"/>
      <c r="W84" s="358"/>
      <c r="X84" s="358"/>
      <c r="Y84" s="358"/>
      <c r="Z84" s="358"/>
      <c r="AA84" s="358"/>
      <c r="AB84" s="358"/>
      <c r="AC84" s="358"/>
      <c r="AD84" s="358"/>
      <c r="AE84" s="358"/>
      <c r="AF84" s="358"/>
      <c r="AG84" s="355" t="str">
        <f t="shared" si="69"/>
        <v xml:space="preserve"> </v>
      </c>
      <c r="AH84" s="23"/>
      <c r="AI84" s="131"/>
      <c r="AJ84" s="131"/>
      <c r="AO84" s="48">
        <f>IF($F84&gt;=110,0,IF($F84&lt;15,0,ISI.PAY.現.儲!$M89))</f>
        <v>0</v>
      </c>
      <c r="AP84" s="48">
        <f>IF($F84&gt;=110,0,IF($F84&lt;15,0,ISI.PAY.現.儲!$T89))</f>
        <v>0</v>
      </c>
      <c r="AQ84" s="48">
        <f>IF($F84&gt;=110,0,IF($F84&lt;15,0,ISI.PAY.現.儲!$U89))</f>
        <v>0</v>
      </c>
      <c r="AR84" s="161">
        <f t="shared" si="70"/>
        <v>0</v>
      </c>
      <c r="AS84" s="48">
        <f>IF(AND($F84&gt;=15,$E84&gt;=7),ISI.PAY.現.儲!$K89,0)</f>
        <v>0</v>
      </c>
      <c r="AT84" s="48">
        <f>IF($AS84=0,0,SUM($AS$13:$AS84))</f>
        <v>0</v>
      </c>
      <c r="AU84" s="48">
        <f>IF($F84&lt;15,ISI.PAY.現.儲!$I89,0)</f>
        <v>0</v>
      </c>
      <c r="AV84" s="48">
        <f>IF($F84=" ",0,IF(OR($F84&lt;15,$E84&gt;=7),ISI.PAY.現.儲!$F89,0))</f>
        <v>0</v>
      </c>
      <c r="AW84" s="168">
        <f t="shared" si="71"/>
        <v>0</v>
      </c>
      <c r="AX84" s="168">
        <f t="shared" si="72"/>
        <v>0</v>
      </c>
    </row>
    <row r="85" spans="1:50" ht="16" customHeight="1" x14ac:dyDescent="0.25">
      <c r="A85" s="21">
        <f t="shared" si="76"/>
        <v>72</v>
      </c>
      <c r="E85" s="328">
        <f t="shared" ref="E85" si="81">E84+1</f>
        <v>73</v>
      </c>
      <c r="F85" s="329" t="str">
        <f t="shared" si="74"/>
        <v xml:space="preserve"> </v>
      </c>
      <c r="G85" s="349"/>
      <c r="H85" s="350" t="str">
        <f>IF($F85=" ","",ROUND(VLOOKUP($B$8,ISI.CUR!$A$2:$DR$415,12+$E85,0)*$X$12,0))</f>
        <v/>
      </c>
      <c r="I85" s="351" t="str">
        <f t="shared" si="62"/>
        <v/>
      </c>
      <c r="J85" s="351" t="str">
        <f t="shared" si="63"/>
        <v xml:space="preserve"> </v>
      </c>
      <c r="K85" s="352" t="str">
        <f t="shared" si="64"/>
        <v xml:space="preserve"> </v>
      </c>
      <c r="L85" s="350" t="str">
        <f>IF($I$8="購買增額繳清保險金額",IF($F85&gt;=110," ",IF($F85&lt;15," ",ISI.PAY.繳清!$M90)),IF($AO85=0," ",$AO85))</f>
        <v xml:space="preserve"> </v>
      </c>
      <c r="M85" s="351" t="str">
        <f>IF($I$8="購買增額繳清保險金額",IF($F85&gt;=110," ",IF($F85&lt;15," ",ISI.PAY.繳清!$T90)),IF($AP85=0," ",$AP85))</f>
        <v xml:space="preserve"> </v>
      </c>
      <c r="N85" s="351" t="str">
        <f>IF($I$8="購買增額繳清保險金額",IF($F85&gt;=110," ",IF($F85&lt;15," ",ISI.PAY.繳清!U90)),IF($AQ85=0," ",$AQ85))</f>
        <v xml:space="preserve"> </v>
      </c>
      <c r="O85" s="352" t="str">
        <f t="shared" si="65"/>
        <v xml:space="preserve"> </v>
      </c>
      <c r="P85" s="353" t="str">
        <f t="shared" si="66"/>
        <v xml:space="preserve"> </v>
      </c>
      <c r="Q85" s="354" t="str">
        <f t="shared" si="67"/>
        <v xml:space="preserve"> </v>
      </c>
      <c r="R85" s="355" t="str">
        <f>IF($I$8="購買增額繳清保險金額",IF($F85&gt;=15," ",ISI.PAY.繳清!$I90),IF($I$8="現金給付",IF($AU85=0," ",$AU85),IF($AV85=0," ",$AV85)))</f>
        <v xml:space="preserve"> </v>
      </c>
      <c r="S85" s="355" t="str">
        <f t="shared" si="68"/>
        <v xml:space="preserve"> </v>
      </c>
      <c r="T85" s="358"/>
      <c r="U85" s="358"/>
      <c r="V85" s="358"/>
      <c r="W85" s="358"/>
      <c r="X85" s="358"/>
      <c r="Y85" s="358"/>
      <c r="Z85" s="358"/>
      <c r="AA85" s="358"/>
      <c r="AB85" s="358"/>
      <c r="AC85" s="358"/>
      <c r="AD85" s="358"/>
      <c r="AE85" s="358"/>
      <c r="AF85" s="358"/>
      <c r="AG85" s="355" t="str">
        <f t="shared" si="69"/>
        <v xml:space="preserve"> </v>
      </c>
      <c r="AH85" s="23"/>
      <c r="AI85" s="131"/>
      <c r="AJ85" s="131"/>
      <c r="AO85" s="48">
        <f>IF($F85&gt;=110,0,IF($F85&lt;15,0,ISI.PAY.現.儲!$M90))</f>
        <v>0</v>
      </c>
      <c r="AP85" s="48">
        <f>IF($F85&gt;=110,0,IF($F85&lt;15,0,ISI.PAY.現.儲!$T90))</f>
        <v>0</v>
      </c>
      <c r="AQ85" s="48">
        <f>IF($F85&gt;=110,0,IF($F85&lt;15,0,ISI.PAY.現.儲!$U90))</f>
        <v>0</v>
      </c>
      <c r="AR85" s="161">
        <f t="shared" si="70"/>
        <v>0</v>
      </c>
      <c r="AS85" s="48">
        <f>IF(AND($F85&gt;=15,$E85&gt;=7),ISI.PAY.現.儲!$K90,0)</f>
        <v>0</v>
      </c>
      <c r="AT85" s="48">
        <f>IF($AS85=0,0,SUM($AS$13:$AS85))</f>
        <v>0</v>
      </c>
      <c r="AU85" s="48">
        <f>IF($F85&lt;15,ISI.PAY.現.儲!$I90,0)</f>
        <v>0</v>
      </c>
      <c r="AV85" s="48">
        <f>IF($F85=" ",0,IF(OR($F85&lt;15,$E85&gt;=7),ISI.PAY.現.儲!$F90,0))</f>
        <v>0</v>
      </c>
      <c r="AW85" s="168">
        <f t="shared" si="71"/>
        <v>0</v>
      </c>
      <c r="AX85" s="168">
        <f t="shared" si="72"/>
        <v>0</v>
      </c>
    </row>
    <row r="86" spans="1:50" ht="16" customHeight="1" x14ac:dyDescent="0.25">
      <c r="A86" s="21">
        <f t="shared" si="76"/>
        <v>73</v>
      </c>
      <c r="E86" s="328">
        <f t="shared" ref="E86" si="82">E85+1</f>
        <v>74</v>
      </c>
      <c r="F86" s="329" t="str">
        <f t="shared" si="74"/>
        <v xml:space="preserve"> </v>
      </c>
      <c r="G86" s="349"/>
      <c r="H86" s="350" t="str">
        <f>IF($F86=" ","",ROUND(VLOOKUP($B$8,ISI.CUR!$A$2:$DR$415,12+$E86,0)*$X$12,0))</f>
        <v/>
      </c>
      <c r="I86" s="351" t="str">
        <f t="shared" si="62"/>
        <v/>
      </c>
      <c r="J86" s="351" t="str">
        <f t="shared" si="63"/>
        <v xml:space="preserve"> </v>
      </c>
      <c r="K86" s="352" t="str">
        <f t="shared" si="64"/>
        <v xml:space="preserve"> </v>
      </c>
      <c r="L86" s="350" t="str">
        <f>IF($I$8="購買增額繳清保險金額",IF($F86&gt;=110," ",IF($F86&lt;15," ",ISI.PAY.繳清!$M91)),IF($AO86=0," ",$AO86))</f>
        <v xml:space="preserve"> </v>
      </c>
      <c r="M86" s="351" t="str">
        <f>IF($I$8="購買增額繳清保險金額",IF($F86&gt;=110," ",IF($F86&lt;15," ",ISI.PAY.繳清!$T91)),IF($AP86=0," ",$AP86))</f>
        <v xml:space="preserve"> </v>
      </c>
      <c r="N86" s="351" t="str">
        <f>IF($I$8="購買增額繳清保險金額",IF($F86&gt;=110," ",IF($F86&lt;15," ",ISI.PAY.繳清!U91)),IF($AQ86=0," ",$AQ86))</f>
        <v xml:space="preserve"> </v>
      </c>
      <c r="O86" s="352" t="str">
        <f t="shared" si="65"/>
        <v xml:space="preserve"> </v>
      </c>
      <c r="P86" s="353" t="str">
        <f t="shared" si="66"/>
        <v xml:space="preserve"> </v>
      </c>
      <c r="Q86" s="354" t="str">
        <f t="shared" si="67"/>
        <v xml:space="preserve"> </v>
      </c>
      <c r="R86" s="355" t="str">
        <f>IF($I$8="購買增額繳清保險金額",IF($F86&gt;=15," ",ISI.PAY.繳清!$I91),IF($I$8="現金給付",IF($AU86=0," ",$AU86),IF($AV86=0," ",$AV86)))</f>
        <v xml:space="preserve"> </v>
      </c>
      <c r="S86" s="355" t="str">
        <f t="shared" si="68"/>
        <v xml:space="preserve"> </v>
      </c>
      <c r="T86" s="358"/>
      <c r="U86" s="358"/>
      <c r="V86" s="358"/>
      <c r="W86" s="358"/>
      <c r="X86" s="358"/>
      <c r="Y86" s="358"/>
      <c r="Z86" s="358"/>
      <c r="AA86" s="358"/>
      <c r="AB86" s="358"/>
      <c r="AC86" s="358"/>
      <c r="AD86" s="358"/>
      <c r="AE86" s="358"/>
      <c r="AF86" s="358"/>
      <c r="AG86" s="355" t="str">
        <f t="shared" si="69"/>
        <v xml:space="preserve"> </v>
      </c>
      <c r="AH86" s="23"/>
      <c r="AI86" s="131"/>
      <c r="AJ86" s="131"/>
      <c r="AO86" s="48">
        <f>IF($F86&gt;=110,0,IF($F86&lt;15,0,ISI.PAY.現.儲!$M91))</f>
        <v>0</v>
      </c>
      <c r="AP86" s="48">
        <f>IF($F86&gt;=110,0,IF($F86&lt;15,0,ISI.PAY.現.儲!$T91))</f>
        <v>0</v>
      </c>
      <c r="AQ86" s="48">
        <f>IF($F86&gt;=110,0,IF($F86&lt;15,0,ISI.PAY.現.儲!$U91))</f>
        <v>0</v>
      </c>
      <c r="AR86" s="161">
        <f t="shared" si="70"/>
        <v>0</v>
      </c>
      <c r="AS86" s="48">
        <f>IF(AND($F86&gt;=15,$E86&gt;=7),ISI.PAY.現.儲!$K91,0)</f>
        <v>0</v>
      </c>
      <c r="AT86" s="48">
        <f>IF($AS86=0,0,SUM($AS$13:$AS86))</f>
        <v>0</v>
      </c>
      <c r="AU86" s="48">
        <f>IF($F86&lt;15,ISI.PAY.現.儲!$I91,0)</f>
        <v>0</v>
      </c>
      <c r="AV86" s="48">
        <f>IF($F86=" ",0,IF(OR($F86&lt;15,$E86&gt;=7),ISI.PAY.現.儲!$F91,0))</f>
        <v>0</v>
      </c>
      <c r="AW86" s="168">
        <f t="shared" si="71"/>
        <v>0</v>
      </c>
      <c r="AX86" s="168">
        <f t="shared" si="72"/>
        <v>0</v>
      </c>
    </row>
    <row r="87" spans="1:50" ht="16" customHeight="1" x14ac:dyDescent="0.25">
      <c r="A87" s="21">
        <f t="shared" si="76"/>
        <v>74</v>
      </c>
      <c r="E87" s="335">
        <f t="shared" ref="E87" si="83">E86+1</f>
        <v>75</v>
      </c>
      <c r="F87" s="336" t="str">
        <f t="shared" si="74"/>
        <v xml:space="preserve"> </v>
      </c>
      <c r="G87" s="361"/>
      <c r="H87" s="362" t="str">
        <f>IF($F87=" ","",ROUND(VLOOKUP($B$8,ISI.CUR!$A$2:$DR$415,12+$E87,0)*$X$12,0))</f>
        <v/>
      </c>
      <c r="I87" s="363" t="str">
        <f t="shared" si="62"/>
        <v/>
      </c>
      <c r="J87" s="363" t="str">
        <f t="shared" si="63"/>
        <v xml:space="preserve"> </v>
      </c>
      <c r="K87" s="364" t="str">
        <f t="shared" si="64"/>
        <v xml:space="preserve"> </v>
      </c>
      <c r="L87" s="362" t="str">
        <f>IF($I$8="購買增額繳清保險金額",IF($F87&gt;=110," ",IF($F87&lt;15," ",ISI.PAY.繳清!$M92)),IF($AO87=0," ",$AO87))</f>
        <v xml:space="preserve"> </v>
      </c>
      <c r="M87" s="363" t="str">
        <f>IF($I$8="購買增額繳清保險金額",IF($F87&gt;=110," ",IF($F87&lt;15," ",ISI.PAY.繳清!$T92)),IF($AP87=0," ",$AP87))</f>
        <v xml:space="preserve"> </v>
      </c>
      <c r="N87" s="363" t="str">
        <f>IF($I$8="購買增額繳清保險金額",IF($F87&gt;=110," ",IF($F87&lt;15," ",ISI.PAY.繳清!U92)),IF($AQ87=0," ",$AQ87))</f>
        <v xml:space="preserve"> </v>
      </c>
      <c r="O87" s="364" t="str">
        <f t="shared" si="65"/>
        <v xml:space="preserve"> </v>
      </c>
      <c r="P87" s="365" t="str">
        <f t="shared" si="66"/>
        <v xml:space="preserve"> </v>
      </c>
      <c r="Q87" s="366" t="str">
        <f t="shared" si="67"/>
        <v xml:space="preserve"> </v>
      </c>
      <c r="R87" s="367" t="str">
        <f>IF($I$8="購買增額繳清保險金額",IF($F87&gt;=15," ",ISI.PAY.繳清!$I92),IF($I$8="現金給付",IF($AU87=0," ",$AU87),IF($AV87=0," ",$AV87)))</f>
        <v xml:space="preserve"> </v>
      </c>
      <c r="S87" s="367" t="str">
        <f t="shared" si="68"/>
        <v xml:space="preserve"> </v>
      </c>
      <c r="T87" s="165"/>
      <c r="U87" s="368"/>
      <c r="V87" s="368"/>
      <c r="W87" s="369"/>
      <c r="X87" s="369"/>
      <c r="Y87" s="369"/>
      <c r="Z87" s="369"/>
      <c r="AA87" s="369"/>
      <c r="AB87" s="369"/>
      <c r="AC87" s="369"/>
      <c r="AD87" s="369"/>
      <c r="AE87" s="369"/>
      <c r="AF87" s="369"/>
      <c r="AG87" s="367" t="str">
        <f t="shared" si="69"/>
        <v xml:space="preserve"> </v>
      </c>
      <c r="AH87" s="23"/>
      <c r="AI87" s="131"/>
      <c r="AJ87" s="131"/>
      <c r="AO87" s="48">
        <f>IF($F87&gt;=110,0,IF($F87&lt;15,0,ISI.PAY.現.儲!$M92))</f>
        <v>0</v>
      </c>
      <c r="AP87" s="48">
        <f>IF($F87&gt;=110,0,IF($F87&lt;15,0,ISI.PAY.現.儲!$T92))</f>
        <v>0</v>
      </c>
      <c r="AQ87" s="48">
        <f>IF($F87&gt;=110,0,IF($F87&lt;15,0,ISI.PAY.現.儲!$U92))</f>
        <v>0</v>
      </c>
      <c r="AR87" s="161">
        <f t="shared" si="70"/>
        <v>0</v>
      </c>
      <c r="AS87" s="48">
        <f>IF(AND($F87&gt;=15,$E87&gt;=7),ISI.PAY.現.儲!$K92,0)</f>
        <v>0</v>
      </c>
      <c r="AT87" s="48">
        <f>IF($AS87=0,0,SUM($AS$13:$AS87))</f>
        <v>0</v>
      </c>
      <c r="AU87" s="48">
        <f>IF($F87&lt;15,ISI.PAY.現.儲!$I92,0)</f>
        <v>0</v>
      </c>
      <c r="AV87" s="48">
        <f>IF($F87=" ",0,IF(OR($F87&lt;15,$E87&gt;=7),ISI.PAY.現.儲!$F92,0))</f>
        <v>0</v>
      </c>
      <c r="AW87" s="168">
        <f t="shared" si="71"/>
        <v>0</v>
      </c>
      <c r="AX87" s="168">
        <f t="shared" si="72"/>
        <v>0</v>
      </c>
    </row>
    <row r="88" spans="1:50" ht="16" customHeight="1" x14ac:dyDescent="0.25">
      <c r="A88" s="21">
        <f t="shared" si="76"/>
        <v>75</v>
      </c>
      <c r="E88" s="328">
        <f t="shared" ref="E88" si="84">E87+1</f>
        <v>76</v>
      </c>
      <c r="F88" s="329" t="str">
        <f t="shared" si="74"/>
        <v xml:space="preserve"> </v>
      </c>
      <c r="G88" s="349"/>
      <c r="H88" s="350" t="str">
        <f>IF($F88=" ","",ROUND(VLOOKUP($B$8,ISI.CUR!$A$2:$DR$415,12+$E88,0)*$X$12,0))</f>
        <v/>
      </c>
      <c r="I88" s="351" t="str">
        <f t="shared" si="62"/>
        <v/>
      </c>
      <c r="J88" s="351" t="str">
        <f t="shared" si="63"/>
        <v xml:space="preserve"> </v>
      </c>
      <c r="K88" s="352" t="str">
        <f t="shared" si="64"/>
        <v xml:space="preserve"> </v>
      </c>
      <c r="L88" s="350" t="str">
        <f>IF($I$8="購買增額繳清保險金額",IF($F88&gt;=110," ",IF($F88&lt;15," ",ISI.PAY.繳清!$M93)),IF($AO88=0," ",$AO88))</f>
        <v xml:space="preserve"> </v>
      </c>
      <c r="M88" s="351" t="str">
        <f>IF($I$8="購買增額繳清保險金額",IF($F88&gt;=110," ",IF($F88&lt;15," ",ISI.PAY.繳清!$T93)),IF($AP88=0," ",$AP88))</f>
        <v xml:space="preserve"> </v>
      </c>
      <c r="N88" s="351" t="str">
        <f>IF($I$8="購買增額繳清保險金額",IF($F88&gt;=110," ",IF($F88&lt;15," ",ISI.PAY.繳清!U93)),IF($AQ88=0," ",$AQ88))</f>
        <v xml:space="preserve"> </v>
      </c>
      <c r="O88" s="352" t="str">
        <f t="shared" si="65"/>
        <v xml:space="preserve"> </v>
      </c>
      <c r="P88" s="353" t="str">
        <f t="shared" si="66"/>
        <v xml:space="preserve"> </v>
      </c>
      <c r="Q88" s="354" t="str">
        <f t="shared" si="67"/>
        <v xml:space="preserve"> </v>
      </c>
      <c r="R88" s="355" t="str">
        <f>IF($I$8="購買增額繳清保險金額",IF($F88&gt;=15," ",ISI.PAY.繳清!$I93),IF($I$8="現金給付",IF($AU88=0," ",$AU88),IF($AV88=0," ",$AV88)))</f>
        <v xml:space="preserve"> </v>
      </c>
      <c r="S88" s="355" t="str">
        <f t="shared" si="68"/>
        <v xml:space="preserve"> </v>
      </c>
      <c r="T88" s="358"/>
      <c r="U88" s="358"/>
      <c r="V88" s="358"/>
      <c r="W88" s="358"/>
      <c r="X88" s="358"/>
      <c r="Y88" s="358"/>
      <c r="Z88" s="358"/>
      <c r="AA88" s="358"/>
      <c r="AB88" s="358"/>
      <c r="AC88" s="358"/>
      <c r="AD88" s="358"/>
      <c r="AE88" s="358"/>
      <c r="AF88" s="358"/>
      <c r="AG88" s="355" t="str">
        <f t="shared" si="69"/>
        <v xml:space="preserve"> </v>
      </c>
      <c r="AH88" s="23"/>
      <c r="AI88" s="131"/>
      <c r="AJ88" s="131"/>
      <c r="AO88" s="48">
        <f>IF($F88&gt;=110,0,IF($F88&lt;15,0,ISI.PAY.現.儲!$M93))</f>
        <v>0</v>
      </c>
      <c r="AP88" s="48">
        <f>IF($F88&gt;=110,0,IF($F88&lt;15,0,ISI.PAY.現.儲!$T93))</f>
        <v>0</v>
      </c>
      <c r="AQ88" s="48">
        <f>IF($F88&gt;=110,0,IF($F88&lt;15,0,ISI.PAY.現.儲!$U93))</f>
        <v>0</v>
      </c>
      <c r="AR88" s="161">
        <f t="shared" si="70"/>
        <v>0</v>
      </c>
      <c r="AS88" s="48">
        <f>IF(AND($F88&gt;=15,$E88&gt;=7),ISI.PAY.現.儲!$K93,0)</f>
        <v>0</v>
      </c>
      <c r="AT88" s="48">
        <f>IF($AS88=0,0,SUM($AS$13:$AS88))</f>
        <v>0</v>
      </c>
      <c r="AU88" s="48">
        <f>IF($F88&lt;15,ISI.PAY.現.儲!$I93,0)</f>
        <v>0</v>
      </c>
      <c r="AV88" s="48">
        <f>IF($F88=" ",0,IF(OR($F88&lt;15,$E88&gt;=7),ISI.PAY.現.儲!$F93,0))</f>
        <v>0</v>
      </c>
      <c r="AW88" s="168">
        <f t="shared" si="71"/>
        <v>0</v>
      </c>
      <c r="AX88" s="168">
        <f t="shared" si="72"/>
        <v>0</v>
      </c>
    </row>
    <row r="89" spans="1:50" ht="16" customHeight="1" x14ac:dyDescent="0.25">
      <c r="A89" s="21">
        <f t="shared" si="76"/>
        <v>76</v>
      </c>
      <c r="E89" s="328">
        <f t="shared" ref="E89" si="85">E88+1</f>
        <v>77</v>
      </c>
      <c r="F89" s="329" t="str">
        <f t="shared" si="74"/>
        <v xml:space="preserve"> </v>
      </c>
      <c r="G89" s="349"/>
      <c r="H89" s="350" t="str">
        <f>IF($F89=" ","",ROUND(VLOOKUP($B$8,ISI.CUR!$A$2:$DR$415,12+$E89,0)*$X$12,0))</f>
        <v/>
      </c>
      <c r="I89" s="351" t="str">
        <f t="shared" si="62"/>
        <v/>
      </c>
      <c r="J89" s="351" t="str">
        <f t="shared" si="63"/>
        <v xml:space="preserve"> </v>
      </c>
      <c r="K89" s="352" t="str">
        <f t="shared" si="64"/>
        <v xml:space="preserve"> </v>
      </c>
      <c r="L89" s="350" t="str">
        <f>IF($I$8="購買增額繳清保險金額",IF($F89&gt;=110," ",IF($F89&lt;15," ",ISI.PAY.繳清!$M94)),IF($AO89=0," ",$AO89))</f>
        <v xml:space="preserve"> </v>
      </c>
      <c r="M89" s="351" t="str">
        <f>IF($I$8="購買增額繳清保險金額",IF($F89&gt;=110," ",IF($F89&lt;15," ",ISI.PAY.繳清!$T94)),IF($AP89=0," ",$AP89))</f>
        <v xml:space="preserve"> </v>
      </c>
      <c r="N89" s="351" t="str">
        <f>IF($I$8="購買增額繳清保險金額",IF($F89&gt;=110," ",IF($F89&lt;15," ",ISI.PAY.繳清!U94)),IF($AQ89=0," ",$AQ89))</f>
        <v xml:space="preserve"> </v>
      </c>
      <c r="O89" s="352" t="str">
        <f t="shared" si="65"/>
        <v xml:space="preserve"> </v>
      </c>
      <c r="P89" s="353" t="str">
        <f t="shared" si="66"/>
        <v xml:space="preserve"> </v>
      </c>
      <c r="Q89" s="354" t="str">
        <f t="shared" si="67"/>
        <v xml:space="preserve"> </v>
      </c>
      <c r="R89" s="355" t="str">
        <f>IF($I$8="購買增額繳清保險金額",IF($F89&gt;=15," ",ISI.PAY.繳清!$I94),IF($I$8="現金給付",IF($AU89=0," ",$AU89),IF($AV89=0," ",$AV89)))</f>
        <v xml:space="preserve"> </v>
      </c>
      <c r="S89" s="355" t="str">
        <f t="shared" si="68"/>
        <v xml:space="preserve"> </v>
      </c>
      <c r="T89" s="358"/>
      <c r="U89" s="358"/>
      <c r="V89" s="358"/>
      <c r="W89" s="358"/>
      <c r="X89" s="358"/>
      <c r="Y89" s="358"/>
      <c r="Z89" s="358"/>
      <c r="AA89" s="358"/>
      <c r="AB89" s="358"/>
      <c r="AC89" s="358"/>
      <c r="AD89" s="358"/>
      <c r="AE89" s="358"/>
      <c r="AF89" s="358"/>
      <c r="AG89" s="355" t="str">
        <f t="shared" si="69"/>
        <v xml:space="preserve"> </v>
      </c>
      <c r="AH89" s="23"/>
      <c r="AI89" s="131"/>
      <c r="AJ89" s="131"/>
      <c r="AO89" s="48">
        <f>IF($F89&gt;=110,0,IF($F89&lt;15,0,ISI.PAY.現.儲!$M94))</f>
        <v>0</v>
      </c>
      <c r="AP89" s="48">
        <f>IF($F89&gt;=110,0,IF($F89&lt;15,0,ISI.PAY.現.儲!$T94))</f>
        <v>0</v>
      </c>
      <c r="AQ89" s="48">
        <f>IF($F89&gt;=110,0,IF($F89&lt;15,0,ISI.PAY.現.儲!$U94))</f>
        <v>0</v>
      </c>
      <c r="AR89" s="161">
        <f t="shared" si="70"/>
        <v>0</v>
      </c>
      <c r="AS89" s="48">
        <f>IF(AND($F89&gt;=15,$E89&gt;=7),ISI.PAY.現.儲!$K94,0)</f>
        <v>0</v>
      </c>
      <c r="AT89" s="48">
        <f>IF($AS89=0,0,SUM($AS$13:$AS89))</f>
        <v>0</v>
      </c>
      <c r="AU89" s="48">
        <f>IF($F89&lt;15,ISI.PAY.現.儲!$I94,0)</f>
        <v>0</v>
      </c>
      <c r="AV89" s="48">
        <f>IF($F89=" ",0,IF(OR($F89&lt;15,$E89&gt;=7),ISI.PAY.現.儲!$F94,0))</f>
        <v>0</v>
      </c>
      <c r="AW89" s="168">
        <f t="shared" si="71"/>
        <v>0</v>
      </c>
      <c r="AX89" s="168">
        <f t="shared" si="72"/>
        <v>0</v>
      </c>
    </row>
    <row r="90" spans="1:50" ht="16" customHeight="1" x14ac:dyDescent="0.25">
      <c r="A90" s="21">
        <f t="shared" si="76"/>
        <v>77</v>
      </c>
      <c r="E90" s="328">
        <f t="shared" ref="E90" si="86">E89+1</f>
        <v>78</v>
      </c>
      <c r="F90" s="329" t="str">
        <f t="shared" si="74"/>
        <v xml:space="preserve"> </v>
      </c>
      <c r="G90" s="349"/>
      <c r="H90" s="350" t="str">
        <f>IF($F90=" ","",ROUND(VLOOKUP($B$8,ISI.CUR!$A$2:$DR$415,12+$E90,0)*$X$12,0))</f>
        <v/>
      </c>
      <c r="I90" s="351" t="str">
        <f t="shared" si="62"/>
        <v/>
      </c>
      <c r="J90" s="351" t="str">
        <f t="shared" si="63"/>
        <v xml:space="preserve"> </v>
      </c>
      <c r="K90" s="352" t="str">
        <f t="shared" si="64"/>
        <v xml:space="preserve"> </v>
      </c>
      <c r="L90" s="350" t="str">
        <f>IF($I$8="購買增額繳清保險金額",IF($F90&gt;=110," ",IF($F90&lt;15," ",ISI.PAY.繳清!$M95)),IF($AO90=0," ",$AO90))</f>
        <v xml:space="preserve"> </v>
      </c>
      <c r="M90" s="351" t="str">
        <f>IF($I$8="購買增額繳清保險金額",IF($F90&gt;=110," ",IF($F90&lt;15," ",ISI.PAY.繳清!$T95)),IF($AP90=0," ",$AP90))</f>
        <v xml:space="preserve"> </v>
      </c>
      <c r="N90" s="351" t="str">
        <f>IF($I$8="購買增額繳清保險金額",IF($F90&gt;=110," ",IF($F90&lt;15," ",ISI.PAY.繳清!U95)),IF($AQ90=0," ",$AQ90))</f>
        <v xml:space="preserve"> </v>
      </c>
      <c r="O90" s="352" t="str">
        <f t="shared" si="65"/>
        <v xml:space="preserve"> </v>
      </c>
      <c r="P90" s="353" t="str">
        <f t="shared" si="66"/>
        <v xml:space="preserve"> </v>
      </c>
      <c r="Q90" s="354" t="str">
        <f t="shared" si="67"/>
        <v xml:space="preserve"> </v>
      </c>
      <c r="R90" s="355" t="str">
        <f>IF($I$8="購買增額繳清保險金額",IF($F90&gt;=15," ",ISI.PAY.繳清!$I95),IF($I$8="現金給付",IF($AU90=0," ",$AU90),IF($AV90=0," ",$AV90)))</f>
        <v xml:space="preserve"> </v>
      </c>
      <c r="S90" s="355" t="str">
        <f t="shared" si="68"/>
        <v xml:space="preserve"> </v>
      </c>
      <c r="T90" s="358"/>
      <c r="U90" s="358"/>
      <c r="V90" s="358"/>
      <c r="W90" s="358"/>
      <c r="X90" s="358"/>
      <c r="Y90" s="358"/>
      <c r="Z90" s="358"/>
      <c r="AA90" s="358"/>
      <c r="AB90" s="358"/>
      <c r="AC90" s="358"/>
      <c r="AD90" s="358"/>
      <c r="AE90" s="358"/>
      <c r="AF90" s="358"/>
      <c r="AG90" s="355" t="str">
        <f t="shared" si="69"/>
        <v xml:space="preserve"> </v>
      </c>
      <c r="AH90" s="23"/>
      <c r="AI90" s="131"/>
      <c r="AJ90" s="131"/>
      <c r="AO90" s="48">
        <f>IF($F90&gt;=110,0,IF($F90&lt;15,0,ISI.PAY.現.儲!$M95))</f>
        <v>0</v>
      </c>
      <c r="AP90" s="48">
        <f>IF($F90&gt;=110,0,IF($F90&lt;15,0,ISI.PAY.現.儲!$T95))</f>
        <v>0</v>
      </c>
      <c r="AQ90" s="48">
        <f>IF($F90&gt;=110,0,IF($F90&lt;15,0,ISI.PAY.現.儲!$U95))</f>
        <v>0</v>
      </c>
      <c r="AR90" s="161">
        <f t="shared" si="70"/>
        <v>0</v>
      </c>
      <c r="AS90" s="48">
        <f>IF(AND($F90&gt;=15,$E90&gt;=7),ISI.PAY.現.儲!$K95,0)</f>
        <v>0</v>
      </c>
      <c r="AT90" s="48">
        <f>IF($AS90=0,0,SUM($AS$13:$AS90))</f>
        <v>0</v>
      </c>
      <c r="AU90" s="48">
        <f>IF($F90&lt;15,ISI.PAY.現.儲!$I95,0)</f>
        <v>0</v>
      </c>
      <c r="AV90" s="48">
        <f>IF($F90=" ",0,IF(OR($F90&lt;15,$E90&gt;=7),ISI.PAY.現.儲!$F95,0))</f>
        <v>0</v>
      </c>
      <c r="AW90" s="168">
        <f t="shared" si="71"/>
        <v>0</v>
      </c>
      <c r="AX90" s="168">
        <f t="shared" si="72"/>
        <v>0</v>
      </c>
    </row>
    <row r="91" spans="1:50" ht="16" customHeight="1" x14ac:dyDescent="0.25">
      <c r="A91" s="21">
        <f t="shared" si="76"/>
        <v>78</v>
      </c>
      <c r="E91" s="328">
        <f t="shared" ref="E91" si="87">E90+1</f>
        <v>79</v>
      </c>
      <c r="F91" s="329" t="str">
        <f t="shared" si="74"/>
        <v xml:space="preserve"> </v>
      </c>
      <c r="G91" s="349"/>
      <c r="H91" s="350" t="str">
        <f>IF($F91=" ","",ROUND(VLOOKUP($B$8,ISI.CUR!$A$2:$DR$415,12+$E91,0)*$X$12,0))</f>
        <v/>
      </c>
      <c r="I91" s="351" t="str">
        <f t="shared" si="62"/>
        <v/>
      </c>
      <c r="J91" s="351" t="str">
        <f t="shared" si="63"/>
        <v xml:space="preserve"> </v>
      </c>
      <c r="K91" s="352" t="str">
        <f t="shared" si="64"/>
        <v xml:space="preserve"> </v>
      </c>
      <c r="L91" s="350" t="str">
        <f>IF($I$8="購買增額繳清保險金額",IF($F91&gt;=110," ",IF($F91&lt;15," ",ISI.PAY.繳清!$M96)),IF($AO91=0," ",$AO91))</f>
        <v xml:space="preserve"> </v>
      </c>
      <c r="M91" s="351" t="str">
        <f>IF($I$8="購買增額繳清保險金額",IF($F91&gt;=110," ",IF($F91&lt;15," ",ISI.PAY.繳清!$T96)),IF($AP91=0," ",$AP91))</f>
        <v xml:space="preserve"> </v>
      </c>
      <c r="N91" s="351" t="str">
        <f>IF($I$8="購買增額繳清保險金額",IF($F91&gt;=110," ",IF($F91&lt;15," ",ISI.PAY.繳清!U96)),IF($AQ91=0," ",$AQ91))</f>
        <v xml:space="preserve"> </v>
      </c>
      <c r="O91" s="352" t="str">
        <f t="shared" si="65"/>
        <v xml:space="preserve"> </v>
      </c>
      <c r="P91" s="353" t="str">
        <f t="shared" si="66"/>
        <v xml:space="preserve"> </v>
      </c>
      <c r="Q91" s="354" t="str">
        <f t="shared" si="67"/>
        <v xml:space="preserve"> </v>
      </c>
      <c r="R91" s="355" t="str">
        <f>IF($I$8="購買增額繳清保險金額",IF($F91&gt;=15," ",ISI.PAY.繳清!$I96),IF($I$8="現金給付",IF($AU91=0," ",$AU91),IF($AV91=0," ",$AV91)))</f>
        <v xml:space="preserve"> </v>
      </c>
      <c r="S91" s="355" t="str">
        <f t="shared" si="68"/>
        <v xml:space="preserve"> </v>
      </c>
      <c r="T91" s="358"/>
      <c r="U91" s="358"/>
      <c r="V91" s="358"/>
      <c r="W91" s="358"/>
      <c r="X91" s="358"/>
      <c r="Y91" s="358"/>
      <c r="Z91" s="358"/>
      <c r="AA91" s="358"/>
      <c r="AB91" s="358"/>
      <c r="AC91" s="358"/>
      <c r="AD91" s="358"/>
      <c r="AE91" s="358"/>
      <c r="AF91" s="358"/>
      <c r="AG91" s="355" t="str">
        <f t="shared" si="69"/>
        <v xml:space="preserve"> </v>
      </c>
      <c r="AH91" s="23"/>
      <c r="AI91" s="131"/>
      <c r="AJ91" s="131"/>
      <c r="AO91" s="48">
        <f>IF($F91&gt;=110,0,IF($F91&lt;15,0,ISI.PAY.現.儲!$M96))</f>
        <v>0</v>
      </c>
      <c r="AP91" s="48">
        <f>IF($F91&gt;=110,0,IF($F91&lt;15,0,ISI.PAY.現.儲!$T96))</f>
        <v>0</v>
      </c>
      <c r="AQ91" s="48">
        <f>IF($F91&gt;=110,0,IF($F91&lt;15,0,ISI.PAY.現.儲!$U96))</f>
        <v>0</v>
      </c>
      <c r="AR91" s="161">
        <f t="shared" si="70"/>
        <v>0</v>
      </c>
      <c r="AS91" s="48">
        <f>IF(AND($F91&gt;=15,$E91&gt;=7),ISI.PAY.現.儲!$K96,0)</f>
        <v>0</v>
      </c>
      <c r="AT91" s="48">
        <f>IF($AS91=0,0,SUM($AS$13:$AS91))</f>
        <v>0</v>
      </c>
      <c r="AU91" s="48">
        <f>IF($F91&lt;15,ISI.PAY.現.儲!$I96,0)</f>
        <v>0</v>
      </c>
      <c r="AV91" s="48">
        <f>IF($F91=" ",0,IF(OR($F91&lt;15,$E91&gt;=7),ISI.PAY.現.儲!$F96,0))</f>
        <v>0</v>
      </c>
      <c r="AW91" s="168">
        <f t="shared" si="71"/>
        <v>0</v>
      </c>
      <c r="AX91" s="168">
        <f t="shared" si="72"/>
        <v>0</v>
      </c>
    </row>
    <row r="92" spans="1:50" ht="16" customHeight="1" x14ac:dyDescent="0.25">
      <c r="A92" s="21">
        <f t="shared" si="76"/>
        <v>79</v>
      </c>
      <c r="E92" s="335">
        <f t="shared" ref="E92" si="88">E91+1</f>
        <v>80</v>
      </c>
      <c r="F92" s="336" t="str">
        <f t="shared" si="74"/>
        <v xml:space="preserve"> </v>
      </c>
      <c r="G92" s="361"/>
      <c r="H92" s="362" t="str">
        <f>IF($F92=" ","",ROUND(VLOOKUP($B$8,ISI.CUR!$A$2:$DR$415,12+$E92,0)*$X$12,0))</f>
        <v/>
      </c>
      <c r="I92" s="363" t="str">
        <f t="shared" si="62"/>
        <v/>
      </c>
      <c r="J92" s="363" t="str">
        <f t="shared" si="63"/>
        <v xml:space="preserve"> </v>
      </c>
      <c r="K92" s="364" t="str">
        <f t="shared" si="64"/>
        <v xml:space="preserve"> </v>
      </c>
      <c r="L92" s="362" t="str">
        <f>IF($I$8="購買增額繳清保險金額",IF($F92&gt;=110," ",IF($F92&lt;15," ",ISI.PAY.繳清!$M97)),IF($AO92=0," ",$AO92))</f>
        <v xml:space="preserve"> </v>
      </c>
      <c r="M92" s="363" t="str">
        <f>IF($I$8="購買增額繳清保險金額",IF($F92&gt;=110," ",IF($F92&lt;15," ",ISI.PAY.繳清!$T97)),IF($AP92=0," ",$AP92))</f>
        <v xml:space="preserve"> </v>
      </c>
      <c r="N92" s="363" t="str">
        <f>IF($I$8="購買增額繳清保險金額",IF($F92&gt;=110," ",IF($F92&lt;15," ",ISI.PAY.繳清!U97)),IF($AQ92=0," ",$AQ92))</f>
        <v xml:space="preserve"> </v>
      </c>
      <c r="O92" s="364" t="str">
        <f t="shared" si="65"/>
        <v xml:space="preserve"> </v>
      </c>
      <c r="P92" s="365" t="str">
        <f t="shared" si="66"/>
        <v xml:space="preserve"> </v>
      </c>
      <c r="Q92" s="366" t="str">
        <f t="shared" si="67"/>
        <v xml:space="preserve"> </v>
      </c>
      <c r="R92" s="367" t="str">
        <f>IF($I$8="購買增額繳清保險金額",IF($F92&gt;=15," ",ISI.PAY.繳清!$I97),IF($I$8="現金給付",IF($AU92=0," ",$AU92),IF($AV92=0," ",$AV92)))</f>
        <v xml:space="preserve"> </v>
      </c>
      <c r="S92" s="367" t="str">
        <f t="shared" si="68"/>
        <v xml:space="preserve"> </v>
      </c>
      <c r="T92" s="165"/>
      <c r="U92" s="368"/>
      <c r="V92" s="368"/>
      <c r="W92" s="369"/>
      <c r="X92" s="369"/>
      <c r="Y92" s="369"/>
      <c r="Z92" s="369"/>
      <c r="AA92" s="369"/>
      <c r="AB92" s="369"/>
      <c r="AC92" s="369"/>
      <c r="AD92" s="369"/>
      <c r="AE92" s="369"/>
      <c r="AF92" s="369"/>
      <c r="AG92" s="367" t="str">
        <f t="shared" si="69"/>
        <v xml:space="preserve"> </v>
      </c>
      <c r="AH92" s="23"/>
      <c r="AI92" s="131"/>
      <c r="AJ92" s="131"/>
      <c r="AO92" s="48">
        <f>IF($F92&gt;=110,0,IF($F92&lt;15,0,ISI.PAY.現.儲!$M97))</f>
        <v>0</v>
      </c>
      <c r="AP92" s="48">
        <f>IF($F92&gt;=110,0,IF($F92&lt;15,0,ISI.PAY.現.儲!$T97))</f>
        <v>0</v>
      </c>
      <c r="AQ92" s="48">
        <f>IF($F92&gt;=110,0,IF($F92&lt;15,0,ISI.PAY.現.儲!$U97))</f>
        <v>0</v>
      </c>
      <c r="AR92" s="161">
        <f t="shared" si="70"/>
        <v>0</v>
      </c>
      <c r="AS92" s="48">
        <f>IF(AND($F92&gt;=15,$E92&gt;=7),ISI.PAY.現.儲!$K97,0)</f>
        <v>0</v>
      </c>
      <c r="AT92" s="48">
        <f>IF($AS92=0,0,SUM($AS$13:$AS92))</f>
        <v>0</v>
      </c>
      <c r="AU92" s="48">
        <f>IF($F92&lt;15,ISI.PAY.現.儲!$I97,0)</f>
        <v>0</v>
      </c>
      <c r="AV92" s="48">
        <f>IF($F92=" ",0,IF(OR($F92&lt;15,$E92&gt;=7),ISI.PAY.現.儲!$F97,0))</f>
        <v>0</v>
      </c>
      <c r="AW92" s="168">
        <f t="shared" si="71"/>
        <v>0</v>
      </c>
      <c r="AX92" s="168">
        <f t="shared" si="72"/>
        <v>0</v>
      </c>
    </row>
    <row r="93" spans="1:50" ht="16" customHeight="1" x14ac:dyDescent="0.25">
      <c r="A93" s="21">
        <f t="shared" si="76"/>
        <v>80</v>
      </c>
      <c r="E93" s="328">
        <f t="shared" ref="E93" si="89">E92+1</f>
        <v>81</v>
      </c>
      <c r="F93" s="329" t="str">
        <f t="shared" si="74"/>
        <v xml:space="preserve"> </v>
      </c>
      <c r="G93" s="349"/>
      <c r="H93" s="350" t="str">
        <f>IF($F93=" ","",ROUND(VLOOKUP($B$8,ISI.CUR!$A$2:$DR$415,12+$E93,0)*$X$12,0))</f>
        <v/>
      </c>
      <c r="I93" s="351" t="str">
        <f t="shared" si="62"/>
        <v/>
      </c>
      <c r="J93" s="351" t="str">
        <f t="shared" si="63"/>
        <v xml:space="preserve"> </v>
      </c>
      <c r="K93" s="352" t="str">
        <f t="shared" si="64"/>
        <v xml:space="preserve"> </v>
      </c>
      <c r="L93" s="350" t="str">
        <f>IF($I$8="購買增額繳清保險金額",IF($F93&gt;=110," ",IF($F93&lt;15," ",ISI.PAY.繳清!$M98)),IF($AO93=0," ",$AO93))</f>
        <v xml:space="preserve"> </v>
      </c>
      <c r="M93" s="351" t="str">
        <f>IF($I$8="購買增額繳清保險金額",IF($F93&gt;=110," ",IF($F93&lt;15," ",ISI.PAY.繳清!$T98)),IF($AP93=0," ",$AP93))</f>
        <v xml:space="preserve"> </v>
      </c>
      <c r="N93" s="351" t="str">
        <f>IF($I$8="購買增額繳清保險金額",IF($F93&gt;=110," ",IF($F93&lt;15," ",ISI.PAY.繳清!U98)),IF($AQ93=0," ",$AQ93))</f>
        <v xml:space="preserve"> </v>
      </c>
      <c r="O93" s="352" t="str">
        <f t="shared" si="65"/>
        <v xml:space="preserve"> </v>
      </c>
      <c r="P93" s="353" t="str">
        <f t="shared" si="66"/>
        <v xml:space="preserve"> </v>
      </c>
      <c r="Q93" s="354" t="str">
        <f t="shared" si="67"/>
        <v xml:space="preserve"> </v>
      </c>
      <c r="R93" s="355" t="str">
        <f>IF($I$8="購買增額繳清保險金額",IF($F93&gt;=15," ",ISI.PAY.繳清!$I98),IF($I$8="現金給付",IF($AU93=0," ",$AU93),IF($AV93=0," ",$AV93)))</f>
        <v xml:space="preserve"> </v>
      </c>
      <c r="S93" s="355" t="str">
        <f t="shared" si="68"/>
        <v xml:space="preserve"> </v>
      </c>
      <c r="T93" s="358"/>
      <c r="U93" s="358"/>
      <c r="V93" s="358"/>
      <c r="W93" s="358"/>
      <c r="X93" s="358"/>
      <c r="Y93" s="358"/>
      <c r="Z93" s="358"/>
      <c r="AA93" s="358"/>
      <c r="AB93" s="358"/>
      <c r="AC93" s="358"/>
      <c r="AD93" s="358"/>
      <c r="AE93" s="358"/>
      <c r="AF93" s="358"/>
      <c r="AG93" s="355" t="str">
        <f t="shared" si="69"/>
        <v xml:space="preserve"> </v>
      </c>
      <c r="AH93" s="23"/>
      <c r="AI93" s="131"/>
      <c r="AJ93" s="131"/>
      <c r="AO93" s="48">
        <f>IF($F93&gt;=110,0,IF($F93&lt;15,0,ISI.PAY.現.儲!$M98))</f>
        <v>0</v>
      </c>
      <c r="AP93" s="48">
        <f>IF($F93&gt;=110,0,IF($F93&lt;15,0,ISI.PAY.現.儲!$T98))</f>
        <v>0</v>
      </c>
      <c r="AQ93" s="48">
        <f>IF($F93&gt;=110,0,IF($F93&lt;15,0,ISI.PAY.現.儲!$U98))</f>
        <v>0</v>
      </c>
      <c r="AR93" s="161">
        <f t="shared" si="70"/>
        <v>0</v>
      </c>
      <c r="AS93" s="48">
        <f>IF(AND($F93&gt;=15,$E93&gt;=7),ISI.PAY.現.儲!$K98,0)</f>
        <v>0</v>
      </c>
      <c r="AT93" s="48">
        <f>IF($AS93=0,0,SUM($AS$13:$AS93))</f>
        <v>0</v>
      </c>
      <c r="AU93" s="48">
        <f>IF($F93&lt;15,ISI.PAY.現.儲!$I98,0)</f>
        <v>0</v>
      </c>
      <c r="AV93" s="48">
        <f>IF($F93=" ",0,IF(OR($F93&lt;15,$E93&gt;=7),ISI.PAY.現.儲!$F98,0))</f>
        <v>0</v>
      </c>
      <c r="AW93" s="168">
        <f t="shared" si="71"/>
        <v>0</v>
      </c>
      <c r="AX93" s="168">
        <f t="shared" si="72"/>
        <v>0</v>
      </c>
    </row>
    <row r="94" spans="1:50" ht="16" customHeight="1" x14ac:dyDescent="0.25">
      <c r="E94" s="328">
        <f t="shared" ref="E94" si="90">E93+1</f>
        <v>82</v>
      </c>
      <c r="F94" s="329" t="str">
        <f t="shared" si="74"/>
        <v xml:space="preserve"> </v>
      </c>
      <c r="G94" s="349"/>
      <c r="H94" s="350" t="str">
        <f>IF($F94=" ","",ROUND(VLOOKUP($B$8,ISI.CUR!$A$2:$DR$415,12+$E94,0)*$X$12,0))</f>
        <v/>
      </c>
      <c r="I94" s="351" t="str">
        <f t="shared" si="62"/>
        <v/>
      </c>
      <c r="J94" s="351" t="str">
        <f t="shared" si="63"/>
        <v xml:space="preserve"> </v>
      </c>
      <c r="K94" s="352" t="str">
        <f t="shared" si="64"/>
        <v xml:space="preserve"> </v>
      </c>
      <c r="L94" s="350" t="str">
        <f>IF($I$8="購買增額繳清保險金額",IF($F94&gt;=110," ",IF($F94&lt;15," ",ISI.PAY.繳清!$M99)),IF($AO94=0," ",$AO94))</f>
        <v xml:space="preserve"> </v>
      </c>
      <c r="M94" s="351" t="str">
        <f>IF($I$8="購買增額繳清保險金額",IF($F94&gt;=110," ",IF($F94&lt;15," ",ISI.PAY.繳清!$T99)),IF($AP94=0," ",$AP94))</f>
        <v xml:space="preserve"> </v>
      </c>
      <c r="N94" s="351" t="str">
        <f>IF($I$8="購買增額繳清保險金額",IF($F94&gt;=110," ",IF($F94&lt;15," ",ISI.PAY.繳清!U99)),IF($AQ94=0," ",$AQ94))</f>
        <v xml:space="preserve"> </v>
      </c>
      <c r="O94" s="352" t="str">
        <f t="shared" si="65"/>
        <v xml:space="preserve"> </v>
      </c>
      <c r="P94" s="353" t="str">
        <f t="shared" si="66"/>
        <v xml:space="preserve"> </v>
      </c>
      <c r="Q94" s="354" t="str">
        <f t="shared" si="67"/>
        <v xml:space="preserve"> </v>
      </c>
      <c r="R94" s="355" t="str">
        <f>IF($I$8="購買增額繳清保險金額",IF($F94&gt;=15," ",ISI.PAY.繳清!$I99),IF($I$8="現金給付",IF($AU94=0," ",$AU94),IF($AV94=0," ",$AV94)))</f>
        <v xml:space="preserve"> </v>
      </c>
      <c r="S94" s="355" t="str">
        <f t="shared" si="68"/>
        <v xml:space="preserve"> </v>
      </c>
      <c r="T94" s="358"/>
      <c r="U94" s="358"/>
      <c r="V94" s="358"/>
      <c r="W94" s="358"/>
      <c r="X94" s="358"/>
      <c r="Y94" s="358"/>
      <c r="Z94" s="358"/>
      <c r="AA94" s="358"/>
      <c r="AB94" s="358"/>
      <c r="AC94" s="358"/>
      <c r="AD94" s="358"/>
      <c r="AE94" s="358"/>
      <c r="AF94" s="358"/>
      <c r="AG94" s="355" t="str">
        <f t="shared" si="69"/>
        <v xml:space="preserve"> </v>
      </c>
      <c r="AH94" s="23"/>
      <c r="AI94" s="131"/>
      <c r="AJ94" s="131"/>
      <c r="AO94" s="48">
        <f>IF($F94&gt;=110,0,IF($F94&lt;15,0,ISI.PAY.現.儲!$M99))</f>
        <v>0</v>
      </c>
      <c r="AP94" s="48">
        <f>IF($F94&gt;=110,0,IF($F94&lt;15,0,ISI.PAY.現.儲!$T99))</f>
        <v>0</v>
      </c>
      <c r="AQ94" s="48">
        <f>IF($F94&gt;=110,0,IF($F94&lt;15,0,ISI.PAY.現.儲!$U99))</f>
        <v>0</v>
      </c>
      <c r="AR94" s="161">
        <f t="shared" si="70"/>
        <v>0</v>
      </c>
      <c r="AS94" s="48">
        <f>IF(AND($F94&gt;=15,$E94&gt;=7),ISI.PAY.現.儲!$K99,0)</f>
        <v>0</v>
      </c>
      <c r="AT94" s="48">
        <f>IF($AS94=0,0,SUM($AS$13:$AS94))</f>
        <v>0</v>
      </c>
      <c r="AU94" s="48">
        <f>IF($F94&lt;15,ISI.PAY.現.儲!$I99,0)</f>
        <v>0</v>
      </c>
      <c r="AV94" s="48">
        <f>IF($F94=" ",0,IF(OR($F94&lt;15,$E94&gt;=7),ISI.PAY.現.儲!$F99,0))</f>
        <v>0</v>
      </c>
      <c r="AW94" s="168">
        <f t="shared" si="71"/>
        <v>0</v>
      </c>
      <c r="AX94" s="168">
        <f t="shared" si="72"/>
        <v>0</v>
      </c>
    </row>
    <row r="95" spans="1:50" ht="16" customHeight="1" x14ac:dyDescent="0.25">
      <c r="E95" s="328">
        <f t="shared" ref="E95" si="91">E94+1</f>
        <v>83</v>
      </c>
      <c r="F95" s="329" t="str">
        <f t="shared" si="74"/>
        <v xml:space="preserve"> </v>
      </c>
      <c r="G95" s="349"/>
      <c r="H95" s="350" t="str">
        <f>IF($F95=" ","",ROUND(VLOOKUP($B$8,ISI.CUR!$A$2:$DR$415,12+$E95,0)*$X$12,0))</f>
        <v/>
      </c>
      <c r="I95" s="351" t="str">
        <f t="shared" si="62"/>
        <v/>
      </c>
      <c r="J95" s="351" t="str">
        <f t="shared" si="63"/>
        <v xml:space="preserve"> </v>
      </c>
      <c r="K95" s="352" t="str">
        <f t="shared" si="64"/>
        <v xml:space="preserve"> </v>
      </c>
      <c r="L95" s="350" t="str">
        <f>IF($I$8="購買增額繳清保險金額",IF($F95&gt;=110," ",IF($F95&lt;15," ",ISI.PAY.繳清!$M100)),IF($AO95=0," ",$AO95))</f>
        <v xml:space="preserve"> </v>
      </c>
      <c r="M95" s="351" t="str">
        <f>IF($I$8="購買增額繳清保險金額",IF($F95&gt;=110," ",IF($F95&lt;15," ",ISI.PAY.繳清!$T100)),IF($AP95=0," ",$AP95))</f>
        <v xml:space="preserve"> </v>
      </c>
      <c r="N95" s="351" t="str">
        <f>IF($I$8="購買增額繳清保險金額",IF($F95&gt;=110," ",IF($F95&lt;15," ",ISI.PAY.繳清!U100)),IF($AQ95=0," ",$AQ95))</f>
        <v xml:space="preserve"> </v>
      </c>
      <c r="O95" s="352" t="str">
        <f t="shared" si="65"/>
        <v xml:space="preserve"> </v>
      </c>
      <c r="P95" s="353" t="str">
        <f t="shared" si="66"/>
        <v xml:space="preserve"> </v>
      </c>
      <c r="Q95" s="354" t="str">
        <f t="shared" si="67"/>
        <v xml:space="preserve"> </v>
      </c>
      <c r="R95" s="355" t="str">
        <f>IF($I$8="購買增額繳清保險金額",IF($F95&gt;=15," ",ISI.PAY.繳清!$I100),IF($I$8="現金給付",IF($AU95=0," ",$AU95),IF($AV95=0," ",$AV95)))</f>
        <v xml:space="preserve"> </v>
      </c>
      <c r="S95" s="355" t="str">
        <f t="shared" si="68"/>
        <v xml:space="preserve"> </v>
      </c>
      <c r="T95" s="358"/>
      <c r="U95" s="358"/>
      <c r="V95" s="358"/>
      <c r="W95" s="358"/>
      <c r="X95" s="358"/>
      <c r="Y95" s="358"/>
      <c r="Z95" s="358"/>
      <c r="AA95" s="358"/>
      <c r="AB95" s="358"/>
      <c r="AC95" s="358"/>
      <c r="AD95" s="358"/>
      <c r="AE95" s="358"/>
      <c r="AF95" s="358"/>
      <c r="AG95" s="355" t="str">
        <f t="shared" si="69"/>
        <v xml:space="preserve"> </v>
      </c>
      <c r="AH95" s="23"/>
      <c r="AI95" s="131"/>
      <c r="AJ95" s="131"/>
      <c r="AO95" s="48">
        <f>IF($F95&gt;=110,0,IF($F95&lt;15,0,ISI.PAY.現.儲!$M100))</f>
        <v>0</v>
      </c>
      <c r="AP95" s="48">
        <f>IF($F95&gt;=110,0,IF($F95&lt;15,0,ISI.PAY.現.儲!$T100))</f>
        <v>0</v>
      </c>
      <c r="AQ95" s="48">
        <f>IF($F95&gt;=110,0,IF($F95&lt;15,0,ISI.PAY.現.儲!$U100))</f>
        <v>0</v>
      </c>
      <c r="AR95" s="161">
        <f t="shared" si="70"/>
        <v>0</v>
      </c>
      <c r="AS95" s="48">
        <f>IF(AND($F95&gt;=15,$E95&gt;=7),ISI.PAY.現.儲!$K100,0)</f>
        <v>0</v>
      </c>
      <c r="AT95" s="48">
        <f>IF($AS95=0,0,SUM($AS$13:$AS95))</f>
        <v>0</v>
      </c>
      <c r="AU95" s="48">
        <f>IF($F95&lt;15,ISI.PAY.現.儲!$I100,0)</f>
        <v>0</v>
      </c>
      <c r="AV95" s="48">
        <f>IF($F95=" ",0,IF(OR($F95&lt;15,$E95&gt;=7),ISI.PAY.現.儲!$F100,0))</f>
        <v>0</v>
      </c>
      <c r="AW95" s="168">
        <f t="shared" si="71"/>
        <v>0</v>
      </c>
      <c r="AX95" s="168">
        <f t="shared" si="72"/>
        <v>0</v>
      </c>
    </row>
    <row r="96" spans="1:50" ht="16" customHeight="1" x14ac:dyDescent="0.25">
      <c r="E96" s="328">
        <f t="shared" ref="E96" si="92">E95+1</f>
        <v>84</v>
      </c>
      <c r="F96" s="329" t="str">
        <f t="shared" si="74"/>
        <v xml:space="preserve"> </v>
      </c>
      <c r="G96" s="349"/>
      <c r="H96" s="350" t="str">
        <f>IF($F96=" ","",ROUND(VLOOKUP($B$8,ISI.CUR!$A$2:$DR$415,12+$E96,0)*$X$12,0))</f>
        <v/>
      </c>
      <c r="I96" s="351" t="str">
        <f t="shared" si="62"/>
        <v/>
      </c>
      <c r="J96" s="351" t="str">
        <f t="shared" si="63"/>
        <v xml:space="preserve"> </v>
      </c>
      <c r="K96" s="352" t="str">
        <f t="shared" si="64"/>
        <v xml:space="preserve"> </v>
      </c>
      <c r="L96" s="350" t="str">
        <f>IF($I$8="購買增額繳清保險金額",IF($F96&gt;=110," ",IF($F96&lt;15," ",ISI.PAY.繳清!$M101)),IF($AO96=0," ",$AO96))</f>
        <v xml:space="preserve"> </v>
      </c>
      <c r="M96" s="351" t="str">
        <f>IF($I$8="購買增額繳清保險金額",IF($F96&gt;=110," ",IF($F96&lt;15," ",ISI.PAY.繳清!$T101)),IF($AP96=0," ",$AP96))</f>
        <v xml:space="preserve"> </v>
      </c>
      <c r="N96" s="351" t="str">
        <f>IF($I$8="購買增額繳清保險金額",IF($F96&gt;=110," ",IF($F96&lt;15," ",ISI.PAY.繳清!U101)),IF($AQ96=0," ",$AQ96))</f>
        <v xml:space="preserve"> </v>
      </c>
      <c r="O96" s="352" t="str">
        <f t="shared" si="65"/>
        <v xml:space="preserve"> </v>
      </c>
      <c r="P96" s="353" t="str">
        <f t="shared" si="66"/>
        <v xml:space="preserve"> </v>
      </c>
      <c r="Q96" s="354" t="str">
        <f t="shared" si="67"/>
        <v xml:space="preserve"> </v>
      </c>
      <c r="R96" s="355" t="str">
        <f>IF($I$8="購買增額繳清保險金額",IF($F96&gt;=15," ",ISI.PAY.繳清!$I101),IF($I$8="現金給付",IF($AU96=0," ",$AU96),IF($AV96=0," ",$AV96)))</f>
        <v xml:space="preserve"> </v>
      </c>
      <c r="S96" s="355" t="str">
        <f t="shared" si="68"/>
        <v xml:space="preserve"> </v>
      </c>
      <c r="T96" s="358"/>
      <c r="U96" s="358"/>
      <c r="V96" s="358"/>
      <c r="W96" s="358"/>
      <c r="X96" s="358"/>
      <c r="Y96" s="358"/>
      <c r="Z96" s="358"/>
      <c r="AA96" s="358"/>
      <c r="AB96" s="358"/>
      <c r="AC96" s="358"/>
      <c r="AD96" s="358"/>
      <c r="AE96" s="358"/>
      <c r="AF96" s="358"/>
      <c r="AG96" s="355" t="str">
        <f t="shared" si="69"/>
        <v xml:space="preserve"> </v>
      </c>
      <c r="AH96" s="23"/>
      <c r="AI96" s="131"/>
      <c r="AJ96" s="131"/>
      <c r="AO96" s="48">
        <f>IF($F96&gt;=110,0,IF($F96&lt;15,0,ISI.PAY.現.儲!$M101))</f>
        <v>0</v>
      </c>
      <c r="AP96" s="48">
        <f>IF($F96&gt;=110,0,IF($F96&lt;15,0,ISI.PAY.現.儲!$T101))</f>
        <v>0</v>
      </c>
      <c r="AQ96" s="48">
        <f>IF($F96&gt;=110,0,IF($F96&lt;15,0,ISI.PAY.現.儲!$U101))</f>
        <v>0</v>
      </c>
      <c r="AR96" s="161">
        <f t="shared" si="70"/>
        <v>0</v>
      </c>
      <c r="AS96" s="48">
        <f>IF(AND($F96&gt;=15,$E96&gt;=7),ISI.PAY.現.儲!$K101,0)</f>
        <v>0</v>
      </c>
      <c r="AT96" s="48">
        <f>IF($AS96=0,0,SUM($AS$13:$AS96))</f>
        <v>0</v>
      </c>
      <c r="AU96" s="48">
        <f>IF($F96&lt;15,ISI.PAY.現.儲!$I101,0)</f>
        <v>0</v>
      </c>
      <c r="AV96" s="48">
        <f>IF($F96=" ",0,IF(OR($F96&lt;15,$E96&gt;=7),ISI.PAY.現.儲!$F101,0))</f>
        <v>0</v>
      </c>
      <c r="AW96" s="168">
        <f t="shared" si="71"/>
        <v>0</v>
      </c>
      <c r="AX96" s="168">
        <f t="shared" si="72"/>
        <v>0</v>
      </c>
    </row>
    <row r="97" spans="5:50" ht="16" customHeight="1" x14ac:dyDescent="0.25">
      <c r="E97" s="335">
        <f t="shared" ref="E97" si="93">E96+1</f>
        <v>85</v>
      </c>
      <c r="F97" s="336" t="str">
        <f t="shared" si="74"/>
        <v xml:space="preserve"> </v>
      </c>
      <c r="G97" s="361"/>
      <c r="H97" s="362" t="str">
        <f>IF($F97=" ","",ROUND(VLOOKUP($B$8,ISI.CUR!$A$2:$DR$415,12+$E97,0)*$X$12,0))</f>
        <v/>
      </c>
      <c r="I97" s="363" t="str">
        <f t="shared" si="62"/>
        <v/>
      </c>
      <c r="J97" s="363" t="str">
        <f t="shared" si="63"/>
        <v xml:space="preserve"> </v>
      </c>
      <c r="K97" s="364" t="str">
        <f t="shared" si="64"/>
        <v xml:space="preserve"> </v>
      </c>
      <c r="L97" s="362" t="str">
        <f>IF($I$8="購買增額繳清保險金額",IF($F97&gt;=110," ",IF($F97&lt;15," ",ISI.PAY.繳清!$M102)),IF($AO97=0," ",$AO97))</f>
        <v xml:space="preserve"> </v>
      </c>
      <c r="M97" s="363" t="str">
        <f>IF($I$8="購買增額繳清保險金額",IF($F97&gt;=110," ",IF($F97&lt;15," ",ISI.PAY.繳清!$T102)),IF($AP97=0," ",$AP97))</f>
        <v xml:space="preserve"> </v>
      </c>
      <c r="N97" s="363" t="str">
        <f>IF($I$8="購買增額繳清保險金額",IF($F97&gt;=110," ",IF($F97&lt;15," ",ISI.PAY.繳清!U102)),IF($AQ97=0," ",$AQ97))</f>
        <v xml:space="preserve"> </v>
      </c>
      <c r="O97" s="364" t="str">
        <f t="shared" si="65"/>
        <v xml:space="preserve"> </v>
      </c>
      <c r="P97" s="365" t="str">
        <f t="shared" si="66"/>
        <v xml:space="preserve"> </v>
      </c>
      <c r="Q97" s="366" t="str">
        <f t="shared" si="67"/>
        <v xml:space="preserve"> </v>
      </c>
      <c r="R97" s="367" t="str">
        <f>IF($I$8="購買增額繳清保險金額",IF($F97&gt;=15," ",ISI.PAY.繳清!$I102),IF($I$8="現金給付",IF($AU97=0," ",$AU97),IF($AV97=0," ",$AV97)))</f>
        <v xml:space="preserve"> </v>
      </c>
      <c r="S97" s="367" t="str">
        <f t="shared" si="68"/>
        <v xml:space="preserve"> </v>
      </c>
      <c r="T97" s="165"/>
      <c r="U97" s="368"/>
      <c r="V97" s="368"/>
      <c r="W97" s="369"/>
      <c r="X97" s="369"/>
      <c r="Y97" s="369"/>
      <c r="Z97" s="369"/>
      <c r="AA97" s="369"/>
      <c r="AB97" s="369"/>
      <c r="AC97" s="369"/>
      <c r="AD97" s="369"/>
      <c r="AE97" s="369"/>
      <c r="AF97" s="369"/>
      <c r="AG97" s="367" t="str">
        <f t="shared" si="69"/>
        <v xml:space="preserve"> </v>
      </c>
      <c r="AH97" s="23"/>
      <c r="AI97" s="131"/>
      <c r="AJ97" s="131"/>
      <c r="AO97" s="48">
        <f>IF($F97&gt;=110,0,IF($F97&lt;15,0,ISI.PAY.現.儲!$M102))</f>
        <v>0</v>
      </c>
      <c r="AP97" s="48">
        <f>IF($F97&gt;=110,0,IF($F97&lt;15,0,ISI.PAY.現.儲!$T102))</f>
        <v>0</v>
      </c>
      <c r="AQ97" s="48">
        <f>IF($F97&gt;=110,0,IF($F97&lt;15,0,ISI.PAY.現.儲!$U102))</f>
        <v>0</v>
      </c>
      <c r="AR97" s="161">
        <f t="shared" si="70"/>
        <v>0</v>
      </c>
      <c r="AS97" s="48">
        <f>IF(AND($F97&gt;=15,$E97&gt;=7),ISI.PAY.現.儲!$K102,0)</f>
        <v>0</v>
      </c>
      <c r="AT97" s="48">
        <f>IF($AS97=0,0,SUM($AS$13:$AS97))</f>
        <v>0</v>
      </c>
      <c r="AU97" s="48">
        <f>IF($F97&lt;15,ISI.PAY.現.儲!$I102,0)</f>
        <v>0</v>
      </c>
      <c r="AV97" s="48">
        <f>IF($F97=" ",0,IF(OR($F97&lt;15,$E97&gt;=7),ISI.PAY.現.儲!$F102,0))</f>
        <v>0</v>
      </c>
      <c r="AW97" s="168">
        <f t="shared" si="71"/>
        <v>0</v>
      </c>
      <c r="AX97" s="168">
        <f t="shared" si="72"/>
        <v>0</v>
      </c>
    </row>
    <row r="98" spans="5:50" ht="16" customHeight="1" x14ac:dyDescent="0.25">
      <c r="E98" s="328">
        <f t="shared" ref="E98" si="94">E97+1</f>
        <v>86</v>
      </c>
      <c r="F98" s="329" t="str">
        <f t="shared" si="74"/>
        <v xml:space="preserve"> </v>
      </c>
      <c r="G98" s="349"/>
      <c r="H98" s="350" t="str">
        <f>IF($F98=" ","",ROUND(VLOOKUP($B$8,ISI.CUR!$A$2:$DR$415,12+$E98,0)*$X$12,0))</f>
        <v/>
      </c>
      <c r="I98" s="351" t="str">
        <f t="shared" si="62"/>
        <v/>
      </c>
      <c r="J98" s="351" t="str">
        <f t="shared" si="63"/>
        <v xml:space="preserve"> </v>
      </c>
      <c r="K98" s="352" t="str">
        <f t="shared" si="64"/>
        <v xml:space="preserve"> </v>
      </c>
      <c r="L98" s="350" t="str">
        <f>IF($I$8="購買增額繳清保險金額",IF($F98&gt;=110," ",IF($F98&lt;15," ",ISI.PAY.繳清!$M103)),IF($AO98=0," ",$AO98))</f>
        <v xml:space="preserve"> </v>
      </c>
      <c r="M98" s="351" t="str">
        <f>IF($I$8="購買增額繳清保險金額",IF($F98&gt;=110," ",IF($F98&lt;15," ",ISI.PAY.繳清!$T103)),IF($AP98=0," ",$AP98))</f>
        <v xml:space="preserve"> </v>
      </c>
      <c r="N98" s="351" t="str">
        <f>IF($I$8="購買增額繳清保險金額",IF($F98&gt;=110," ",IF($F98&lt;15," ",ISI.PAY.繳清!U103)),IF($AQ98=0," ",$AQ98))</f>
        <v xml:space="preserve"> </v>
      </c>
      <c r="O98" s="352" t="str">
        <f t="shared" si="65"/>
        <v xml:space="preserve"> </v>
      </c>
      <c r="P98" s="353" t="str">
        <f t="shared" si="66"/>
        <v xml:space="preserve"> </v>
      </c>
      <c r="Q98" s="354" t="str">
        <f t="shared" si="67"/>
        <v xml:space="preserve"> </v>
      </c>
      <c r="R98" s="355" t="str">
        <f>IF($I$8="購買增額繳清保險金額",IF($F98&gt;=15," ",ISI.PAY.繳清!$I103),IF($I$8="現金給付",IF($AU98=0," ",$AU98),IF($AV98=0," ",$AV98)))</f>
        <v xml:space="preserve"> </v>
      </c>
      <c r="S98" s="355" t="str">
        <f t="shared" si="68"/>
        <v xml:space="preserve"> </v>
      </c>
      <c r="T98" s="358"/>
      <c r="U98" s="358"/>
      <c r="V98" s="358"/>
      <c r="W98" s="358"/>
      <c r="X98" s="358"/>
      <c r="Y98" s="358"/>
      <c r="Z98" s="358"/>
      <c r="AA98" s="358"/>
      <c r="AB98" s="358"/>
      <c r="AC98" s="358"/>
      <c r="AD98" s="358"/>
      <c r="AE98" s="358"/>
      <c r="AF98" s="358"/>
      <c r="AG98" s="355" t="str">
        <f t="shared" si="69"/>
        <v xml:space="preserve"> </v>
      </c>
      <c r="AH98" s="23"/>
      <c r="AI98" s="131"/>
      <c r="AJ98" s="131"/>
      <c r="AO98" s="48">
        <f>IF($F98&gt;=110,0,IF($F98&lt;15,0,ISI.PAY.現.儲!$M103))</f>
        <v>0</v>
      </c>
      <c r="AP98" s="48">
        <f>IF($F98&gt;=110,0,IF($F98&lt;15,0,ISI.PAY.現.儲!$T103))</f>
        <v>0</v>
      </c>
      <c r="AQ98" s="48">
        <f>IF($F98&gt;=110,0,IF($F98&lt;15,0,ISI.PAY.現.儲!$U103))</f>
        <v>0</v>
      </c>
      <c r="AR98" s="161">
        <f t="shared" si="70"/>
        <v>0</v>
      </c>
      <c r="AS98" s="48">
        <f>IF(AND($F98&gt;=15,$E98&gt;=7),ISI.PAY.現.儲!$K103,0)</f>
        <v>0</v>
      </c>
      <c r="AT98" s="48">
        <f>IF($AS98=0,0,SUM($AS$13:$AS98))</f>
        <v>0</v>
      </c>
      <c r="AU98" s="48">
        <f>IF($F98&lt;15,ISI.PAY.現.儲!$I103,0)</f>
        <v>0</v>
      </c>
      <c r="AV98" s="48">
        <f>IF($F98=" ",0,IF(OR($F98&lt;15,$E98&gt;=7),ISI.PAY.現.儲!$F103,0))</f>
        <v>0</v>
      </c>
      <c r="AW98" s="168">
        <f t="shared" si="71"/>
        <v>0</v>
      </c>
      <c r="AX98" s="168">
        <f t="shared" si="72"/>
        <v>0</v>
      </c>
    </row>
    <row r="99" spans="5:50" ht="16" customHeight="1" x14ac:dyDescent="0.25">
      <c r="E99" s="328">
        <f t="shared" ref="E99" si="95">E98+1</f>
        <v>87</v>
      </c>
      <c r="F99" s="329" t="str">
        <f t="shared" si="74"/>
        <v xml:space="preserve"> </v>
      </c>
      <c r="G99" s="349"/>
      <c r="H99" s="350" t="str">
        <f>IF($F99=" ","",ROUND(VLOOKUP($B$8,ISI.CUR!$A$2:$DR$415,12+$E99,0)*$X$12,0))</f>
        <v/>
      </c>
      <c r="I99" s="351" t="str">
        <f t="shared" si="62"/>
        <v/>
      </c>
      <c r="J99" s="351" t="str">
        <f t="shared" si="63"/>
        <v xml:space="preserve"> </v>
      </c>
      <c r="K99" s="352" t="str">
        <f t="shared" si="64"/>
        <v xml:space="preserve"> </v>
      </c>
      <c r="L99" s="350" t="str">
        <f>IF($I$8="購買增額繳清保險金額",IF($F99&gt;=110," ",IF($F99&lt;15," ",ISI.PAY.繳清!$M104)),IF($AO99=0," ",$AO99))</f>
        <v xml:space="preserve"> </v>
      </c>
      <c r="M99" s="351" t="str">
        <f>IF($I$8="購買增額繳清保險金額",IF($F99&gt;=110," ",IF($F99&lt;15," ",ISI.PAY.繳清!$T104)),IF($AP99=0," ",$AP99))</f>
        <v xml:space="preserve"> </v>
      </c>
      <c r="N99" s="351" t="str">
        <f>IF($I$8="購買增額繳清保險金額",IF($F99&gt;=110," ",IF($F99&lt;15," ",ISI.PAY.繳清!U104)),IF($AQ99=0," ",$AQ99))</f>
        <v xml:space="preserve"> </v>
      </c>
      <c r="O99" s="352" t="str">
        <f t="shared" si="65"/>
        <v xml:space="preserve"> </v>
      </c>
      <c r="P99" s="353" t="str">
        <f t="shared" si="66"/>
        <v xml:space="preserve"> </v>
      </c>
      <c r="Q99" s="354" t="str">
        <f t="shared" si="67"/>
        <v xml:space="preserve"> </v>
      </c>
      <c r="R99" s="355" t="str">
        <f>IF($I$8="購買增額繳清保險金額",IF($F99&gt;=15," ",ISI.PAY.繳清!$I104),IF($I$8="現金給付",IF($AU99=0," ",$AU99),IF($AV99=0," ",$AV99)))</f>
        <v xml:space="preserve"> </v>
      </c>
      <c r="S99" s="355" t="str">
        <f t="shared" si="68"/>
        <v xml:space="preserve"> </v>
      </c>
      <c r="T99" s="358"/>
      <c r="U99" s="358"/>
      <c r="V99" s="358"/>
      <c r="W99" s="358"/>
      <c r="X99" s="358"/>
      <c r="Y99" s="358"/>
      <c r="Z99" s="358"/>
      <c r="AA99" s="358"/>
      <c r="AB99" s="358"/>
      <c r="AC99" s="358"/>
      <c r="AD99" s="358"/>
      <c r="AE99" s="358"/>
      <c r="AF99" s="358"/>
      <c r="AG99" s="355" t="str">
        <f t="shared" si="69"/>
        <v xml:space="preserve"> </v>
      </c>
      <c r="AH99" s="23"/>
      <c r="AI99" s="131"/>
      <c r="AJ99" s="131"/>
      <c r="AO99" s="48">
        <f>IF($F99&gt;=110,0,IF($F99&lt;15,0,ISI.PAY.現.儲!$M104))</f>
        <v>0</v>
      </c>
      <c r="AP99" s="48">
        <f>IF($F99&gt;=110,0,IF($F99&lt;15,0,ISI.PAY.現.儲!$T104))</f>
        <v>0</v>
      </c>
      <c r="AQ99" s="48">
        <f>IF($F99&gt;=110,0,IF($F99&lt;15,0,ISI.PAY.現.儲!$U104))</f>
        <v>0</v>
      </c>
      <c r="AR99" s="161">
        <f t="shared" si="70"/>
        <v>0</v>
      </c>
      <c r="AS99" s="48">
        <f>IF(AND($F99&gt;=15,$E99&gt;=7),ISI.PAY.現.儲!$K104,0)</f>
        <v>0</v>
      </c>
      <c r="AT99" s="48">
        <f>IF($AS99=0,0,SUM($AS$13:$AS99))</f>
        <v>0</v>
      </c>
      <c r="AU99" s="48">
        <f>IF($F99&lt;15,ISI.PAY.現.儲!$I104,0)</f>
        <v>0</v>
      </c>
      <c r="AV99" s="48">
        <f>IF($F99=" ",0,IF(OR($F99&lt;15,$E99&gt;=7),ISI.PAY.現.儲!$F104,0))</f>
        <v>0</v>
      </c>
      <c r="AW99" s="168">
        <f t="shared" si="71"/>
        <v>0</v>
      </c>
      <c r="AX99" s="168">
        <f t="shared" si="72"/>
        <v>0</v>
      </c>
    </row>
    <row r="100" spans="5:50" ht="16" customHeight="1" x14ac:dyDescent="0.25">
      <c r="E100" s="328">
        <f t="shared" ref="E100" si="96">E99+1</f>
        <v>88</v>
      </c>
      <c r="F100" s="329" t="str">
        <f t="shared" si="74"/>
        <v xml:space="preserve"> </v>
      </c>
      <c r="G100" s="349"/>
      <c r="H100" s="350" t="str">
        <f>IF($F100=" ","",ROUND(VLOOKUP($B$8,ISI.CUR!$A$2:$DR$415,12+$E100,0)*$X$12,0))</f>
        <v/>
      </c>
      <c r="I100" s="351" t="str">
        <f t="shared" si="62"/>
        <v/>
      </c>
      <c r="J100" s="351" t="str">
        <f t="shared" si="63"/>
        <v xml:space="preserve"> </v>
      </c>
      <c r="K100" s="352" t="str">
        <f t="shared" si="64"/>
        <v xml:space="preserve"> </v>
      </c>
      <c r="L100" s="350" t="str">
        <f>IF($I$8="購買增額繳清保險金額",IF($F100&gt;=110," ",IF($F100&lt;15," ",ISI.PAY.繳清!$M105)),IF($AO100=0," ",$AO100))</f>
        <v xml:space="preserve"> </v>
      </c>
      <c r="M100" s="351" t="str">
        <f>IF($I$8="購買增額繳清保險金額",IF($F100&gt;=110," ",IF($F100&lt;15," ",ISI.PAY.繳清!$T105)),IF($AP100=0," ",$AP100))</f>
        <v xml:space="preserve"> </v>
      </c>
      <c r="N100" s="351" t="str">
        <f>IF($I$8="購買增額繳清保險金額",IF($F100&gt;=110," ",IF($F100&lt;15," ",ISI.PAY.繳清!U105)),IF($AQ100=0," ",$AQ100))</f>
        <v xml:space="preserve"> </v>
      </c>
      <c r="O100" s="352" t="str">
        <f t="shared" si="65"/>
        <v xml:space="preserve"> </v>
      </c>
      <c r="P100" s="353" t="str">
        <f t="shared" si="66"/>
        <v xml:space="preserve"> </v>
      </c>
      <c r="Q100" s="354" t="str">
        <f t="shared" si="67"/>
        <v xml:space="preserve"> </v>
      </c>
      <c r="R100" s="355" t="str">
        <f>IF($I$8="購買增額繳清保險金額",IF($F100&gt;=15," ",ISI.PAY.繳清!$I105),IF($I$8="現金給付",IF($AU100=0," ",$AU100),IF($AV100=0," ",$AV100)))</f>
        <v xml:space="preserve"> </v>
      </c>
      <c r="S100" s="355" t="str">
        <f t="shared" si="68"/>
        <v xml:space="preserve"> </v>
      </c>
      <c r="T100" s="358"/>
      <c r="U100" s="358"/>
      <c r="V100" s="358"/>
      <c r="W100" s="358"/>
      <c r="X100" s="358"/>
      <c r="Y100" s="358"/>
      <c r="Z100" s="358"/>
      <c r="AA100" s="358"/>
      <c r="AB100" s="358"/>
      <c r="AC100" s="358"/>
      <c r="AD100" s="358"/>
      <c r="AE100" s="358"/>
      <c r="AF100" s="358"/>
      <c r="AG100" s="355" t="str">
        <f t="shared" si="69"/>
        <v xml:space="preserve"> </v>
      </c>
      <c r="AH100" s="23"/>
      <c r="AI100" s="131"/>
      <c r="AJ100" s="131"/>
      <c r="AO100" s="48">
        <f>IF($F100&gt;=110,0,IF($F100&lt;15,0,ISI.PAY.現.儲!$M105))</f>
        <v>0</v>
      </c>
      <c r="AP100" s="48">
        <f>IF($F100&gt;=110,0,IF($F100&lt;15,0,ISI.PAY.現.儲!$T105))</f>
        <v>0</v>
      </c>
      <c r="AQ100" s="48">
        <f>IF($F100&gt;=110,0,IF($F100&lt;15,0,ISI.PAY.現.儲!$U105))</f>
        <v>0</v>
      </c>
      <c r="AR100" s="161">
        <f t="shared" si="70"/>
        <v>0</v>
      </c>
      <c r="AS100" s="48">
        <f>IF(AND($F100&gt;=15,$E100&gt;=7),ISI.PAY.現.儲!$K105,0)</f>
        <v>0</v>
      </c>
      <c r="AT100" s="48">
        <f>IF($AS100=0,0,SUM($AS$13:$AS100))</f>
        <v>0</v>
      </c>
      <c r="AU100" s="48">
        <f>IF($F100&lt;15,ISI.PAY.現.儲!$I105,0)</f>
        <v>0</v>
      </c>
      <c r="AV100" s="48">
        <f>IF($F100=" ",0,IF(OR($F100&lt;15,$E100&gt;=7),ISI.PAY.現.儲!$F105,0))</f>
        <v>0</v>
      </c>
      <c r="AW100" s="168">
        <f t="shared" si="71"/>
        <v>0</v>
      </c>
      <c r="AX100" s="168">
        <f t="shared" si="72"/>
        <v>0</v>
      </c>
    </row>
    <row r="101" spans="5:50" ht="16" customHeight="1" x14ac:dyDescent="0.25">
      <c r="E101" s="328">
        <f t="shared" ref="E101" si="97">E100+1</f>
        <v>89</v>
      </c>
      <c r="F101" s="329" t="str">
        <f t="shared" si="74"/>
        <v xml:space="preserve"> </v>
      </c>
      <c r="G101" s="349"/>
      <c r="H101" s="350" t="str">
        <f>IF($F101=" ","",ROUND(VLOOKUP($B$8,ISI.CUR!$A$2:$DR$415,12+$E101,0)*$X$12,0))</f>
        <v/>
      </c>
      <c r="I101" s="351" t="str">
        <f t="shared" si="62"/>
        <v/>
      </c>
      <c r="J101" s="351" t="str">
        <f t="shared" si="63"/>
        <v xml:space="preserve"> </v>
      </c>
      <c r="K101" s="352" t="str">
        <f t="shared" si="64"/>
        <v xml:space="preserve"> </v>
      </c>
      <c r="L101" s="350" t="str">
        <f>IF($I$8="購買增額繳清保險金額",IF($F101&gt;=110," ",IF($F101&lt;15," ",ISI.PAY.繳清!$M106)),IF($AO101=0," ",$AO101))</f>
        <v xml:space="preserve"> </v>
      </c>
      <c r="M101" s="351" t="str">
        <f>IF($I$8="購買增額繳清保險金額",IF($F101&gt;=110," ",IF($F101&lt;15," ",ISI.PAY.繳清!$T106)),IF($AP101=0," ",$AP101))</f>
        <v xml:space="preserve"> </v>
      </c>
      <c r="N101" s="351" t="str">
        <f>IF($I$8="購買增額繳清保險金額",IF($F101&gt;=110," ",IF($F101&lt;15," ",ISI.PAY.繳清!U106)),IF($AQ101=0," ",$AQ101))</f>
        <v xml:space="preserve"> </v>
      </c>
      <c r="O101" s="352" t="str">
        <f t="shared" si="65"/>
        <v xml:space="preserve"> </v>
      </c>
      <c r="P101" s="353" t="str">
        <f t="shared" si="66"/>
        <v xml:space="preserve"> </v>
      </c>
      <c r="Q101" s="354" t="str">
        <f t="shared" si="67"/>
        <v xml:space="preserve"> </v>
      </c>
      <c r="R101" s="355" t="str">
        <f>IF($I$8="購買增額繳清保險金額",IF($F101&gt;=15," ",ISI.PAY.繳清!$I106),IF($I$8="現金給付",IF($AU101=0," ",$AU101),IF($AV101=0," ",$AV101)))</f>
        <v xml:space="preserve"> </v>
      </c>
      <c r="S101" s="355" t="str">
        <f t="shared" si="68"/>
        <v xml:space="preserve"> </v>
      </c>
      <c r="T101" s="358"/>
      <c r="U101" s="358"/>
      <c r="V101" s="358"/>
      <c r="W101" s="358"/>
      <c r="X101" s="358"/>
      <c r="Y101" s="358"/>
      <c r="Z101" s="358"/>
      <c r="AA101" s="358"/>
      <c r="AB101" s="358"/>
      <c r="AC101" s="358"/>
      <c r="AD101" s="358"/>
      <c r="AE101" s="358"/>
      <c r="AF101" s="358"/>
      <c r="AG101" s="355" t="str">
        <f t="shared" si="69"/>
        <v xml:space="preserve"> </v>
      </c>
      <c r="AH101" s="23"/>
      <c r="AI101" s="131"/>
      <c r="AJ101" s="131"/>
      <c r="AO101" s="48">
        <f>IF($F101&gt;=110,0,IF($F101&lt;15,0,ISI.PAY.現.儲!$M106))</f>
        <v>0</v>
      </c>
      <c r="AP101" s="48">
        <f>IF($F101&gt;=110,0,IF($F101&lt;15,0,ISI.PAY.現.儲!$T106))</f>
        <v>0</v>
      </c>
      <c r="AQ101" s="48">
        <f>IF($F101&gt;=110,0,IF($F101&lt;15,0,ISI.PAY.現.儲!$U106))</f>
        <v>0</v>
      </c>
      <c r="AR101" s="161">
        <f t="shared" si="70"/>
        <v>0</v>
      </c>
      <c r="AS101" s="48">
        <f>IF(AND($F101&gt;=15,$E101&gt;=7),ISI.PAY.現.儲!$K106,0)</f>
        <v>0</v>
      </c>
      <c r="AT101" s="48">
        <f>IF($AS101=0,0,SUM($AS$13:$AS101))</f>
        <v>0</v>
      </c>
      <c r="AU101" s="48">
        <f>IF($F101&lt;15,ISI.PAY.現.儲!$I106,0)</f>
        <v>0</v>
      </c>
      <c r="AV101" s="48">
        <f>IF($F101=" ",0,IF(OR($F101&lt;15,$E101&gt;=7),ISI.PAY.現.儲!$F106,0))</f>
        <v>0</v>
      </c>
      <c r="AW101" s="168">
        <f t="shared" si="71"/>
        <v>0</v>
      </c>
      <c r="AX101" s="168">
        <f t="shared" si="72"/>
        <v>0</v>
      </c>
    </row>
    <row r="102" spans="5:50" ht="16" customHeight="1" x14ac:dyDescent="0.25">
      <c r="E102" s="335">
        <f t="shared" ref="E102" si="98">E101+1</f>
        <v>90</v>
      </c>
      <c r="F102" s="336" t="str">
        <f t="shared" si="74"/>
        <v xml:space="preserve"> </v>
      </c>
      <c r="G102" s="361"/>
      <c r="H102" s="362" t="str">
        <f>IF($F102=" ","",ROUND(VLOOKUP($B$8,ISI.CUR!$A$2:$DR$415,12+$E102,0)*$X$12,0))</f>
        <v/>
      </c>
      <c r="I102" s="363" t="str">
        <f t="shared" si="62"/>
        <v/>
      </c>
      <c r="J102" s="363" t="str">
        <f t="shared" si="63"/>
        <v xml:space="preserve"> </v>
      </c>
      <c r="K102" s="364" t="str">
        <f t="shared" si="64"/>
        <v xml:space="preserve"> </v>
      </c>
      <c r="L102" s="362" t="str">
        <f>IF($I$8="購買增額繳清保險金額",IF($F102&gt;=110," ",IF($F102&lt;15," ",ISI.PAY.繳清!$M107)),IF($AO102=0," ",$AO102))</f>
        <v xml:space="preserve"> </v>
      </c>
      <c r="M102" s="363" t="str">
        <f>IF($I$8="購買增額繳清保險金額",IF($F102&gt;=110," ",IF($F102&lt;15," ",ISI.PAY.繳清!$T107)),IF($AP102=0," ",$AP102))</f>
        <v xml:space="preserve"> </v>
      </c>
      <c r="N102" s="363" t="str">
        <f>IF($I$8="購買增額繳清保險金額",IF($F102&gt;=110," ",IF($F102&lt;15," ",ISI.PAY.繳清!U107)),IF($AQ102=0," ",$AQ102))</f>
        <v xml:space="preserve"> </v>
      </c>
      <c r="O102" s="364" t="str">
        <f t="shared" si="65"/>
        <v xml:space="preserve"> </v>
      </c>
      <c r="P102" s="365" t="str">
        <f t="shared" si="66"/>
        <v xml:space="preserve"> </v>
      </c>
      <c r="Q102" s="366" t="str">
        <f t="shared" si="67"/>
        <v xml:space="preserve"> </v>
      </c>
      <c r="R102" s="367" t="str">
        <f>IF($I$8="購買增額繳清保險金額",IF($F102&gt;=15," ",ISI.PAY.繳清!$I107),IF($I$8="現金給付",IF($AU102=0," ",$AU102),IF($AV102=0," ",$AV102)))</f>
        <v xml:space="preserve"> </v>
      </c>
      <c r="S102" s="367" t="str">
        <f t="shared" si="68"/>
        <v xml:space="preserve"> </v>
      </c>
      <c r="T102" s="165"/>
      <c r="U102" s="368"/>
      <c r="V102" s="368"/>
      <c r="W102" s="369"/>
      <c r="X102" s="369"/>
      <c r="Y102" s="369"/>
      <c r="Z102" s="369"/>
      <c r="AA102" s="369"/>
      <c r="AB102" s="369"/>
      <c r="AC102" s="369"/>
      <c r="AD102" s="369"/>
      <c r="AE102" s="369"/>
      <c r="AF102" s="369"/>
      <c r="AG102" s="367" t="str">
        <f t="shared" si="69"/>
        <v xml:space="preserve"> </v>
      </c>
      <c r="AH102" s="23"/>
      <c r="AI102" s="131"/>
      <c r="AJ102" s="131"/>
      <c r="AO102" s="48">
        <f>IF($F102&gt;=110,0,IF($F102&lt;15,0,ISI.PAY.現.儲!$M107))</f>
        <v>0</v>
      </c>
      <c r="AP102" s="48">
        <f>IF($F102&gt;=110,0,IF($F102&lt;15,0,ISI.PAY.現.儲!$T107))</f>
        <v>0</v>
      </c>
      <c r="AQ102" s="48">
        <f>IF($F102&gt;=110,0,IF($F102&lt;15,0,ISI.PAY.現.儲!$U107))</f>
        <v>0</v>
      </c>
      <c r="AR102" s="161">
        <f t="shared" si="70"/>
        <v>0</v>
      </c>
      <c r="AS102" s="48">
        <f>IF(AND($F102&gt;=15,$E102&gt;=7),ISI.PAY.現.儲!$K107,0)</f>
        <v>0</v>
      </c>
      <c r="AT102" s="48">
        <f>IF($AS102=0,0,SUM($AS$13:$AS102))</f>
        <v>0</v>
      </c>
      <c r="AU102" s="48">
        <f>IF($F102&lt;15,ISI.PAY.現.儲!$I107,0)</f>
        <v>0</v>
      </c>
      <c r="AV102" s="48">
        <f>IF($F102=" ",0,IF(OR($F102&lt;15,$E102&gt;=7),ISI.PAY.現.儲!$F107,0))</f>
        <v>0</v>
      </c>
      <c r="AW102" s="168">
        <f t="shared" si="71"/>
        <v>0</v>
      </c>
      <c r="AX102" s="168">
        <f t="shared" si="72"/>
        <v>0</v>
      </c>
    </row>
    <row r="103" spans="5:50" ht="16" customHeight="1" x14ac:dyDescent="0.25">
      <c r="E103" s="328">
        <f t="shared" ref="E103" si="99">E102+1</f>
        <v>91</v>
      </c>
      <c r="F103" s="329" t="str">
        <f t="shared" si="74"/>
        <v xml:space="preserve"> </v>
      </c>
      <c r="G103" s="349"/>
      <c r="H103" s="350" t="str">
        <f>IF($F103=" ","",ROUND(VLOOKUP($B$8,ISI.CUR!$A$2:$DR$415,12+$E103,0)*$X$12,0))</f>
        <v/>
      </c>
      <c r="I103" s="351" t="str">
        <f t="shared" si="62"/>
        <v/>
      </c>
      <c r="J103" s="351" t="str">
        <f t="shared" si="63"/>
        <v xml:space="preserve"> </v>
      </c>
      <c r="K103" s="352" t="str">
        <f t="shared" si="64"/>
        <v xml:space="preserve"> </v>
      </c>
      <c r="L103" s="350" t="str">
        <f>IF($I$8="購買增額繳清保險金額",IF($F103&gt;=110," ",IF($F103&lt;15," ",ISI.PAY.繳清!$M108)),IF($AO103=0," ",$AO103))</f>
        <v xml:space="preserve"> </v>
      </c>
      <c r="M103" s="351" t="str">
        <f>IF($I$8="購買增額繳清保險金額",IF($F103&gt;=110," ",IF($F103&lt;15," ",ISI.PAY.繳清!$T108)),IF($AP103=0," ",$AP103))</f>
        <v xml:space="preserve"> </v>
      </c>
      <c r="N103" s="351" t="str">
        <f>IF($I$8="購買增額繳清保險金額",IF($F103&gt;=110," ",IF($F103&lt;15," ",ISI.PAY.繳清!U108)),IF($AQ103=0," ",$AQ103))</f>
        <v xml:space="preserve"> </v>
      </c>
      <c r="O103" s="352" t="str">
        <f t="shared" si="65"/>
        <v xml:space="preserve"> </v>
      </c>
      <c r="P103" s="353" t="str">
        <f t="shared" si="66"/>
        <v xml:space="preserve"> </v>
      </c>
      <c r="Q103" s="354" t="str">
        <f t="shared" si="67"/>
        <v xml:space="preserve"> </v>
      </c>
      <c r="R103" s="355" t="str">
        <f>IF($I$8="購買增額繳清保險金額",IF($F103&gt;=15," ",ISI.PAY.繳清!$I108),IF($I$8="現金給付",IF($AU103=0," ",$AU103),IF($AV103=0," ",$AV103)))</f>
        <v xml:space="preserve"> </v>
      </c>
      <c r="S103" s="355" t="str">
        <f t="shared" si="68"/>
        <v xml:space="preserve"> </v>
      </c>
      <c r="T103" s="358"/>
      <c r="U103" s="358"/>
      <c r="V103" s="358"/>
      <c r="W103" s="358"/>
      <c r="X103" s="358"/>
      <c r="Y103" s="358"/>
      <c r="Z103" s="358"/>
      <c r="AA103" s="358"/>
      <c r="AB103" s="358"/>
      <c r="AC103" s="358"/>
      <c r="AD103" s="358"/>
      <c r="AE103" s="358"/>
      <c r="AF103" s="358"/>
      <c r="AG103" s="355" t="str">
        <f t="shared" si="69"/>
        <v xml:space="preserve"> </v>
      </c>
      <c r="AH103" s="23"/>
      <c r="AI103" s="131"/>
      <c r="AJ103" s="131"/>
      <c r="AO103" s="48">
        <f>IF($F103&gt;=110,0,IF($F103&lt;15,0,ISI.PAY.現.儲!$M108))</f>
        <v>0</v>
      </c>
      <c r="AP103" s="48">
        <f>IF($F103&gt;=110,0,IF($F103&lt;15,0,ISI.PAY.現.儲!$T108))</f>
        <v>0</v>
      </c>
      <c r="AQ103" s="48">
        <f>IF($F103&gt;=110,0,IF($F103&lt;15,0,ISI.PAY.現.儲!$U108))</f>
        <v>0</v>
      </c>
      <c r="AR103" s="161">
        <f t="shared" si="70"/>
        <v>0</v>
      </c>
      <c r="AS103" s="48">
        <f>IF(AND($F103&gt;=15,$E103&gt;=7),ISI.PAY.現.儲!$K108,0)</f>
        <v>0</v>
      </c>
      <c r="AT103" s="48">
        <f>IF($AS103=0,0,SUM($AS$13:$AS103))</f>
        <v>0</v>
      </c>
      <c r="AU103" s="48">
        <f>IF($F103&lt;15,ISI.PAY.現.儲!$I108,0)</f>
        <v>0</v>
      </c>
      <c r="AV103" s="48">
        <f>IF($F103=" ",0,IF(OR($F103&lt;15,$E103&gt;=7),ISI.PAY.現.儲!$F108,0))</f>
        <v>0</v>
      </c>
      <c r="AW103" s="168">
        <f t="shared" si="71"/>
        <v>0</v>
      </c>
      <c r="AX103" s="168">
        <f t="shared" si="72"/>
        <v>0</v>
      </c>
    </row>
    <row r="104" spans="5:50" ht="16" customHeight="1" x14ac:dyDescent="0.25">
      <c r="E104" s="328">
        <f t="shared" ref="E104" si="100">E103+1</f>
        <v>92</v>
      </c>
      <c r="F104" s="329" t="str">
        <f t="shared" si="74"/>
        <v xml:space="preserve"> </v>
      </c>
      <c r="G104" s="349"/>
      <c r="H104" s="350" t="str">
        <f>IF($F104=" ","",ROUND(VLOOKUP($B$8,ISI.CUR!$A$2:$DR$415,12+$E104,0)*$X$12,0))</f>
        <v/>
      </c>
      <c r="I104" s="351" t="str">
        <f t="shared" si="62"/>
        <v/>
      </c>
      <c r="J104" s="351" t="str">
        <f t="shared" si="63"/>
        <v xml:space="preserve"> </v>
      </c>
      <c r="K104" s="352" t="str">
        <f t="shared" si="64"/>
        <v xml:space="preserve"> </v>
      </c>
      <c r="L104" s="350" t="str">
        <f>IF($I$8="購買增額繳清保險金額",IF($F104&gt;=110," ",IF($F104&lt;15," ",ISI.PAY.繳清!$M109)),IF($AO104=0," ",$AO104))</f>
        <v xml:space="preserve"> </v>
      </c>
      <c r="M104" s="351" t="str">
        <f>IF($I$8="購買增額繳清保險金額",IF($F104&gt;=110," ",IF($F104&lt;15," ",ISI.PAY.繳清!$T109)),IF($AP104=0," ",$AP104))</f>
        <v xml:space="preserve"> </v>
      </c>
      <c r="N104" s="351" t="str">
        <f>IF($I$8="購買增額繳清保險金額",IF($F104&gt;=110," ",IF($F104&lt;15," ",ISI.PAY.繳清!U109)),IF($AQ104=0," ",$AQ104))</f>
        <v xml:space="preserve"> </v>
      </c>
      <c r="O104" s="352" t="str">
        <f t="shared" si="65"/>
        <v xml:space="preserve"> </v>
      </c>
      <c r="P104" s="353" t="str">
        <f t="shared" si="66"/>
        <v xml:space="preserve"> </v>
      </c>
      <c r="Q104" s="354" t="str">
        <f t="shared" si="67"/>
        <v xml:space="preserve"> </v>
      </c>
      <c r="R104" s="355" t="str">
        <f>IF($I$8="購買增額繳清保險金額",IF($F104&gt;=15," ",ISI.PAY.繳清!$I109),IF($I$8="現金給付",IF($AU104=0," ",$AU104),IF($AV104=0," ",$AV104)))</f>
        <v xml:space="preserve"> </v>
      </c>
      <c r="S104" s="355" t="str">
        <f t="shared" si="68"/>
        <v xml:space="preserve"> </v>
      </c>
      <c r="T104" s="358"/>
      <c r="U104" s="358"/>
      <c r="V104" s="358"/>
      <c r="W104" s="358"/>
      <c r="X104" s="358"/>
      <c r="Y104" s="358"/>
      <c r="Z104" s="358"/>
      <c r="AA104" s="358"/>
      <c r="AB104" s="358"/>
      <c r="AC104" s="358"/>
      <c r="AD104" s="358"/>
      <c r="AE104" s="358"/>
      <c r="AF104" s="358"/>
      <c r="AG104" s="355" t="str">
        <f t="shared" si="69"/>
        <v xml:space="preserve"> </v>
      </c>
      <c r="AH104" s="23"/>
      <c r="AI104" s="131"/>
      <c r="AJ104" s="131"/>
      <c r="AO104" s="48">
        <f>IF($F104&gt;=110,0,IF($F104&lt;15,0,ISI.PAY.現.儲!$M109))</f>
        <v>0</v>
      </c>
      <c r="AP104" s="48">
        <f>IF($F104&gt;=110,0,IF($F104&lt;15,0,ISI.PAY.現.儲!$T109))</f>
        <v>0</v>
      </c>
      <c r="AQ104" s="48">
        <f>IF($F104&gt;=110,0,IF($F104&lt;15,0,ISI.PAY.現.儲!$U109))</f>
        <v>0</v>
      </c>
      <c r="AR104" s="161">
        <f t="shared" si="70"/>
        <v>0</v>
      </c>
      <c r="AS104" s="48">
        <f>IF(AND($F104&gt;=15,$E104&gt;=7),ISI.PAY.現.儲!$K109,0)</f>
        <v>0</v>
      </c>
      <c r="AT104" s="48">
        <f>IF($AS104=0,0,SUM($AS$13:$AS104))</f>
        <v>0</v>
      </c>
      <c r="AU104" s="48">
        <f>IF($F104&lt;15,ISI.PAY.現.儲!$I109,0)</f>
        <v>0</v>
      </c>
      <c r="AV104" s="48">
        <f>IF($F104=" ",0,IF(OR($F104&lt;15,$E104&gt;=7),ISI.PAY.現.儲!$F109,0))</f>
        <v>0</v>
      </c>
      <c r="AW104" s="168">
        <f t="shared" si="71"/>
        <v>0</v>
      </c>
      <c r="AX104" s="168">
        <f t="shared" si="72"/>
        <v>0</v>
      </c>
    </row>
    <row r="105" spans="5:50" ht="16" customHeight="1" x14ac:dyDescent="0.25">
      <c r="E105" s="328">
        <f t="shared" ref="E105" si="101">E104+1</f>
        <v>93</v>
      </c>
      <c r="F105" s="329" t="str">
        <f t="shared" si="74"/>
        <v xml:space="preserve"> </v>
      </c>
      <c r="G105" s="349"/>
      <c r="H105" s="350" t="str">
        <f>IF($F105=" ","",ROUND(VLOOKUP($B$8,ISI.CUR!$A$2:$DR$415,12+$E105,0)*$X$12,0))</f>
        <v/>
      </c>
      <c r="I105" s="351" t="str">
        <f t="shared" si="62"/>
        <v/>
      </c>
      <c r="J105" s="351" t="str">
        <f t="shared" si="63"/>
        <v xml:space="preserve"> </v>
      </c>
      <c r="K105" s="352" t="str">
        <f t="shared" si="64"/>
        <v xml:space="preserve"> </v>
      </c>
      <c r="L105" s="350" t="str">
        <f>IF($I$8="購買增額繳清保險金額",IF($F105&gt;=110," ",IF($F105&lt;15," ",ISI.PAY.繳清!$M110)),IF($AO105=0," ",$AO105))</f>
        <v xml:space="preserve"> </v>
      </c>
      <c r="M105" s="351" t="str">
        <f>IF($I$8="購買增額繳清保險金額",IF($F105&gt;=110," ",IF($F105&lt;15," ",ISI.PAY.繳清!$T110)),IF($AP105=0," ",$AP105))</f>
        <v xml:space="preserve"> </v>
      </c>
      <c r="N105" s="351" t="str">
        <f>IF($I$8="購買增額繳清保險金額",IF($F105&gt;=110," ",IF($F105&lt;15," ",ISI.PAY.繳清!U110)),IF($AQ105=0," ",$AQ105))</f>
        <v xml:space="preserve"> </v>
      </c>
      <c r="O105" s="352" t="str">
        <f t="shared" si="65"/>
        <v xml:space="preserve"> </v>
      </c>
      <c r="P105" s="353" t="str">
        <f t="shared" si="66"/>
        <v xml:space="preserve"> </v>
      </c>
      <c r="Q105" s="354" t="str">
        <f t="shared" si="67"/>
        <v xml:space="preserve"> </v>
      </c>
      <c r="R105" s="355" t="str">
        <f>IF($I$8="購買增額繳清保險金額",IF($F105&gt;=15," ",ISI.PAY.繳清!$I110),IF($I$8="現金給付",IF($AU105=0," ",$AU105),IF($AV105=0," ",$AV105)))</f>
        <v xml:space="preserve"> </v>
      </c>
      <c r="S105" s="355" t="str">
        <f t="shared" si="68"/>
        <v xml:space="preserve"> </v>
      </c>
      <c r="T105" s="358"/>
      <c r="U105" s="358"/>
      <c r="V105" s="358"/>
      <c r="W105" s="358"/>
      <c r="X105" s="358"/>
      <c r="Y105" s="358"/>
      <c r="Z105" s="358"/>
      <c r="AA105" s="358"/>
      <c r="AB105" s="358"/>
      <c r="AC105" s="358"/>
      <c r="AD105" s="358"/>
      <c r="AE105" s="358"/>
      <c r="AF105" s="358"/>
      <c r="AG105" s="355" t="str">
        <f t="shared" si="69"/>
        <v xml:space="preserve"> </v>
      </c>
      <c r="AH105" s="23"/>
      <c r="AI105" s="131"/>
      <c r="AJ105" s="131"/>
      <c r="AO105" s="48">
        <f>IF($F105&gt;=110,0,IF($F105&lt;15,0,ISI.PAY.現.儲!$M110))</f>
        <v>0</v>
      </c>
      <c r="AP105" s="48">
        <f>IF($F105&gt;=110,0,IF($F105&lt;15,0,ISI.PAY.現.儲!$T110))</f>
        <v>0</v>
      </c>
      <c r="AQ105" s="48">
        <f>IF($F105&gt;=110,0,IF($F105&lt;15,0,ISI.PAY.現.儲!$U110))</f>
        <v>0</v>
      </c>
      <c r="AR105" s="161">
        <f t="shared" si="70"/>
        <v>0</v>
      </c>
      <c r="AS105" s="48">
        <f>IF(AND($F105&gt;=15,$E105&gt;=7),ISI.PAY.現.儲!$K110,0)</f>
        <v>0</v>
      </c>
      <c r="AT105" s="48">
        <f>IF($AS105=0,0,SUM($AS$13:$AS105))</f>
        <v>0</v>
      </c>
      <c r="AU105" s="48">
        <f>IF($F105&lt;15,ISI.PAY.現.儲!$I110,0)</f>
        <v>0</v>
      </c>
      <c r="AV105" s="48">
        <f>IF($F105=" ",0,IF(OR($F105&lt;15,$E105&gt;=7),ISI.PAY.現.儲!$F110,0))</f>
        <v>0</v>
      </c>
      <c r="AW105" s="168">
        <f t="shared" si="71"/>
        <v>0</v>
      </c>
      <c r="AX105" s="168">
        <f t="shared" si="72"/>
        <v>0</v>
      </c>
    </row>
    <row r="106" spans="5:50" ht="16" customHeight="1" x14ac:dyDescent="0.25">
      <c r="E106" s="328">
        <f t="shared" ref="E106" si="102">E105+1</f>
        <v>94</v>
      </c>
      <c r="F106" s="329" t="str">
        <f t="shared" si="74"/>
        <v xml:space="preserve"> </v>
      </c>
      <c r="G106" s="390"/>
      <c r="H106" s="350" t="str">
        <f>IF($F106=" ","",ROUND(VLOOKUP($B$8,ISI.CUR!$A$2:$DR$415,12+$E106,0)*$X$12,0))</f>
        <v/>
      </c>
      <c r="I106" s="351" t="str">
        <f t="shared" si="62"/>
        <v/>
      </c>
      <c r="J106" s="351" t="str">
        <f t="shared" si="63"/>
        <v xml:space="preserve"> </v>
      </c>
      <c r="K106" s="352" t="str">
        <f t="shared" si="64"/>
        <v xml:space="preserve"> </v>
      </c>
      <c r="L106" s="350" t="str">
        <f>IF($I$8="購買增額繳清保險金額",IF($F106&gt;=110," ",IF($F106&lt;15," ",ISI.PAY.繳清!$M111)),IF($AO106=0," ",$AO106))</f>
        <v xml:space="preserve"> </v>
      </c>
      <c r="M106" s="351" t="str">
        <f>IF($I$8="購買增額繳清保險金額",IF($F106&gt;=110," ",IF($F106&lt;15," ",ISI.PAY.繳清!$T111)),IF($AP106=0," ",$AP106))</f>
        <v xml:space="preserve"> </v>
      </c>
      <c r="N106" s="351" t="str">
        <f>IF($I$8="購買增額繳清保險金額",IF($F106&gt;=110," ",IF($F106&lt;15," ",ISI.PAY.繳清!U111)),IF($AQ106=0," ",$AQ106))</f>
        <v xml:space="preserve"> </v>
      </c>
      <c r="O106" s="352" t="str">
        <f t="shared" si="65"/>
        <v xml:space="preserve"> </v>
      </c>
      <c r="P106" s="353" t="str">
        <f t="shared" si="66"/>
        <v xml:space="preserve"> </v>
      </c>
      <c r="Q106" s="354" t="str">
        <f t="shared" si="67"/>
        <v xml:space="preserve"> </v>
      </c>
      <c r="R106" s="355" t="str">
        <f>IF($I$8="購買增額繳清保險金額",IF($F106&gt;=15," ",ISI.PAY.繳清!$I111),IF($I$8="現金給付",IF($AU106=0," ",$AU106),IF($AV106=0," ",$AV106)))</f>
        <v xml:space="preserve"> </v>
      </c>
      <c r="S106" s="355" t="str">
        <f t="shared" si="68"/>
        <v xml:space="preserve"> </v>
      </c>
      <c r="T106" s="358"/>
      <c r="U106" s="358"/>
      <c r="V106" s="358"/>
      <c r="W106" s="358"/>
      <c r="X106" s="358"/>
      <c r="Y106" s="358"/>
      <c r="Z106" s="358"/>
      <c r="AA106" s="358"/>
      <c r="AB106" s="358"/>
      <c r="AC106" s="358"/>
      <c r="AD106" s="358"/>
      <c r="AE106" s="358"/>
      <c r="AF106" s="358"/>
      <c r="AG106" s="355" t="str">
        <f t="shared" si="69"/>
        <v xml:space="preserve"> </v>
      </c>
      <c r="AH106" s="23"/>
      <c r="AI106" s="131"/>
      <c r="AJ106" s="131"/>
      <c r="AO106" s="48">
        <f>IF($F106&gt;=110,0,IF($F106&lt;15,0,ISI.PAY.現.儲!$M111))</f>
        <v>0</v>
      </c>
      <c r="AP106" s="48">
        <f>IF($F106&gt;=110,0,IF($F106&lt;15,0,ISI.PAY.現.儲!$T111))</f>
        <v>0</v>
      </c>
      <c r="AQ106" s="48">
        <f>IF($F106&gt;=110,0,IF($F106&lt;15,0,ISI.PAY.現.儲!$U111))</f>
        <v>0</v>
      </c>
      <c r="AR106" s="161">
        <f t="shared" si="70"/>
        <v>0</v>
      </c>
      <c r="AS106" s="48">
        <f>IF(AND($F106&gt;=15,$E106&gt;=7),ISI.PAY.現.儲!$K111,0)</f>
        <v>0</v>
      </c>
      <c r="AT106" s="48">
        <f>IF($AS106=0,0,SUM($AS$13:$AS106))</f>
        <v>0</v>
      </c>
      <c r="AU106" s="48">
        <f>IF($F106&lt;15,ISI.PAY.現.儲!$I111,0)</f>
        <v>0</v>
      </c>
      <c r="AV106" s="48">
        <f>IF($F106=" ",0,IF(OR($F106&lt;15,$E106&gt;=7),ISI.PAY.現.儲!$F111,0))</f>
        <v>0</v>
      </c>
      <c r="AW106" s="168">
        <f t="shared" si="71"/>
        <v>0</v>
      </c>
      <c r="AX106" s="168">
        <f t="shared" si="72"/>
        <v>0</v>
      </c>
    </row>
    <row r="107" spans="5:50" ht="16" customHeight="1" x14ac:dyDescent="0.25">
      <c r="E107" s="335">
        <f t="shared" ref="E107" si="103">E106+1</f>
        <v>95</v>
      </c>
      <c r="F107" s="336" t="str">
        <f t="shared" si="74"/>
        <v xml:space="preserve"> </v>
      </c>
      <c r="G107" s="361"/>
      <c r="H107" s="362" t="str">
        <f>IF($F107=" ","",ROUND(VLOOKUP($B$8,ISI.CUR!$A$2:$DR$415,12+$E107,0)*$X$12,0))</f>
        <v/>
      </c>
      <c r="I107" s="363" t="str">
        <f t="shared" si="62"/>
        <v/>
      </c>
      <c r="J107" s="363" t="str">
        <f t="shared" si="63"/>
        <v xml:space="preserve"> </v>
      </c>
      <c r="K107" s="364" t="str">
        <f t="shared" si="64"/>
        <v xml:space="preserve"> </v>
      </c>
      <c r="L107" s="362" t="str">
        <f>IF($I$8="購買增額繳清保險金額",IF($F107&gt;=110," ",IF($F107&lt;15," ",ISI.PAY.繳清!$M112)),IF($AO107=0," ",$AO107))</f>
        <v xml:space="preserve"> </v>
      </c>
      <c r="M107" s="363" t="str">
        <f>IF($I$8="購買增額繳清保險金額",IF($F107&gt;=110," ",IF($F107&lt;15," ",ISI.PAY.繳清!$T112)),IF($AP107=0," ",$AP107))</f>
        <v xml:space="preserve"> </v>
      </c>
      <c r="N107" s="363" t="str">
        <f>IF($I$8="購買增額繳清保險金額",IF($F107&gt;=110," ",IF($F107&lt;15," ",ISI.PAY.繳清!U112)),IF($AQ107=0," ",$AQ107))</f>
        <v xml:space="preserve"> </v>
      </c>
      <c r="O107" s="364" t="str">
        <f t="shared" si="65"/>
        <v xml:space="preserve"> </v>
      </c>
      <c r="P107" s="365" t="str">
        <f t="shared" si="66"/>
        <v xml:space="preserve"> </v>
      </c>
      <c r="Q107" s="366" t="str">
        <f t="shared" si="67"/>
        <v xml:space="preserve"> </v>
      </c>
      <c r="R107" s="367" t="str">
        <f>IF($I$8="購買增額繳清保險金額",IF($F107&gt;=15," ",ISI.PAY.繳清!$I112),IF($I$8="現金給付",IF($AU107=0," ",$AU107),IF($AV107=0," ",$AV107)))</f>
        <v xml:space="preserve"> </v>
      </c>
      <c r="S107" s="367" t="str">
        <f t="shared" si="68"/>
        <v xml:space="preserve"> </v>
      </c>
      <c r="T107" s="165"/>
      <c r="U107" s="368"/>
      <c r="V107" s="368"/>
      <c r="W107" s="369"/>
      <c r="X107" s="369"/>
      <c r="Y107" s="369"/>
      <c r="Z107" s="369"/>
      <c r="AA107" s="369"/>
      <c r="AB107" s="369"/>
      <c r="AC107" s="369"/>
      <c r="AD107" s="369"/>
      <c r="AE107" s="369"/>
      <c r="AF107" s="369"/>
      <c r="AG107" s="367" t="str">
        <f t="shared" si="69"/>
        <v xml:space="preserve"> </v>
      </c>
      <c r="AH107" s="23"/>
      <c r="AI107" s="131"/>
      <c r="AJ107" s="131"/>
      <c r="AO107" s="48">
        <f>IF($F107&gt;=110,0,IF($F107&lt;15,0,ISI.PAY.現.儲!$M112))</f>
        <v>0</v>
      </c>
      <c r="AP107" s="48">
        <f>IF($F107&gt;=110,0,IF($F107&lt;15,0,ISI.PAY.現.儲!$T112))</f>
        <v>0</v>
      </c>
      <c r="AQ107" s="48">
        <f>IF($F107&gt;=110,0,IF($F107&lt;15,0,ISI.PAY.現.儲!$U112))</f>
        <v>0</v>
      </c>
      <c r="AR107" s="161">
        <f t="shared" si="70"/>
        <v>0</v>
      </c>
      <c r="AS107" s="48">
        <f>IF(AND($F107&gt;=15,$E107&gt;=7),ISI.PAY.現.儲!$K112,0)</f>
        <v>0</v>
      </c>
      <c r="AT107" s="48">
        <f>IF($AS107=0,0,SUM($AS$13:$AS107))</f>
        <v>0</v>
      </c>
      <c r="AU107" s="48">
        <f>IF($F107&lt;15,ISI.PAY.現.儲!$I112,0)</f>
        <v>0</v>
      </c>
      <c r="AV107" s="48">
        <f>IF($F107=" ",0,IF(OR($F107&lt;15,$E107&gt;=7),ISI.PAY.現.儲!$F112,0))</f>
        <v>0</v>
      </c>
      <c r="AW107" s="168">
        <f t="shared" si="71"/>
        <v>0</v>
      </c>
      <c r="AX107" s="168">
        <f t="shared" si="72"/>
        <v>0</v>
      </c>
    </row>
    <row r="108" spans="5:50" ht="16" customHeight="1" x14ac:dyDescent="0.25">
      <c r="E108" s="328">
        <f t="shared" ref="E108" si="104">E107+1</f>
        <v>96</v>
      </c>
      <c r="F108" s="329" t="str">
        <f t="shared" si="74"/>
        <v xml:space="preserve"> </v>
      </c>
      <c r="G108" s="349"/>
      <c r="H108" s="350" t="str">
        <f>IF($F108=" ","",ROUND(VLOOKUP($B$8,ISI.CUR!$A$2:$DR$415,12+$E108,0)*$X$12,0))</f>
        <v/>
      </c>
      <c r="I108" s="351" t="str">
        <f t="shared" si="62"/>
        <v/>
      </c>
      <c r="J108" s="351" t="str">
        <f t="shared" si="63"/>
        <v xml:space="preserve"> </v>
      </c>
      <c r="K108" s="352" t="str">
        <f t="shared" si="64"/>
        <v xml:space="preserve"> </v>
      </c>
      <c r="L108" s="350" t="str">
        <f>IF($I$8="購買增額繳清保險金額",IF($F108&gt;=110," ",IF($F108&lt;15," ",ISI.PAY.繳清!$M113)),IF($AO108=0," ",$AO108))</f>
        <v xml:space="preserve"> </v>
      </c>
      <c r="M108" s="351" t="str">
        <f>IF($I$8="購買增額繳清保險金額",IF($F108&gt;=110," ",IF($F108&lt;15," ",ISI.PAY.繳清!$T113)),IF($AP108=0," ",$AP108))</f>
        <v xml:space="preserve"> </v>
      </c>
      <c r="N108" s="351" t="str">
        <f>IF($I$8="購買增額繳清保險金額",IF($F108&gt;=110," ",IF($F108&lt;15," ",ISI.PAY.繳清!U113)),IF($AQ108=0," ",$AQ108))</f>
        <v xml:space="preserve"> </v>
      </c>
      <c r="O108" s="352" t="str">
        <f t="shared" si="65"/>
        <v xml:space="preserve"> </v>
      </c>
      <c r="P108" s="353" t="str">
        <f t="shared" si="66"/>
        <v xml:space="preserve"> </v>
      </c>
      <c r="Q108" s="354" t="str">
        <f t="shared" si="67"/>
        <v xml:space="preserve"> </v>
      </c>
      <c r="R108" s="355" t="str">
        <f>IF($I$8="購買增額繳清保險金額",IF($F108&gt;=15," ",ISI.PAY.繳清!$I113),IF($I$8="現金給付",IF($AU108=0," ",$AU108),IF($AV108=0," ",$AV108)))</f>
        <v xml:space="preserve"> </v>
      </c>
      <c r="S108" s="355" t="str">
        <f t="shared" si="68"/>
        <v xml:space="preserve"> </v>
      </c>
      <c r="T108" s="358"/>
      <c r="U108" s="358"/>
      <c r="V108" s="358"/>
      <c r="W108" s="358"/>
      <c r="X108" s="358"/>
      <c r="Y108" s="358"/>
      <c r="Z108" s="358"/>
      <c r="AA108" s="358"/>
      <c r="AB108" s="358"/>
      <c r="AC108" s="358"/>
      <c r="AD108" s="358"/>
      <c r="AE108" s="358"/>
      <c r="AF108" s="358"/>
      <c r="AG108" s="355" t="str">
        <f t="shared" si="69"/>
        <v xml:space="preserve"> </v>
      </c>
      <c r="AH108" s="23"/>
      <c r="AI108" s="131"/>
      <c r="AJ108" s="131"/>
      <c r="AO108" s="48">
        <f>IF($F108&gt;=110,0,IF($F108&lt;15,0,ISI.PAY.現.儲!$M113))</f>
        <v>0</v>
      </c>
      <c r="AP108" s="48">
        <f>IF($F108&gt;=110,0,IF($F108&lt;15,0,ISI.PAY.現.儲!$T113))</f>
        <v>0</v>
      </c>
      <c r="AQ108" s="48">
        <f>IF($F108&gt;=110,0,IF($F108&lt;15,0,ISI.PAY.現.儲!$U113))</f>
        <v>0</v>
      </c>
      <c r="AR108" s="161">
        <f t="shared" si="70"/>
        <v>0</v>
      </c>
      <c r="AS108" s="48">
        <f>IF(AND($F108&gt;=15,$E108&gt;=7),ISI.PAY.現.儲!$K113,0)</f>
        <v>0</v>
      </c>
      <c r="AT108" s="48">
        <f>IF($AS108=0,0,SUM($AS$13:$AS108))</f>
        <v>0</v>
      </c>
      <c r="AU108" s="48">
        <f>IF($F108&lt;15,ISI.PAY.現.儲!$I113,0)</f>
        <v>0</v>
      </c>
      <c r="AV108" s="48">
        <f>IF($F108=" ",0,IF(OR($F108&lt;15,$E108&gt;=7),ISI.PAY.現.儲!$F113,0))</f>
        <v>0</v>
      </c>
      <c r="AW108" s="168">
        <f t="shared" si="71"/>
        <v>0</v>
      </c>
      <c r="AX108" s="168">
        <f t="shared" si="72"/>
        <v>0</v>
      </c>
    </row>
    <row r="109" spans="5:50" ht="16" customHeight="1" x14ac:dyDescent="0.25">
      <c r="E109" s="328">
        <f t="shared" ref="E109" si="105">E108+1</f>
        <v>97</v>
      </c>
      <c r="F109" s="329" t="str">
        <f t="shared" si="74"/>
        <v xml:space="preserve"> </v>
      </c>
      <c r="G109" s="349"/>
      <c r="H109" s="350" t="str">
        <f>IF($F109=" ","",ROUND(VLOOKUP($B$8,ISI.CUR!$A$2:$DR$415,12+$E109,0)*$X$12,0))</f>
        <v/>
      </c>
      <c r="I109" s="351" t="str">
        <f t="shared" si="62"/>
        <v/>
      </c>
      <c r="J109" s="351" t="str">
        <f t="shared" si="63"/>
        <v xml:space="preserve"> </v>
      </c>
      <c r="K109" s="352" t="str">
        <f t="shared" si="64"/>
        <v xml:space="preserve"> </v>
      </c>
      <c r="L109" s="350" t="str">
        <f>IF($I$8="購買增額繳清保險金額",IF($F109&gt;=110," ",IF($F109&lt;15," ",ISI.PAY.繳清!$M114)),IF($AO109=0," ",$AO109))</f>
        <v xml:space="preserve"> </v>
      </c>
      <c r="M109" s="351" t="str">
        <f>IF($I$8="購買增額繳清保險金額",IF($F109&gt;=110," ",IF($F109&lt;15," ",ISI.PAY.繳清!$T114)),IF($AP109=0," ",$AP109))</f>
        <v xml:space="preserve"> </v>
      </c>
      <c r="N109" s="351" t="str">
        <f>IF($I$8="購買增額繳清保險金額",IF($F109&gt;=110," ",IF($F109&lt;15," ",ISI.PAY.繳清!U114)),IF($AQ109=0," ",$AQ109))</f>
        <v xml:space="preserve"> </v>
      </c>
      <c r="O109" s="352" t="str">
        <f t="shared" si="65"/>
        <v xml:space="preserve"> </v>
      </c>
      <c r="P109" s="353" t="str">
        <f t="shared" si="66"/>
        <v xml:space="preserve"> </v>
      </c>
      <c r="Q109" s="354" t="str">
        <f t="shared" si="67"/>
        <v xml:space="preserve"> </v>
      </c>
      <c r="R109" s="355" t="str">
        <f>IF($I$8="購買增額繳清保險金額",IF($F109&gt;=15," ",ISI.PAY.繳清!$I114),IF($I$8="現金給付",IF($AU109=0," ",$AU109),IF($AV109=0," ",$AV109)))</f>
        <v xml:space="preserve"> </v>
      </c>
      <c r="S109" s="355" t="str">
        <f t="shared" si="68"/>
        <v xml:space="preserve"> </v>
      </c>
      <c r="T109" s="358"/>
      <c r="U109" s="358"/>
      <c r="V109" s="358"/>
      <c r="W109" s="358"/>
      <c r="X109" s="358"/>
      <c r="Y109" s="358"/>
      <c r="Z109" s="358"/>
      <c r="AA109" s="358"/>
      <c r="AB109" s="358"/>
      <c r="AC109" s="358"/>
      <c r="AD109" s="358"/>
      <c r="AE109" s="358"/>
      <c r="AF109" s="358"/>
      <c r="AG109" s="355" t="str">
        <f t="shared" si="69"/>
        <v xml:space="preserve"> </v>
      </c>
      <c r="AH109" s="23"/>
      <c r="AI109" s="131"/>
      <c r="AJ109" s="131"/>
      <c r="AO109" s="48">
        <f>IF($F109&gt;=110,0,IF($F109&lt;15,0,ISI.PAY.現.儲!$M114))</f>
        <v>0</v>
      </c>
      <c r="AP109" s="48">
        <f>IF($F109&gt;=110,0,IF($F109&lt;15,0,ISI.PAY.現.儲!$T114))</f>
        <v>0</v>
      </c>
      <c r="AQ109" s="48">
        <f>IF($F109&gt;=110,0,IF($F109&lt;15,0,ISI.PAY.現.儲!$U114))</f>
        <v>0</v>
      </c>
      <c r="AR109" s="161">
        <f t="shared" si="70"/>
        <v>0</v>
      </c>
      <c r="AS109" s="48">
        <f>IF(AND($F109&gt;=15,$E109&gt;=7),ISI.PAY.現.儲!$K114,0)</f>
        <v>0</v>
      </c>
      <c r="AT109" s="48">
        <f>IF($AS109=0,0,SUM($AS$13:$AS109))</f>
        <v>0</v>
      </c>
      <c r="AU109" s="48">
        <f>IF($F109&lt;15,ISI.PAY.現.儲!$I114,0)</f>
        <v>0</v>
      </c>
      <c r="AV109" s="48">
        <f>IF($F109=" ",0,IF(OR($F109&lt;15,$E109&gt;=7),ISI.PAY.現.儲!$F114,0))</f>
        <v>0</v>
      </c>
      <c r="AW109" s="168">
        <f t="shared" si="71"/>
        <v>0</v>
      </c>
      <c r="AX109" s="168">
        <f t="shared" si="72"/>
        <v>0</v>
      </c>
    </row>
    <row r="110" spans="5:50" ht="16" customHeight="1" x14ac:dyDescent="0.25">
      <c r="E110" s="328">
        <f t="shared" ref="E110" si="106">E109+1</f>
        <v>98</v>
      </c>
      <c r="F110" s="329" t="str">
        <f t="shared" si="74"/>
        <v xml:space="preserve"> </v>
      </c>
      <c r="G110" s="349"/>
      <c r="H110" s="350" t="str">
        <f>IF($F110=" ","",ROUND(VLOOKUP($B$8,ISI.CUR!$A$2:$DR$415,12+$E110,0)*$X$12,0))</f>
        <v/>
      </c>
      <c r="I110" s="351" t="str">
        <f t="shared" si="62"/>
        <v/>
      </c>
      <c r="J110" s="351" t="str">
        <f t="shared" si="63"/>
        <v xml:space="preserve"> </v>
      </c>
      <c r="K110" s="352" t="str">
        <f t="shared" si="64"/>
        <v xml:space="preserve"> </v>
      </c>
      <c r="L110" s="350" t="str">
        <f>IF($I$8="購買增額繳清保險金額",IF($F110&gt;=110," ",IF($F110&lt;15," ",ISI.PAY.繳清!$M115)),IF($AO110=0," ",$AO110))</f>
        <v xml:space="preserve"> </v>
      </c>
      <c r="M110" s="351" t="str">
        <f>IF($I$8="購買增額繳清保險金額",IF($F110&gt;=110," ",IF($F110&lt;15," ",ISI.PAY.繳清!$T115)),IF($AP110=0," ",$AP110))</f>
        <v xml:space="preserve"> </v>
      </c>
      <c r="N110" s="351" t="str">
        <f>IF($I$8="購買增額繳清保險金額",IF($F110&gt;=110," ",IF($F110&lt;15," ",ISI.PAY.繳清!U115)),IF($AQ110=0," ",$AQ110))</f>
        <v xml:space="preserve"> </v>
      </c>
      <c r="O110" s="352" t="str">
        <f t="shared" si="65"/>
        <v xml:space="preserve"> </v>
      </c>
      <c r="P110" s="353" t="str">
        <f t="shared" si="66"/>
        <v xml:space="preserve"> </v>
      </c>
      <c r="Q110" s="354" t="str">
        <f t="shared" si="67"/>
        <v xml:space="preserve"> </v>
      </c>
      <c r="R110" s="355" t="str">
        <f>IF($I$8="購買增額繳清保險金額",IF($F110&gt;=15," ",ISI.PAY.繳清!$I115),IF($I$8="現金給付",IF($AU110=0," ",$AU110),IF($AV110=0," ",$AV110)))</f>
        <v xml:space="preserve"> </v>
      </c>
      <c r="S110" s="355" t="str">
        <f t="shared" si="68"/>
        <v xml:space="preserve"> </v>
      </c>
      <c r="T110" s="358"/>
      <c r="U110" s="358"/>
      <c r="V110" s="358"/>
      <c r="W110" s="358"/>
      <c r="X110" s="358"/>
      <c r="Y110" s="358"/>
      <c r="Z110" s="358"/>
      <c r="AA110" s="358"/>
      <c r="AB110" s="358"/>
      <c r="AC110" s="358"/>
      <c r="AD110" s="358"/>
      <c r="AE110" s="358"/>
      <c r="AF110" s="358"/>
      <c r="AG110" s="355" t="str">
        <f t="shared" si="69"/>
        <v xml:space="preserve"> </v>
      </c>
      <c r="AH110" s="23"/>
      <c r="AI110" s="131"/>
      <c r="AJ110" s="131"/>
      <c r="AO110" s="48">
        <f>IF($F110&gt;=110,0,IF($F110&lt;15,0,ISI.PAY.現.儲!$M115))</f>
        <v>0</v>
      </c>
      <c r="AP110" s="48">
        <f>IF($F110&gt;=110,0,IF($F110&lt;15,0,ISI.PAY.現.儲!$T115))</f>
        <v>0</v>
      </c>
      <c r="AQ110" s="48">
        <f>IF($F110&gt;=110,0,IF($F110&lt;15,0,ISI.PAY.現.儲!$U115))</f>
        <v>0</v>
      </c>
      <c r="AR110" s="161">
        <f t="shared" si="70"/>
        <v>0</v>
      </c>
      <c r="AS110" s="48">
        <f>IF(AND($F110&gt;=15,$E110&gt;=7),ISI.PAY.現.儲!$K115,0)</f>
        <v>0</v>
      </c>
      <c r="AT110" s="48">
        <f>IF($AS110=0,0,SUM($AS$13:$AS110))</f>
        <v>0</v>
      </c>
      <c r="AU110" s="48">
        <f>IF($F110&lt;15,ISI.PAY.現.儲!$I115,0)</f>
        <v>0</v>
      </c>
      <c r="AV110" s="48">
        <f>IF($F110=" ",0,IF(OR($F110&lt;15,$E110&gt;=7),ISI.PAY.現.儲!$F115,0))</f>
        <v>0</v>
      </c>
      <c r="AW110" s="168">
        <f t="shared" si="71"/>
        <v>0</v>
      </c>
      <c r="AX110" s="168">
        <f t="shared" si="72"/>
        <v>0</v>
      </c>
    </row>
    <row r="111" spans="5:50" ht="16" customHeight="1" x14ac:dyDescent="0.25">
      <c r="E111" s="328">
        <f t="shared" ref="E111" si="107">E110+1</f>
        <v>99</v>
      </c>
      <c r="F111" s="329" t="str">
        <f t="shared" si="74"/>
        <v xml:space="preserve"> </v>
      </c>
      <c r="G111" s="349"/>
      <c r="H111" s="350" t="str">
        <f>IF($F111=" ","",ROUND(VLOOKUP($B$8,ISI.CUR!$A$2:$DR$415,12+$E111,0)*$X$12,0))</f>
        <v/>
      </c>
      <c r="I111" s="351" t="str">
        <f t="shared" si="62"/>
        <v/>
      </c>
      <c r="J111" s="351" t="str">
        <f t="shared" si="63"/>
        <v xml:space="preserve"> </v>
      </c>
      <c r="K111" s="352" t="str">
        <f t="shared" si="64"/>
        <v xml:space="preserve"> </v>
      </c>
      <c r="L111" s="350" t="str">
        <f>IF($I$8="購買增額繳清保險金額",IF($F111&gt;=110," ",IF($F111&lt;15," ",ISI.PAY.繳清!$M116)),IF($AO111=0," ",$AO111))</f>
        <v xml:space="preserve"> </v>
      </c>
      <c r="M111" s="351" t="str">
        <f>IF($I$8="購買增額繳清保險金額",IF($F111&gt;=110," ",IF($F111&lt;15," ",ISI.PAY.繳清!$T116)),IF($AP111=0," ",$AP111))</f>
        <v xml:space="preserve"> </v>
      </c>
      <c r="N111" s="351" t="str">
        <f>IF($I$8="購買增額繳清保險金額",IF($F111&gt;=110," ",IF($F111&lt;15," ",ISI.PAY.繳清!U116)),IF($AQ111=0," ",$AQ111))</f>
        <v xml:space="preserve"> </v>
      </c>
      <c r="O111" s="352" t="str">
        <f t="shared" si="65"/>
        <v xml:space="preserve"> </v>
      </c>
      <c r="P111" s="353" t="str">
        <f t="shared" si="66"/>
        <v xml:space="preserve"> </v>
      </c>
      <c r="Q111" s="354" t="str">
        <f t="shared" si="67"/>
        <v xml:space="preserve"> </v>
      </c>
      <c r="R111" s="355" t="str">
        <f>IF($I$8="購買增額繳清保險金額",IF($F111&gt;=15," ",ISI.PAY.繳清!$I116),IF($I$8="現金給付",IF($AU111=0," ",$AU111),IF($AV111=0," ",$AV111)))</f>
        <v xml:space="preserve"> </v>
      </c>
      <c r="S111" s="355" t="str">
        <f t="shared" si="68"/>
        <v xml:space="preserve"> </v>
      </c>
      <c r="T111" s="358"/>
      <c r="U111" s="358"/>
      <c r="V111" s="358"/>
      <c r="W111" s="358"/>
      <c r="X111" s="358"/>
      <c r="Y111" s="358"/>
      <c r="Z111" s="358"/>
      <c r="AA111" s="358"/>
      <c r="AB111" s="358"/>
      <c r="AC111" s="358"/>
      <c r="AD111" s="358"/>
      <c r="AE111" s="358"/>
      <c r="AF111" s="358"/>
      <c r="AG111" s="355" t="str">
        <f t="shared" si="69"/>
        <v xml:space="preserve"> </v>
      </c>
      <c r="AH111" s="23"/>
      <c r="AI111" s="131"/>
      <c r="AJ111" s="131"/>
      <c r="AO111" s="48">
        <f>IF($F111&gt;=110,0,IF($F111&lt;15,0,ISI.PAY.現.儲!$M116))</f>
        <v>0</v>
      </c>
      <c r="AP111" s="48">
        <f>IF($F111&gt;=110,0,IF($F111&lt;15,0,ISI.PAY.現.儲!$T116))</f>
        <v>0</v>
      </c>
      <c r="AQ111" s="48">
        <f>IF($F111&gt;=110,0,IF($F111&lt;15,0,ISI.PAY.現.儲!$U116))</f>
        <v>0</v>
      </c>
      <c r="AR111" s="161">
        <f t="shared" si="70"/>
        <v>0</v>
      </c>
      <c r="AS111" s="48">
        <f>IF(AND($F111&gt;=15,$E111&gt;=7),ISI.PAY.現.儲!$K116,0)</f>
        <v>0</v>
      </c>
      <c r="AT111" s="48">
        <f>IF($AS111=0,0,SUM($AS$13:$AS111))</f>
        <v>0</v>
      </c>
      <c r="AU111" s="48">
        <f>IF($F111&lt;15,ISI.PAY.現.儲!$I116,0)</f>
        <v>0</v>
      </c>
      <c r="AV111" s="48">
        <f>IF($F111=" ",0,IF(OR($F111&lt;15,$E111&gt;=7),ISI.PAY.現.儲!$F116,0))</f>
        <v>0</v>
      </c>
      <c r="AW111" s="168">
        <f t="shared" si="71"/>
        <v>0</v>
      </c>
      <c r="AX111" s="168">
        <f t="shared" si="72"/>
        <v>0</v>
      </c>
    </row>
    <row r="112" spans="5:50" ht="16" customHeight="1" x14ac:dyDescent="0.25">
      <c r="E112" s="335">
        <f t="shared" ref="E112" si="108">E111+1</f>
        <v>100</v>
      </c>
      <c r="F112" s="336" t="str">
        <f t="shared" si="74"/>
        <v xml:space="preserve"> </v>
      </c>
      <c r="G112" s="361"/>
      <c r="H112" s="362" t="str">
        <f>IF($F112=" ","",ROUND(VLOOKUP($B$8,ISI.CUR!$A$2:$DR$415,12+$E112,0)*$X$12,0))</f>
        <v/>
      </c>
      <c r="I112" s="363" t="str">
        <f t="shared" si="62"/>
        <v/>
      </c>
      <c r="J112" s="363" t="str">
        <f t="shared" si="63"/>
        <v xml:space="preserve"> </v>
      </c>
      <c r="K112" s="364" t="str">
        <f t="shared" si="64"/>
        <v xml:space="preserve"> </v>
      </c>
      <c r="L112" s="362" t="str">
        <f>IF($I$8="購買增額繳清保險金額",IF($F112&gt;=110," ",IF($F112&lt;15," ",ISI.PAY.繳清!$M117)),IF($AO112=0," ",$AO112))</f>
        <v xml:space="preserve"> </v>
      </c>
      <c r="M112" s="363" t="str">
        <f>IF($I$8="購買增額繳清保險金額",IF($F112&gt;=110," ",IF($F112&lt;15," ",ISI.PAY.繳清!$T117)),IF($AP112=0," ",$AP112))</f>
        <v xml:space="preserve"> </v>
      </c>
      <c r="N112" s="363" t="str">
        <f>IF($I$8="購買增額繳清保險金額",IF($F112&gt;=110," ",IF($F112&lt;15," ",ISI.PAY.繳清!U117)),IF($AQ112=0," ",$AQ112))</f>
        <v xml:space="preserve"> </v>
      </c>
      <c r="O112" s="364" t="str">
        <f t="shared" si="65"/>
        <v xml:space="preserve"> </v>
      </c>
      <c r="P112" s="365" t="str">
        <f t="shared" si="66"/>
        <v xml:space="preserve"> </v>
      </c>
      <c r="Q112" s="366" t="str">
        <f t="shared" si="67"/>
        <v xml:space="preserve"> </v>
      </c>
      <c r="R112" s="367" t="str">
        <f>IF($I$8="購買增額繳清保險金額",IF($F112&gt;=15," ",ISI.PAY.繳清!$I117),IF($I$8="現金給付",IF($AU112=0," ",$AU112),IF($AV112=0," ",$AV112)))</f>
        <v xml:space="preserve"> </v>
      </c>
      <c r="S112" s="367" t="str">
        <f t="shared" si="68"/>
        <v xml:space="preserve"> </v>
      </c>
      <c r="T112" s="165"/>
      <c r="U112" s="368"/>
      <c r="V112" s="368"/>
      <c r="W112" s="369"/>
      <c r="X112" s="369"/>
      <c r="Y112" s="369"/>
      <c r="Z112" s="369"/>
      <c r="AA112" s="369"/>
      <c r="AB112" s="369"/>
      <c r="AC112" s="369"/>
      <c r="AD112" s="369"/>
      <c r="AE112" s="369"/>
      <c r="AF112" s="369"/>
      <c r="AG112" s="367" t="str">
        <f t="shared" si="69"/>
        <v xml:space="preserve"> </v>
      </c>
      <c r="AH112" s="23"/>
      <c r="AI112" s="131"/>
      <c r="AJ112" s="131"/>
      <c r="AO112" s="48">
        <f>IF($F112&gt;=110,0,IF($F112&lt;15,0,ISI.PAY.現.儲!$M117))</f>
        <v>0</v>
      </c>
      <c r="AP112" s="48">
        <f>IF($F112&gt;=110,0,IF($F112&lt;15,0,ISI.PAY.現.儲!$T117))</f>
        <v>0</v>
      </c>
      <c r="AQ112" s="48">
        <f>IF($F112&gt;=110,0,IF($F112&lt;15,0,ISI.PAY.現.儲!$U117))</f>
        <v>0</v>
      </c>
      <c r="AR112" s="161">
        <f t="shared" si="70"/>
        <v>0</v>
      </c>
      <c r="AS112" s="48">
        <f>IF(AND($F112&gt;=15,$E112&gt;=7),ISI.PAY.現.儲!$K117,0)</f>
        <v>0</v>
      </c>
      <c r="AT112" s="48">
        <f>IF($AS112=0,0,SUM($AS$13:$AS112))</f>
        <v>0</v>
      </c>
      <c r="AU112" s="48">
        <f>IF($F112&lt;15,ISI.PAY.現.儲!$I117,0)</f>
        <v>0</v>
      </c>
      <c r="AV112" s="48">
        <f>IF($F112=" ",0,IF(OR($F112&lt;15,$E112&gt;=7),ISI.PAY.現.儲!$F117,0))</f>
        <v>0</v>
      </c>
      <c r="AW112" s="168">
        <f t="shared" si="71"/>
        <v>0</v>
      </c>
      <c r="AX112" s="168">
        <f t="shared" si="72"/>
        <v>0</v>
      </c>
    </row>
    <row r="113" spans="4:50" ht="16" customHeight="1" x14ac:dyDescent="0.25">
      <c r="E113" s="328">
        <f t="shared" ref="E113" si="109">E112+1</f>
        <v>101</v>
      </c>
      <c r="F113" s="329" t="str">
        <f t="shared" si="74"/>
        <v xml:space="preserve"> </v>
      </c>
      <c r="G113" s="349"/>
      <c r="H113" s="350" t="str">
        <f>IF($F113=" ","",ROUND(VLOOKUP($B$8,ISI.CUR!$A$2:$DR$415,12+$E113,0)*$X$12,0))</f>
        <v/>
      </c>
      <c r="I113" s="351" t="str">
        <f t="shared" si="62"/>
        <v/>
      </c>
      <c r="J113" s="351" t="str">
        <f t="shared" si="63"/>
        <v xml:space="preserve"> </v>
      </c>
      <c r="K113" s="352" t="str">
        <f t="shared" si="64"/>
        <v xml:space="preserve"> </v>
      </c>
      <c r="L113" s="350" t="str">
        <f>IF($I$8="購買增額繳清保險金額",IF($F113&gt;=110," ",IF($F113&lt;15," ",ISI.PAY.繳清!$M118)),IF($AO113=0," ",$AO113))</f>
        <v xml:space="preserve"> </v>
      </c>
      <c r="M113" s="351" t="str">
        <f>IF($I$8="購買增額繳清保險金額",IF($F113&gt;=110," ",IF($F113&lt;15," ",ISI.PAY.繳清!$T118)),IF($AP113=0," ",$AP113))</f>
        <v xml:space="preserve"> </v>
      </c>
      <c r="N113" s="351" t="str">
        <f>IF($I$8="購買增額繳清保險金額",IF($F113&gt;=110," ",IF($F113&lt;15," ",ISI.PAY.繳清!U118)),IF($AQ113=0," ",$AQ113))</f>
        <v xml:space="preserve"> </v>
      </c>
      <c r="O113" s="352" t="str">
        <f t="shared" si="65"/>
        <v xml:space="preserve"> </v>
      </c>
      <c r="P113" s="353" t="str">
        <f t="shared" si="66"/>
        <v xml:space="preserve"> </v>
      </c>
      <c r="Q113" s="354" t="str">
        <f t="shared" si="67"/>
        <v xml:space="preserve"> </v>
      </c>
      <c r="R113" s="355" t="str">
        <f>IF($I$8="購買增額繳清保險金額",IF($F113&gt;=15," ",ISI.PAY.繳清!$I118),IF($I$8="現金給付",IF($AU113=0," ",$AU113),IF($AV113=0," ",$AV113)))</f>
        <v xml:space="preserve"> </v>
      </c>
      <c r="S113" s="355" t="str">
        <f t="shared" si="68"/>
        <v xml:space="preserve"> </v>
      </c>
      <c r="T113" s="358"/>
      <c r="U113" s="358"/>
      <c r="V113" s="358"/>
      <c r="W113" s="358"/>
      <c r="X113" s="358"/>
      <c r="Y113" s="358"/>
      <c r="Z113" s="358"/>
      <c r="AA113" s="358"/>
      <c r="AB113" s="358"/>
      <c r="AC113" s="358"/>
      <c r="AD113" s="358"/>
      <c r="AE113" s="358"/>
      <c r="AF113" s="358"/>
      <c r="AG113" s="355" t="str">
        <f t="shared" si="69"/>
        <v xml:space="preserve"> </v>
      </c>
      <c r="AH113" s="23"/>
      <c r="AI113" s="131"/>
      <c r="AJ113" s="131"/>
      <c r="AO113" s="48">
        <f>IF($F113&gt;=110,0,IF($F113&lt;15,0,ISI.PAY.現.儲!$M118))</f>
        <v>0</v>
      </c>
      <c r="AP113" s="48">
        <f>IF($F113&gt;=110,0,IF($F113&lt;15,0,ISI.PAY.現.儲!$T118))</f>
        <v>0</v>
      </c>
      <c r="AQ113" s="48">
        <f>IF($F113&gt;=110,0,IF($F113&lt;15,0,ISI.PAY.現.儲!$U118))</f>
        <v>0</v>
      </c>
      <c r="AR113" s="161">
        <f t="shared" si="70"/>
        <v>0</v>
      </c>
      <c r="AS113" s="48">
        <f>IF(AND($F113&gt;=15,$E113&gt;=7),ISI.PAY.現.儲!$K118,0)</f>
        <v>0</v>
      </c>
      <c r="AT113" s="48">
        <f>IF($AS113=0,0,SUM($AS$13:$AS113))</f>
        <v>0</v>
      </c>
      <c r="AU113" s="48">
        <f>IF($F113&lt;15,ISI.PAY.現.儲!$I118,0)</f>
        <v>0</v>
      </c>
      <c r="AV113" s="48">
        <f>IF($F113=" ",0,IF(OR($F113&lt;15,$E113&gt;=7),ISI.PAY.現.儲!$F118,0))</f>
        <v>0</v>
      </c>
      <c r="AW113" s="168">
        <f t="shared" si="71"/>
        <v>0</v>
      </c>
      <c r="AX113" s="168">
        <f t="shared" si="72"/>
        <v>0</v>
      </c>
    </row>
    <row r="114" spans="4:50" ht="16" customHeight="1" x14ac:dyDescent="0.25">
      <c r="E114" s="328">
        <f t="shared" ref="E114" si="110">E113+1</f>
        <v>102</v>
      </c>
      <c r="F114" s="329" t="str">
        <f t="shared" si="74"/>
        <v xml:space="preserve"> </v>
      </c>
      <c r="G114" s="349"/>
      <c r="H114" s="350" t="str">
        <f>IF($F114=" ","",ROUND(VLOOKUP($B$8,ISI.CUR!$A$2:$DR$415,12+$E114,0)*$X$12,0))</f>
        <v/>
      </c>
      <c r="I114" s="351" t="str">
        <f t="shared" si="62"/>
        <v/>
      </c>
      <c r="J114" s="351" t="str">
        <f t="shared" si="63"/>
        <v xml:space="preserve"> </v>
      </c>
      <c r="K114" s="352" t="str">
        <f t="shared" si="64"/>
        <v xml:space="preserve"> </v>
      </c>
      <c r="L114" s="350" t="str">
        <f>IF($I$8="購買增額繳清保險金額",IF($F114&gt;=110," ",IF($F114&lt;15," ",ISI.PAY.繳清!$M119)),IF($AO114=0," ",$AO114))</f>
        <v xml:space="preserve"> </v>
      </c>
      <c r="M114" s="351" t="str">
        <f>IF($I$8="購買增額繳清保險金額",IF($F114&gt;=110," ",IF($F114&lt;15," ",ISI.PAY.繳清!$T119)),IF($AP114=0," ",$AP114))</f>
        <v xml:space="preserve"> </v>
      </c>
      <c r="N114" s="351" t="str">
        <f>IF($I$8="購買增額繳清保險金額",IF($F114&gt;=110," ",IF($F114&lt;15," ",ISI.PAY.繳清!U119)),IF($AQ114=0," ",$AQ114))</f>
        <v xml:space="preserve"> </v>
      </c>
      <c r="O114" s="352" t="str">
        <f t="shared" si="65"/>
        <v xml:space="preserve"> </v>
      </c>
      <c r="P114" s="353" t="str">
        <f t="shared" si="66"/>
        <v xml:space="preserve"> </v>
      </c>
      <c r="Q114" s="354" t="str">
        <f t="shared" si="67"/>
        <v xml:space="preserve"> </v>
      </c>
      <c r="R114" s="355" t="str">
        <f>IF($I$8="購買增額繳清保險金額",IF($F114&gt;=15," ",ISI.PAY.繳清!$I119),IF($I$8="現金給付",IF($AU114=0," ",$AU114),IF($AV114=0," ",$AV114)))</f>
        <v xml:space="preserve"> </v>
      </c>
      <c r="S114" s="355" t="str">
        <f t="shared" si="68"/>
        <v xml:space="preserve"> </v>
      </c>
      <c r="T114" s="358"/>
      <c r="U114" s="358"/>
      <c r="V114" s="358"/>
      <c r="W114" s="358"/>
      <c r="X114" s="358"/>
      <c r="Y114" s="358"/>
      <c r="Z114" s="358"/>
      <c r="AA114" s="358"/>
      <c r="AB114" s="358"/>
      <c r="AC114" s="358"/>
      <c r="AD114" s="358"/>
      <c r="AE114" s="358"/>
      <c r="AF114" s="358"/>
      <c r="AG114" s="355" t="str">
        <f t="shared" si="69"/>
        <v xml:space="preserve"> </v>
      </c>
      <c r="AH114" s="23"/>
      <c r="AI114" s="131"/>
      <c r="AJ114" s="131"/>
      <c r="AO114" s="48">
        <f>IF($F114&gt;=110,0,IF($F114&lt;15,0,ISI.PAY.現.儲!$M119))</f>
        <v>0</v>
      </c>
      <c r="AP114" s="48">
        <f>IF($F114&gt;=110,0,IF($F114&lt;15,0,ISI.PAY.現.儲!$T119))</f>
        <v>0</v>
      </c>
      <c r="AQ114" s="48">
        <f>IF($F114&gt;=110,0,IF($F114&lt;15,0,ISI.PAY.現.儲!$U119))</f>
        <v>0</v>
      </c>
      <c r="AR114" s="161">
        <f t="shared" si="70"/>
        <v>0</v>
      </c>
      <c r="AS114" s="48">
        <f>IF(AND($F114&gt;=15,$E114&gt;=7),ISI.PAY.現.儲!$K119,0)</f>
        <v>0</v>
      </c>
      <c r="AT114" s="48">
        <f>IF($AS114=0,0,SUM($AS$13:$AS114))</f>
        <v>0</v>
      </c>
      <c r="AU114" s="48">
        <f>IF($F114&lt;15,ISI.PAY.現.儲!$I119,0)</f>
        <v>0</v>
      </c>
      <c r="AV114" s="48">
        <f>IF($F114=" ",0,IF(OR($F114&lt;15,$E114&gt;=7),ISI.PAY.現.儲!$F119,0))</f>
        <v>0</v>
      </c>
      <c r="AW114" s="168">
        <f t="shared" si="71"/>
        <v>0</v>
      </c>
      <c r="AX114" s="168">
        <f t="shared" si="72"/>
        <v>0</v>
      </c>
    </row>
    <row r="115" spans="4:50" ht="16" customHeight="1" x14ac:dyDescent="0.25">
      <c r="E115" s="328">
        <f t="shared" ref="E115" si="111">E114+1</f>
        <v>103</v>
      </c>
      <c r="F115" s="329" t="str">
        <f t="shared" si="74"/>
        <v xml:space="preserve"> </v>
      </c>
      <c r="G115" s="349"/>
      <c r="H115" s="350" t="str">
        <f>IF($F115=" ","",ROUND(VLOOKUP($B$8,ISI.CUR!$A$2:$DR$415,12+$E115,0)*$X$12,0))</f>
        <v/>
      </c>
      <c r="I115" s="351" t="str">
        <f t="shared" si="62"/>
        <v/>
      </c>
      <c r="J115" s="351" t="str">
        <f t="shared" si="63"/>
        <v xml:space="preserve"> </v>
      </c>
      <c r="K115" s="352" t="str">
        <f t="shared" si="64"/>
        <v xml:space="preserve"> </v>
      </c>
      <c r="L115" s="350" t="str">
        <f>IF($I$8="購買增額繳清保險金額",IF($F115&gt;=110," ",IF($F115&lt;15," ",ISI.PAY.繳清!$M120)),IF($AO115=0," ",$AO115))</f>
        <v xml:space="preserve"> </v>
      </c>
      <c r="M115" s="351" t="str">
        <f>IF($I$8="購買增額繳清保險金額",IF($F115&gt;=110," ",IF($F115&lt;15," ",ISI.PAY.繳清!$T120)),IF($AP115=0," ",$AP115))</f>
        <v xml:space="preserve"> </v>
      </c>
      <c r="N115" s="351" t="str">
        <f>IF($I$8="購買增額繳清保險金額",IF($F115&gt;=110," ",IF($F115&lt;15," ",ISI.PAY.繳清!U120)),IF($AQ115=0," ",$AQ115))</f>
        <v xml:space="preserve"> </v>
      </c>
      <c r="O115" s="352" t="str">
        <f t="shared" si="65"/>
        <v xml:space="preserve"> </v>
      </c>
      <c r="P115" s="353" t="str">
        <f t="shared" si="66"/>
        <v xml:space="preserve"> </v>
      </c>
      <c r="Q115" s="354" t="str">
        <f t="shared" si="67"/>
        <v xml:space="preserve"> </v>
      </c>
      <c r="R115" s="355" t="str">
        <f>IF($I$8="購買增額繳清保險金額",IF($F115&gt;=15," ",ISI.PAY.繳清!$I120),IF($I$8="現金給付",IF($AU115=0," ",$AU115),IF($AV115=0," ",$AV115)))</f>
        <v xml:space="preserve"> </v>
      </c>
      <c r="S115" s="355" t="str">
        <f t="shared" si="68"/>
        <v xml:space="preserve"> </v>
      </c>
      <c r="T115" s="358"/>
      <c r="U115" s="358"/>
      <c r="V115" s="358"/>
      <c r="W115" s="358"/>
      <c r="X115" s="358"/>
      <c r="Y115" s="358"/>
      <c r="Z115" s="358"/>
      <c r="AA115" s="358"/>
      <c r="AB115" s="358"/>
      <c r="AC115" s="358"/>
      <c r="AD115" s="358"/>
      <c r="AE115" s="358"/>
      <c r="AF115" s="358"/>
      <c r="AG115" s="355" t="str">
        <f t="shared" si="69"/>
        <v xml:space="preserve"> </v>
      </c>
      <c r="AH115" s="23"/>
      <c r="AI115" s="131"/>
      <c r="AJ115" s="131"/>
      <c r="AO115" s="48">
        <f>IF($F115&gt;=110,0,IF($F115&lt;15,0,ISI.PAY.現.儲!$M120))</f>
        <v>0</v>
      </c>
      <c r="AP115" s="48">
        <f>IF($F115&gt;=110,0,IF($F115&lt;15,0,ISI.PAY.現.儲!$T120))</f>
        <v>0</v>
      </c>
      <c r="AQ115" s="48">
        <f>IF($F115&gt;=110,0,IF($F115&lt;15,0,ISI.PAY.現.儲!$U120))</f>
        <v>0</v>
      </c>
      <c r="AR115" s="161">
        <f t="shared" si="70"/>
        <v>0</v>
      </c>
      <c r="AS115" s="48">
        <f>IF(AND($F115&gt;=15,$E115&gt;=7),ISI.PAY.現.儲!$K120,0)</f>
        <v>0</v>
      </c>
      <c r="AT115" s="48">
        <f>IF($AS115=0,0,SUM($AS$13:$AS115))</f>
        <v>0</v>
      </c>
      <c r="AU115" s="48">
        <f>IF($F115&lt;15,ISI.PAY.現.儲!$I120,0)</f>
        <v>0</v>
      </c>
      <c r="AV115" s="48">
        <f>IF($F115=" ",0,IF(OR($F115&lt;15,$E115&gt;=7),ISI.PAY.現.儲!$F120,0))</f>
        <v>0</v>
      </c>
      <c r="AW115" s="168">
        <f t="shared" si="71"/>
        <v>0</v>
      </c>
      <c r="AX115" s="168">
        <f t="shared" si="72"/>
        <v>0</v>
      </c>
    </row>
    <row r="116" spans="4:50" ht="16" customHeight="1" x14ac:dyDescent="0.25">
      <c r="E116" s="328">
        <f t="shared" ref="E116" si="112">E115+1</f>
        <v>104</v>
      </c>
      <c r="F116" s="329" t="str">
        <f t="shared" si="74"/>
        <v xml:space="preserve"> </v>
      </c>
      <c r="G116" s="349"/>
      <c r="H116" s="350" t="str">
        <f>IF($F116=" ","",ROUND(VLOOKUP($B$8,ISI.CUR!$A$2:$DR$415,12+$E116,0)*$X$12,0))</f>
        <v/>
      </c>
      <c r="I116" s="351" t="str">
        <f t="shared" si="62"/>
        <v/>
      </c>
      <c r="J116" s="351" t="str">
        <f t="shared" si="63"/>
        <v xml:space="preserve"> </v>
      </c>
      <c r="K116" s="352" t="str">
        <f t="shared" si="64"/>
        <v xml:space="preserve"> </v>
      </c>
      <c r="L116" s="350" t="str">
        <f>IF($I$8="購買增額繳清保險金額",IF($F116&gt;=110," ",IF($F116&lt;15," ",ISI.PAY.繳清!$M121)),IF($AO116=0," ",$AO116))</f>
        <v xml:space="preserve"> </v>
      </c>
      <c r="M116" s="351" t="str">
        <f>IF($I$8="購買增額繳清保險金額",IF($F116&gt;=110," ",IF($F116&lt;15," ",ISI.PAY.繳清!$T121)),IF($AP116=0," ",$AP116))</f>
        <v xml:space="preserve"> </v>
      </c>
      <c r="N116" s="351" t="str">
        <f>IF($I$8="購買增額繳清保險金額",IF($F116&gt;=110," ",IF($F116&lt;15," ",ISI.PAY.繳清!U121)),IF($AQ116=0," ",$AQ116))</f>
        <v xml:space="preserve"> </v>
      </c>
      <c r="O116" s="352" t="str">
        <f t="shared" si="65"/>
        <v xml:space="preserve"> </v>
      </c>
      <c r="P116" s="353" t="str">
        <f t="shared" si="66"/>
        <v xml:space="preserve"> </v>
      </c>
      <c r="Q116" s="354" t="str">
        <f t="shared" si="67"/>
        <v xml:space="preserve"> </v>
      </c>
      <c r="R116" s="355" t="str">
        <f>IF($I$8="購買增額繳清保險金額",IF($F116&gt;=15," ",ISI.PAY.繳清!$I121),IF($I$8="現金給付",IF($AU116=0," ",$AU116),IF($AV116=0," ",$AV116)))</f>
        <v xml:space="preserve"> </v>
      </c>
      <c r="S116" s="355" t="str">
        <f t="shared" si="68"/>
        <v xml:space="preserve"> </v>
      </c>
      <c r="T116" s="358"/>
      <c r="U116" s="358"/>
      <c r="V116" s="358"/>
      <c r="W116" s="358"/>
      <c r="X116" s="358"/>
      <c r="Y116" s="358"/>
      <c r="Z116" s="358"/>
      <c r="AA116" s="358"/>
      <c r="AB116" s="358"/>
      <c r="AC116" s="358"/>
      <c r="AD116" s="358"/>
      <c r="AE116" s="358"/>
      <c r="AF116" s="358"/>
      <c r="AG116" s="355" t="str">
        <f t="shared" si="69"/>
        <v xml:space="preserve"> </v>
      </c>
      <c r="AH116" s="23"/>
      <c r="AI116" s="131"/>
      <c r="AJ116" s="131"/>
      <c r="AO116" s="48">
        <f>IF($F116&gt;=110,0,IF($F116&lt;15,0,ISI.PAY.現.儲!$M121))</f>
        <v>0</v>
      </c>
      <c r="AP116" s="48">
        <f>IF($F116&gt;=110,0,IF($F116&lt;15,0,ISI.PAY.現.儲!$T121))</f>
        <v>0</v>
      </c>
      <c r="AQ116" s="48">
        <f>IF($F116&gt;=110,0,IF($F116&lt;15,0,ISI.PAY.現.儲!$U121))</f>
        <v>0</v>
      </c>
      <c r="AR116" s="161">
        <f t="shared" si="70"/>
        <v>0</v>
      </c>
      <c r="AS116" s="48">
        <f>IF(AND($F116&gt;=15,$E116&gt;=7),ISI.PAY.現.儲!$K121,0)</f>
        <v>0</v>
      </c>
      <c r="AT116" s="48">
        <f>IF($AS116=0,0,SUM($AS$13:$AS116))</f>
        <v>0</v>
      </c>
      <c r="AU116" s="48">
        <f>IF($F116&lt;15,ISI.PAY.現.儲!$I121,0)</f>
        <v>0</v>
      </c>
      <c r="AV116" s="48">
        <f>IF($F116=" ",0,IF(OR($F116&lt;15,$E116&gt;=7),ISI.PAY.現.儲!$F121,0))</f>
        <v>0</v>
      </c>
      <c r="AW116" s="168">
        <f t="shared" si="71"/>
        <v>0</v>
      </c>
      <c r="AX116" s="168">
        <f t="shared" si="72"/>
        <v>0</v>
      </c>
    </row>
    <row r="117" spans="4:50" ht="16" customHeight="1" x14ac:dyDescent="0.25">
      <c r="E117" s="335">
        <f t="shared" ref="E117" si="113">E116+1</f>
        <v>105</v>
      </c>
      <c r="F117" s="336" t="str">
        <f t="shared" si="74"/>
        <v xml:space="preserve"> </v>
      </c>
      <c r="G117" s="361"/>
      <c r="H117" s="362" t="str">
        <f>IF($F117=" ","",ROUND(VLOOKUP($B$8,ISI.CUR!$A$2:$DR$415,12+$E117,0)*$X$12,0))</f>
        <v/>
      </c>
      <c r="I117" s="363" t="str">
        <f t="shared" si="62"/>
        <v/>
      </c>
      <c r="J117" s="363" t="str">
        <f t="shared" si="63"/>
        <v xml:space="preserve"> </v>
      </c>
      <c r="K117" s="364" t="str">
        <f t="shared" si="64"/>
        <v xml:space="preserve"> </v>
      </c>
      <c r="L117" s="362" t="str">
        <f>IF($I$8="購買增額繳清保險金額",IF($F117&gt;=110," ",IF($F117&lt;15," ",ISI.PAY.繳清!$M122)),IF($AO117=0," ",$AO117))</f>
        <v xml:space="preserve"> </v>
      </c>
      <c r="M117" s="363" t="str">
        <f>IF($I$8="購買增額繳清保險金額",IF($F117&gt;=110," ",IF($F117&lt;15," ",ISI.PAY.繳清!$T122)),IF($AP117=0," ",$AP117))</f>
        <v xml:space="preserve"> </v>
      </c>
      <c r="N117" s="363" t="str">
        <f>IF($I$8="購買增額繳清保險金額",IF($F117&gt;=110," ",IF($F117&lt;15," ",ISI.PAY.繳清!U122)),IF($AQ117=0," ",$AQ117))</f>
        <v xml:space="preserve"> </v>
      </c>
      <c r="O117" s="364" t="str">
        <f t="shared" si="65"/>
        <v xml:space="preserve"> </v>
      </c>
      <c r="P117" s="365" t="str">
        <f t="shared" si="66"/>
        <v xml:space="preserve"> </v>
      </c>
      <c r="Q117" s="366" t="str">
        <f t="shared" si="67"/>
        <v xml:space="preserve"> </v>
      </c>
      <c r="R117" s="367" t="str">
        <f>IF($I$8="購買增額繳清保險金額",IF($F117&gt;=15," ",ISI.PAY.繳清!$I122),IF($I$8="現金給付",IF($AU117=0," ",$AU117),IF($AV117=0," ",$AV117)))</f>
        <v xml:space="preserve"> </v>
      </c>
      <c r="S117" s="367" t="str">
        <f t="shared" si="68"/>
        <v xml:space="preserve"> </v>
      </c>
      <c r="T117" s="165"/>
      <c r="U117" s="368"/>
      <c r="V117" s="368"/>
      <c r="W117" s="369"/>
      <c r="X117" s="369"/>
      <c r="Y117" s="369"/>
      <c r="Z117" s="369"/>
      <c r="AA117" s="369"/>
      <c r="AB117" s="369"/>
      <c r="AC117" s="369"/>
      <c r="AD117" s="369"/>
      <c r="AE117" s="369"/>
      <c r="AF117" s="369"/>
      <c r="AG117" s="367" t="str">
        <f t="shared" si="69"/>
        <v xml:space="preserve"> </v>
      </c>
      <c r="AH117" s="23"/>
      <c r="AI117" s="131"/>
      <c r="AJ117" s="131"/>
      <c r="AO117" s="48">
        <f>IF($F117&gt;=110,0,IF($F117&lt;15,0,ISI.PAY.現.儲!$M122))</f>
        <v>0</v>
      </c>
      <c r="AP117" s="48">
        <f>IF($F117&gt;=110,0,IF($F117&lt;15,0,ISI.PAY.現.儲!$T122))</f>
        <v>0</v>
      </c>
      <c r="AQ117" s="48">
        <f>IF($F117&gt;=110,0,IF($F117&lt;15,0,ISI.PAY.現.儲!$U122))</f>
        <v>0</v>
      </c>
      <c r="AR117" s="161">
        <f t="shared" si="70"/>
        <v>0</v>
      </c>
      <c r="AS117" s="48">
        <f>IF(AND($F117&gt;=15,$E117&gt;=7),ISI.PAY.現.儲!$K122,0)</f>
        <v>0</v>
      </c>
      <c r="AT117" s="48">
        <f>IF($AS117=0,0,SUM($AS$13:$AS117))</f>
        <v>0</v>
      </c>
      <c r="AU117" s="48">
        <f>IF($F117&lt;15,ISI.PAY.現.儲!$I122,0)</f>
        <v>0</v>
      </c>
      <c r="AV117" s="48">
        <f>IF($F117=" ",0,IF(OR($F117&lt;15,$E117&gt;=7),ISI.PAY.現.儲!$F122,0))</f>
        <v>0</v>
      </c>
      <c r="AW117" s="168">
        <f t="shared" si="71"/>
        <v>0</v>
      </c>
      <c r="AX117" s="168">
        <f t="shared" si="72"/>
        <v>0</v>
      </c>
    </row>
    <row r="118" spans="4:50" ht="16" customHeight="1" x14ac:dyDescent="0.25">
      <c r="E118" s="328">
        <f t="shared" ref="E118" si="114">E117+1</f>
        <v>106</v>
      </c>
      <c r="F118" s="329" t="str">
        <f t="shared" si="74"/>
        <v xml:space="preserve"> </v>
      </c>
      <c r="G118" s="349"/>
      <c r="H118" s="350" t="str">
        <f>IF($F118=" ","",ROUND(VLOOKUP($B$8,ISI.CUR!$A$2:$DR$415,12+$E118,0)*$X$12,0))</f>
        <v/>
      </c>
      <c r="I118" s="351" t="str">
        <f t="shared" si="62"/>
        <v/>
      </c>
      <c r="J118" s="351" t="str">
        <f t="shared" si="63"/>
        <v xml:space="preserve"> </v>
      </c>
      <c r="K118" s="352" t="str">
        <f t="shared" si="64"/>
        <v xml:space="preserve"> </v>
      </c>
      <c r="L118" s="350" t="str">
        <f>IF($I$8="購買增額繳清保險金額",IF($F118&gt;=110," ",IF($F118&lt;15," ",ISI.PAY.繳清!$M123)),IF($AO118=0," ",$AO118))</f>
        <v xml:space="preserve"> </v>
      </c>
      <c r="M118" s="351" t="str">
        <f>IF($I$8="購買增額繳清保險金額",IF($F118&gt;=110," ",IF($F118&lt;15," ",ISI.PAY.繳清!$T123)),IF($AP118=0," ",$AP118))</f>
        <v xml:space="preserve"> </v>
      </c>
      <c r="N118" s="351" t="str">
        <f>IF($I$8="購買增額繳清保險金額",IF($F118&gt;=110," ",IF($F118&lt;15," ",ISI.PAY.繳清!U123)),IF($AQ118=0," ",$AQ118))</f>
        <v xml:space="preserve"> </v>
      </c>
      <c r="O118" s="352" t="str">
        <f t="shared" si="65"/>
        <v xml:space="preserve"> </v>
      </c>
      <c r="P118" s="353" t="str">
        <f t="shared" si="66"/>
        <v xml:space="preserve"> </v>
      </c>
      <c r="Q118" s="354" t="str">
        <f t="shared" si="67"/>
        <v xml:space="preserve"> </v>
      </c>
      <c r="R118" s="355" t="str">
        <f>IF($I$8="購買增額繳清保險金額",IF($F118&gt;=15," ",ISI.PAY.繳清!$I123),IF($I$8="現金給付",IF($AU118=0," ",$AU118),IF($AV118=0," ",$AV118)))</f>
        <v xml:space="preserve"> </v>
      </c>
      <c r="S118" s="355" t="str">
        <f t="shared" si="68"/>
        <v xml:space="preserve"> </v>
      </c>
      <c r="T118" s="358"/>
      <c r="U118" s="358"/>
      <c r="V118" s="358"/>
      <c r="W118" s="358"/>
      <c r="X118" s="358"/>
      <c r="Y118" s="358"/>
      <c r="Z118" s="358"/>
      <c r="AA118" s="358"/>
      <c r="AB118" s="358"/>
      <c r="AC118" s="358"/>
      <c r="AD118" s="358"/>
      <c r="AE118" s="358"/>
      <c r="AF118" s="358"/>
      <c r="AG118" s="355" t="str">
        <f t="shared" si="69"/>
        <v xml:space="preserve"> </v>
      </c>
      <c r="AH118" s="23"/>
      <c r="AI118" s="131"/>
      <c r="AJ118" s="131"/>
      <c r="AO118" s="48">
        <f>IF($F118&gt;=110,0,IF($F118&lt;15,0,ISI.PAY.現.儲!$M123))</f>
        <v>0</v>
      </c>
      <c r="AP118" s="48">
        <f>IF($F118&gt;=110,0,IF($F118&lt;15,0,ISI.PAY.現.儲!$T123))</f>
        <v>0</v>
      </c>
      <c r="AQ118" s="48">
        <f>IF($F118&gt;=110,0,IF($F118&lt;15,0,ISI.PAY.現.儲!$U123))</f>
        <v>0</v>
      </c>
      <c r="AR118" s="161">
        <f t="shared" si="70"/>
        <v>0</v>
      </c>
      <c r="AS118" s="48">
        <f>IF(AND($F118&gt;=15,$E118&gt;=7),ISI.PAY.現.儲!$K123,0)</f>
        <v>0</v>
      </c>
      <c r="AT118" s="48">
        <f>IF($AS118=0,0,SUM($AS$13:$AS118))</f>
        <v>0</v>
      </c>
      <c r="AU118" s="48">
        <f>IF($F118&lt;15,ISI.PAY.現.儲!$I123,0)</f>
        <v>0</v>
      </c>
      <c r="AV118" s="48">
        <f>IF($F118=" ",0,IF(OR($F118&lt;15,$E118&gt;=7),ISI.PAY.現.儲!$F123,0))</f>
        <v>0</v>
      </c>
      <c r="AW118" s="168">
        <f t="shared" si="71"/>
        <v>0</v>
      </c>
      <c r="AX118" s="168">
        <f t="shared" si="72"/>
        <v>0</v>
      </c>
    </row>
    <row r="119" spans="4:50" ht="16" customHeight="1" x14ac:dyDescent="0.25">
      <c r="E119" s="328">
        <f t="shared" ref="E119" si="115">E118+1</f>
        <v>107</v>
      </c>
      <c r="F119" s="329" t="str">
        <f t="shared" si="74"/>
        <v xml:space="preserve"> </v>
      </c>
      <c r="G119" s="349"/>
      <c r="H119" s="350" t="str">
        <f>IF($F119=" ","",ROUND(VLOOKUP($B$8,ISI.CUR!$A$2:$DR$415,12+$E119,0)*$X$12,0))</f>
        <v/>
      </c>
      <c r="I119" s="351" t="str">
        <f t="shared" si="62"/>
        <v/>
      </c>
      <c r="J119" s="351" t="str">
        <f t="shared" si="63"/>
        <v xml:space="preserve"> </v>
      </c>
      <c r="K119" s="352" t="str">
        <f t="shared" si="64"/>
        <v xml:space="preserve"> </v>
      </c>
      <c r="L119" s="350" t="str">
        <f>IF($I$8="購買增額繳清保險金額",IF($F119&gt;=110," ",IF($F119&lt;15," ",ISI.PAY.繳清!$M124)),IF($AO119=0," ",$AO119))</f>
        <v xml:space="preserve"> </v>
      </c>
      <c r="M119" s="351" t="str">
        <f>IF($I$8="購買增額繳清保險金額",IF($F119&gt;=110," ",IF($F119&lt;15," ",ISI.PAY.繳清!$T124)),IF($AP119=0," ",$AP119))</f>
        <v xml:space="preserve"> </v>
      </c>
      <c r="N119" s="351" t="str">
        <f>IF($I$8="購買增額繳清保險金額",IF($F119&gt;=110," ",IF($F119&lt;15," ",ISI.PAY.繳清!U124)),IF($AQ119=0," ",$AQ119))</f>
        <v xml:space="preserve"> </v>
      </c>
      <c r="O119" s="352" t="str">
        <f t="shared" si="65"/>
        <v xml:space="preserve"> </v>
      </c>
      <c r="P119" s="353" t="str">
        <f t="shared" si="66"/>
        <v xml:space="preserve"> </v>
      </c>
      <c r="Q119" s="354" t="str">
        <f t="shared" si="67"/>
        <v xml:space="preserve"> </v>
      </c>
      <c r="R119" s="355" t="str">
        <f>IF($I$8="購買增額繳清保險金額",IF($F119&gt;=15," ",ISI.PAY.繳清!$I124),IF($I$8="現金給付",IF($AU119=0," ",$AU119),IF($AV119=0," ",$AV119)))</f>
        <v xml:space="preserve"> </v>
      </c>
      <c r="S119" s="355" t="str">
        <f t="shared" si="68"/>
        <v xml:space="preserve"> </v>
      </c>
      <c r="T119" s="358"/>
      <c r="U119" s="358"/>
      <c r="V119" s="358"/>
      <c r="W119" s="358"/>
      <c r="X119" s="358"/>
      <c r="Y119" s="358"/>
      <c r="Z119" s="358"/>
      <c r="AA119" s="358"/>
      <c r="AB119" s="358"/>
      <c r="AC119" s="358"/>
      <c r="AD119" s="358"/>
      <c r="AE119" s="358"/>
      <c r="AF119" s="358"/>
      <c r="AG119" s="355" t="str">
        <f t="shared" si="69"/>
        <v xml:space="preserve"> </v>
      </c>
      <c r="AH119" s="23"/>
      <c r="AI119" s="131"/>
      <c r="AJ119" s="131"/>
      <c r="AO119" s="48">
        <f>IF($F119&gt;=110,0,IF($F119&lt;15,0,ISI.PAY.現.儲!$M124))</f>
        <v>0</v>
      </c>
      <c r="AP119" s="48">
        <f>IF($F119&gt;=110,0,IF($F119&lt;15,0,ISI.PAY.現.儲!$T124))</f>
        <v>0</v>
      </c>
      <c r="AQ119" s="48">
        <f>IF($F119&gt;=110,0,IF($F119&lt;15,0,ISI.PAY.現.儲!$U124))</f>
        <v>0</v>
      </c>
      <c r="AR119" s="161">
        <f t="shared" si="70"/>
        <v>0</v>
      </c>
      <c r="AS119" s="48">
        <f>IF(AND($F119&gt;=15,$E119&gt;=7),ISI.PAY.現.儲!$K124,0)</f>
        <v>0</v>
      </c>
      <c r="AT119" s="48">
        <f>IF($AS119=0,0,SUM($AS$13:$AS119))</f>
        <v>0</v>
      </c>
      <c r="AU119" s="48">
        <f>IF($F119&lt;15,ISI.PAY.現.儲!$I124,0)</f>
        <v>0</v>
      </c>
      <c r="AV119" s="48">
        <f>IF($F119=" ",0,IF(OR($F119&lt;15,$E119&gt;=7),ISI.PAY.現.儲!$F124,0))</f>
        <v>0</v>
      </c>
      <c r="AW119" s="168">
        <f t="shared" si="71"/>
        <v>0</v>
      </c>
      <c r="AX119" s="168">
        <f t="shared" si="72"/>
        <v>0</v>
      </c>
    </row>
    <row r="120" spans="4:50" ht="16" customHeight="1" x14ac:dyDescent="0.25">
      <c r="E120" s="328">
        <f t="shared" ref="E120" si="116">E119+1</f>
        <v>108</v>
      </c>
      <c r="F120" s="329" t="str">
        <f t="shared" si="74"/>
        <v xml:space="preserve"> </v>
      </c>
      <c r="G120" s="349"/>
      <c r="H120" s="350" t="str">
        <f>IF($F120=" ","",ROUND(VLOOKUP($B$8,ISI.CUR!$A$2:$DR$415,12+$E120,0)*$X$12,0))</f>
        <v/>
      </c>
      <c r="I120" s="351" t="str">
        <f t="shared" si="62"/>
        <v/>
      </c>
      <c r="J120" s="351" t="str">
        <f t="shared" si="63"/>
        <v xml:space="preserve"> </v>
      </c>
      <c r="K120" s="352" t="str">
        <f t="shared" si="64"/>
        <v xml:space="preserve"> </v>
      </c>
      <c r="L120" s="350" t="str">
        <f>IF($I$8="購買增額繳清保險金額",IF($F120&gt;=110," ",IF($F120&lt;15," ",ISI.PAY.繳清!$M125)),IF($AO120=0," ",$AO120))</f>
        <v xml:space="preserve"> </v>
      </c>
      <c r="M120" s="351" t="str">
        <f>IF($I$8="購買增額繳清保險金額",IF($F120&gt;=110," ",IF($F120&lt;15," ",ISI.PAY.繳清!$T125)),IF($AP120=0," ",$AP120))</f>
        <v xml:space="preserve"> </v>
      </c>
      <c r="N120" s="351" t="str">
        <f>IF($I$8="購買增額繳清保險金額",IF($F120&gt;=110," ",IF($F120&lt;15," ",ISI.PAY.繳清!U125)),IF($AQ120=0," ",$AQ120))</f>
        <v xml:space="preserve"> </v>
      </c>
      <c r="O120" s="352" t="str">
        <f t="shared" si="65"/>
        <v xml:space="preserve"> </v>
      </c>
      <c r="P120" s="353" t="str">
        <f t="shared" si="66"/>
        <v xml:space="preserve"> </v>
      </c>
      <c r="Q120" s="354" t="str">
        <f t="shared" si="67"/>
        <v xml:space="preserve"> </v>
      </c>
      <c r="R120" s="355" t="str">
        <f>IF($I$8="購買增額繳清保險金額",IF($F120&gt;=15," ",ISI.PAY.繳清!$I125),IF($I$8="現金給付",IF($AU120=0," ",$AU120),IF($AV120=0," ",$AV120)))</f>
        <v xml:space="preserve"> </v>
      </c>
      <c r="S120" s="355" t="str">
        <f t="shared" si="68"/>
        <v xml:space="preserve"> </v>
      </c>
      <c r="T120" s="358"/>
      <c r="U120" s="358"/>
      <c r="V120" s="358"/>
      <c r="W120" s="358"/>
      <c r="X120" s="358"/>
      <c r="Y120" s="358"/>
      <c r="Z120" s="358"/>
      <c r="AA120" s="358"/>
      <c r="AB120" s="358"/>
      <c r="AC120" s="358"/>
      <c r="AD120" s="358"/>
      <c r="AE120" s="358"/>
      <c r="AF120" s="358"/>
      <c r="AG120" s="355" t="str">
        <f t="shared" si="69"/>
        <v xml:space="preserve"> </v>
      </c>
      <c r="AH120" s="23"/>
      <c r="AI120" s="131"/>
      <c r="AJ120" s="131"/>
      <c r="AO120" s="48">
        <f>IF($F120&gt;=110,0,IF($F120&lt;15,0,ISI.PAY.現.儲!$M125))</f>
        <v>0</v>
      </c>
      <c r="AP120" s="48">
        <f>IF($F120&gt;=110,0,IF($F120&lt;15,0,ISI.PAY.現.儲!$T125))</f>
        <v>0</v>
      </c>
      <c r="AQ120" s="48">
        <f>IF($F120&gt;=110,0,IF($F120&lt;15,0,ISI.PAY.現.儲!$U125))</f>
        <v>0</v>
      </c>
      <c r="AR120" s="161">
        <f t="shared" si="70"/>
        <v>0</v>
      </c>
      <c r="AS120" s="48">
        <f>IF(AND($F120&gt;=15,$E120&gt;=7),ISI.PAY.現.儲!$K125,0)</f>
        <v>0</v>
      </c>
      <c r="AT120" s="48">
        <f>IF($AS120=0,0,SUM($AS$13:$AS120))</f>
        <v>0</v>
      </c>
      <c r="AU120" s="48">
        <f>IF($F120&lt;15,ISI.PAY.現.儲!$I125,0)</f>
        <v>0</v>
      </c>
      <c r="AV120" s="48">
        <f>IF($F120=" ",0,IF(OR($F120&lt;15,$E120&gt;=7),ISI.PAY.現.儲!$F125,0))</f>
        <v>0</v>
      </c>
      <c r="AW120" s="168">
        <f t="shared" si="71"/>
        <v>0</v>
      </c>
      <c r="AX120" s="168">
        <f t="shared" si="72"/>
        <v>0</v>
      </c>
    </row>
    <row r="121" spans="4:50" ht="16" customHeight="1" x14ac:dyDescent="0.25">
      <c r="E121" s="328">
        <f t="shared" ref="E121" si="117">E120+1</f>
        <v>109</v>
      </c>
      <c r="F121" s="329" t="str">
        <f t="shared" si="74"/>
        <v xml:space="preserve"> </v>
      </c>
      <c r="G121" s="349"/>
      <c r="H121" s="350" t="str">
        <f>IF($F121=" ","",ROUND(VLOOKUP($B$8,ISI.CUR!$A$2:$DR$415,12+$E121,0)*$X$12,0))</f>
        <v/>
      </c>
      <c r="I121" s="351" t="str">
        <f t="shared" si="62"/>
        <v/>
      </c>
      <c r="J121" s="351" t="str">
        <f t="shared" si="63"/>
        <v xml:space="preserve"> </v>
      </c>
      <c r="K121" s="352" t="str">
        <f t="shared" si="64"/>
        <v xml:space="preserve"> </v>
      </c>
      <c r="L121" s="350" t="str">
        <f>IF($I$8="購買增額繳清保險金額",IF($F121&gt;=110," ",IF($F121&lt;15," ",ISI.PAY.繳清!$M126)),IF($AO121=0," ",$AO121))</f>
        <v xml:space="preserve"> </v>
      </c>
      <c r="M121" s="351" t="str">
        <f>IF($I$8="購買增額繳清保險金額",IF($F121&gt;=110," ",IF($F121&lt;15," ",ISI.PAY.繳清!$T126)),IF($AP121=0," ",$AP121))</f>
        <v xml:space="preserve"> </v>
      </c>
      <c r="N121" s="351" t="str">
        <f>IF($I$8="購買增額繳清保險金額",IF($F121&gt;=110," ",IF($F121&lt;15," ",ISI.PAY.繳清!U126)),IF($AQ121=0," ",$AQ121))</f>
        <v xml:space="preserve"> </v>
      </c>
      <c r="O121" s="352" t="str">
        <f t="shared" si="65"/>
        <v xml:space="preserve"> </v>
      </c>
      <c r="P121" s="353" t="str">
        <f t="shared" si="66"/>
        <v xml:space="preserve"> </v>
      </c>
      <c r="Q121" s="354" t="str">
        <f t="shared" si="67"/>
        <v xml:space="preserve"> </v>
      </c>
      <c r="R121" s="355" t="str">
        <f>IF($I$8="購買增額繳清保險金額",IF($F121&gt;=15," ",ISI.PAY.繳清!$I126),IF($I$8="現金給付",IF($AU121=0," ",$AU121),IF($AV121=0," ",$AV121)))</f>
        <v xml:space="preserve"> </v>
      </c>
      <c r="S121" s="355" t="str">
        <f t="shared" si="68"/>
        <v xml:space="preserve"> </v>
      </c>
      <c r="T121" s="358"/>
      <c r="U121" s="358"/>
      <c r="V121" s="358"/>
      <c r="W121" s="358"/>
      <c r="X121" s="358"/>
      <c r="Y121" s="358"/>
      <c r="Z121" s="358"/>
      <c r="AA121" s="358"/>
      <c r="AB121" s="358"/>
      <c r="AC121" s="358"/>
      <c r="AD121" s="358"/>
      <c r="AE121" s="358"/>
      <c r="AF121" s="358"/>
      <c r="AG121" s="355" t="str">
        <f t="shared" si="69"/>
        <v xml:space="preserve"> </v>
      </c>
      <c r="AH121" s="23"/>
      <c r="AI121" s="131"/>
      <c r="AJ121" s="131"/>
      <c r="AO121" s="48">
        <f>IF($F121&gt;=110,0,IF($F121&lt;15,0,ISI.PAY.現.儲!$M126))</f>
        <v>0</v>
      </c>
      <c r="AP121" s="48">
        <f>IF($F121&gt;=110,0,IF($F121&lt;15,0,ISI.PAY.現.儲!$T126))</f>
        <v>0</v>
      </c>
      <c r="AQ121" s="48">
        <f>IF($F121&gt;=110,0,IF($F121&lt;15,0,ISI.PAY.現.儲!$U126))</f>
        <v>0</v>
      </c>
      <c r="AR121" s="161">
        <f t="shared" si="70"/>
        <v>0</v>
      </c>
      <c r="AS121" s="48">
        <f>IF(AND($F121&gt;=15,$E121&gt;=7),ISI.PAY.現.儲!$K126,0)</f>
        <v>0</v>
      </c>
      <c r="AT121" s="48">
        <f>IF($AS121=0,0,SUM($AS$13:$AS121))</f>
        <v>0</v>
      </c>
      <c r="AU121" s="48">
        <f>IF($F121&lt;15,ISI.PAY.現.儲!$I126,0)</f>
        <v>0</v>
      </c>
      <c r="AV121" s="48">
        <f>IF($F121=" ",0,IF(OR($F121&lt;15,$E121&gt;=7),ISI.PAY.現.儲!$F126,0))</f>
        <v>0</v>
      </c>
      <c r="AW121" s="168">
        <f t="shared" si="71"/>
        <v>0</v>
      </c>
      <c r="AX121" s="168">
        <f t="shared" si="72"/>
        <v>0</v>
      </c>
    </row>
    <row r="122" spans="4:50" ht="16" customHeight="1" thickBot="1" x14ac:dyDescent="0.3">
      <c r="E122" s="342">
        <f t="shared" ref="E122" si="118">E121+1</f>
        <v>110</v>
      </c>
      <c r="F122" s="343" t="str">
        <f t="shared" si="74"/>
        <v xml:space="preserve"> </v>
      </c>
      <c r="G122" s="372"/>
      <c r="H122" s="373" t="str">
        <f>IF($F122=" ","",ROUND(VLOOKUP($B$8,ISI.CUR!$A$2:$DR$415,12+$E122,0)*$X$12,0))</f>
        <v/>
      </c>
      <c r="I122" s="374" t="str">
        <f t="shared" si="62"/>
        <v/>
      </c>
      <c r="J122" s="374" t="str">
        <f t="shared" si="63"/>
        <v xml:space="preserve"> </v>
      </c>
      <c r="K122" s="375" t="str">
        <f t="shared" si="64"/>
        <v xml:space="preserve"> </v>
      </c>
      <c r="L122" s="373" t="str">
        <f>IF($I$8="購買增額繳清保險金額",IF($F122&gt;=110," ",IF($F122&lt;15," ",ISI.PAY.繳清!$M127)),IF($AO122=0," ",$AO122))</f>
        <v xml:space="preserve"> </v>
      </c>
      <c r="M122" s="374" t="str">
        <f>IF($I$8="購買增額繳清保險金額",IF($F122&gt;=110," ",IF($F122&lt;15," ",ISI.PAY.繳清!$T127)),IF($AP122=0," ",$AP122))</f>
        <v xml:space="preserve"> </v>
      </c>
      <c r="N122" s="374" t="str">
        <f>IF($I$8="購買增額繳清保險金額",IF($F122&gt;=110," ",IF($F122&lt;15," ",ISI.PAY.繳清!U127)),IF($AQ122=0," ",$AQ122))</f>
        <v xml:space="preserve"> </v>
      </c>
      <c r="O122" s="375" t="str">
        <f t="shared" si="65"/>
        <v xml:space="preserve"> </v>
      </c>
      <c r="P122" s="376" t="str">
        <f t="shared" si="66"/>
        <v xml:space="preserve"> </v>
      </c>
      <c r="Q122" s="377" t="str">
        <f t="shared" si="67"/>
        <v xml:space="preserve"> </v>
      </c>
      <c r="R122" s="378" t="str">
        <f>IF($I$8="購買增額繳清保險金額",IF($F122&gt;=15," ",ISI.PAY.繳清!$I127),IF($I$8="現金給付",IF($AU122=0," ",$AU122),IF($AV122=0," ",$AV122)))</f>
        <v xml:space="preserve"> </v>
      </c>
      <c r="S122" s="378" t="str">
        <f t="shared" si="68"/>
        <v xml:space="preserve"> </v>
      </c>
      <c r="T122" s="188"/>
      <c r="U122" s="379"/>
      <c r="V122" s="379"/>
      <c r="W122" s="380"/>
      <c r="X122" s="380"/>
      <c r="Y122" s="380"/>
      <c r="Z122" s="380"/>
      <c r="AA122" s="380"/>
      <c r="AB122" s="380"/>
      <c r="AC122" s="380"/>
      <c r="AD122" s="380"/>
      <c r="AE122" s="380"/>
      <c r="AF122" s="380"/>
      <c r="AG122" s="378" t="str">
        <f t="shared" si="69"/>
        <v xml:space="preserve"> </v>
      </c>
      <c r="AH122" s="23"/>
      <c r="AI122" s="131"/>
      <c r="AJ122" s="131"/>
      <c r="AO122" s="48">
        <f>IF($F122&gt;=110,0,IF($F122&lt;15,0,ISI.PAY.現.儲!$M127))</f>
        <v>0</v>
      </c>
      <c r="AP122" s="48">
        <f>IF($F122&gt;=110,0,IF($F122&lt;15,0,ISI.PAY.現.儲!$T127))</f>
        <v>0</v>
      </c>
      <c r="AQ122" s="48">
        <f>IF($F122&gt;=110,0,IF($F122&lt;15,0,ISI.PAY.現.儲!$U127))</f>
        <v>0</v>
      </c>
      <c r="AR122" s="161">
        <f t="shared" si="70"/>
        <v>0</v>
      </c>
      <c r="AS122" s="48">
        <f>IF(AND($F122&gt;=15,$E122&gt;=7),ISI.PAY.現.儲!$K127,0)</f>
        <v>0</v>
      </c>
      <c r="AT122" s="48">
        <f>IF($AS122=0,0,SUM($AS$13:$AS122))</f>
        <v>0</v>
      </c>
      <c r="AU122" s="48">
        <f>IF($F122&lt;15,ISI.PAY.現.儲!$I127,0)</f>
        <v>0</v>
      </c>
      <c r="AV122" s="48">
        <f>IF($F122=" ",0,IF(OR($F122&lt;15,$E122&gt;=7),ISI.PAY.現.儲!$F127,0))</f>
        <v>0</v>
      </c>
      <c r="AW122" s="168">
        <f t="shared" si="71"/>
        <v>0</v>
      </c>
      <c r="AX122" s="168">
        <f t="shared" si="72"/>
        <v>0</v>
      </c>
    </row>
    <row r="123" spans="4:50" ht="15.75" customHeight="1" x14ac:dyDescent="0.15">
      <c r="D123" s="51" t="str">
        <f>"註1："&amp;$AK$6&amp;"解約金合計=基本保險金額之"&amp;$AK$6&amp;"解約金+增額繳清保險金額之當年度保價金+現金給付當年度金額+儲存生息。"</f>
        <v>註1：次年度初解約金合計=基本保險金額之次年度初解約金+增額繳清保險金額之當年度保價金+現金給付當年度金額+儲存生息。</v>
      </c>
      <c r="E123" s="51"/>
      <c r="F123" s="51"/>
      <c r="G123" s="52"/>
      <c r="H123" s="53"/>
      <c r="I123" s="53"/>
      <c r="J123" s="53"/>
      <c r="K123" s="54"/>
      <c r="L123" s="53"/>
      <c r="M123" s="53"/>
      <c r="N123" s="53"/>
      <c r="O123" s="54"/>
      <c r="P123" s="53"/>
      <c r="Q123" s="53"/>
      <c r="R123" s="30"/>
    </row>
    <row r="124" spans="4:50" ht="15.75" customHeight="1" x14ac:dyDescent="0.15">
      <c r="D124" s="51" t="s">
        <v>151</v>
      </c>
      <c r="E124" s="51"/>
      <c r="F124" s="51"/>
      <c r="G124" s="52"/>
      <c r="H124" s="53"/>
      <c r="I124" s="53"/>
      <c r="J124" s="53"/>
      <c r="K124" s="54"/>
      <c r="L124" s="53"/>
      <c r="M124" s="53"/>
      <c r="N124" s="53"/>
      <c r="O124" s="54"/>
      <c r="P124" s="53"/>
      <c r="Q124" s="53"/>
      <c r="R124" s="30"/>
    </row>
    <row r="125" spans="4:50" ht="398.25" customHeight="1" x14ac:dyDescent="0.15">
      <c r="D125" s="520" t="s">
        <v>737</v>
      </c>
      <c r="E125" s="520"/>
      <c r="F125" s="520"/>
      <c r="G125" s="520"/>
      <c r="H125" s="520"/>
      <c r="I125" s="520"/>
      <c r="J125" s="520"/>
      <c r="K125" s="520"/>
      <c r="L125" s="520"/>
      <c r="M125" s="520"/>
      <c r="N125" s="520"/>
      <c r="O125" s="520"/>
      <c r="P125" s="520"/>
      <c r="Q125" s="520"/>
      <c r="R125" s="520"/>
      <c r="S125" s="520"/>
      <c r="T125" s="520"/>
      <c r="U125" s="520"/>
      <c r="V125" s="520"/>
      <c r="W125" s="520"/>
      <c r="X125" s="520"/>
      <c r="Y125" s="520"/>
      <c r="Z125" s="520"/>
      <c r="AA125" s="520"/>
      <c r="AB125" s="520"/>
      <c r="AC125" s="520"/>
      <c r="AD125" s="520"/>
      <c r="AE125" s="520"/>
      <c r="AF125" s="520"/>
      <c r="AG125" s="520"/>
    </row>
    <row r="126" spans="4:50" ht="6.75" hidden="1" customHeight="1" x14ac:dyDescent="0.25">
      <c r="D126" s="311"/>
      <c r="E126" s="311"/>
      <c r="F126" s="311"/>
      <c r="G126" s="311"/>
      <c r="H126" s="311"/>
      <c r="I126" s="311"/>
      <c r="J126" s="311"/>
      <c r="K126" s="311"/>
      <c r="L126" s="311"/>
      <c r="M126" s="311"/>
      <c r="N126" s="311"/>
      <c r="O126" s="311"/>
      <c r="P126" s="311"/>
      <c r="Q126" s="386"/>
    </row>
    <row r="127" spans="4:50" ht="60" customHeight="1" x14ac:dyDescent="0.15">
      <c r="D127" s="520" t="s">
        <v>728</v>
      </c>
      <c r="E127" s="520"/>
      <c r="F127" s="520"/>
      <c r="G127" s="520"/>
      <c r="H127" s="520"/>
      <c r="I127" s="520"/>
      <c r="J127" s="520"/>
      <c r="K127" s="520"/>
      <c r="L127" s="520"/>
      <c r="M127" s="520"/>
      <c r="N127" s="520"/>
      <c r="O127" s="520"/>
      <c r="P127" s="520"/>
      <c r="Q127" s="520"/>
      <c r="R127" s="520"/>
      <c r="S127" s="520"/>
      <c r="T127" s="520"/>
      <c r="U127" s="520"/>
      <c r="V127" s="520"/>
      <c r="W127" s="520"/>
      <c r="X127" s="520"/>
      <c r="Y127" s="520"/>
      <c r="Z127" s="520"/>
      <c r="AA127" s="520"/>
      <c r="AB127" s="520"/>
      <c r="AC127" s="520"/>
      <c r="AD127" s="520"/>
      <c r="AE127" s="520"/>
      <c r="AF127" s="520"/>
      <c r="AG127" s="520"/>
    </row>
    <row r="128" spans="4:50" ht="15" customHeight="1" x14ac:dyDescent="0.25">
      <c r="D128" s="520"/>
      <c r="E128" s="520"/>
      <c r="F128" s="520"/>
      <c r="G128" s="520"/>
      <c r="H128" s="520"/>
      <c r="I128" s="520"/>
      <c r="J128" s="520"/>
      <c r="K128" s="520"/>
      <c r="L128" s="520"/>
      <c r="M128" s="520"/>
      <c r="N128" s="520"/>
      <c r="O128" s="520"/>
      <c r="P128" s="520"/>
      <c r="Q128" s="521"/>
    </row>
    <row r="129" spans="4:5" ht="0" hidden="1" customHeight="1" x14ac:dyDescent="0.25">
      <c r="D129" s="22"/>
      <c r="E129" s="33"/>
    </row>
    <row r="130" spans="4:5" ht="0" hidden="1" customHeight="1" x14ac:dyDescent="0.25">
      <c r="D130" s="22"/>
      <c r="E130" s="33"/>
    </row>
    <row r="131" spans="4:5" ht="0" hidden="1" customHeight="1" x14ac:dyDescent="0.25">
      <c r="D131" s="22"/>
    </row>
  </sheetData>
  <sheetProtection password="C340" sheet="1" objects="1" scenarios="1" selectLockedCells="1"/>
  <dataConsolidate/>
  <mergeCells count="43">
    <mergeCell ref="M7:N7"/>
    <mergeCell ref="I5:J5"/>
    <mergeCell ref="I6:J6"/>
    <mergeCell ref="I7:J7"/>
    <mergeCell ref="AO11:AR11"/>
    <mergeCell ref="L10:R10"/>
    <mergeCell ref="AO10:AX10"/>
    <mergeCell ref="AW11:AW12"/>
    <mergeCell ref="AX11:AX12"/>
    <mergeCell ref="AS11:AU11"/>
    <mergeCell ref="AK5:AM5"/>
    <mergeCell ref="AK6:AM6"/>
    <mergeCell ref="Q5:R5"/>
    <mergeCell ref="Q6:R6"/>
    <mergeCell ref="Q7:R7"/>
    <mergeCell ref="P9:R9"/>
    <mergeCell ref="E3:R3"/>
    <mergeCell ref="D128:Q128"/>
    <mergeCell ref="L11:O11"/>
    <mergeCell ref="E11:E12"/>
    <mergeCell ref="F11:F12"/>
    <mergeCell ref="G11:G12"/>
    <mergeCell ref="H11:K11"/>
    <mergeCell ref="P11:Q11"/>
    <mergeCell ref="D125:AG125"/>
    <mergeCell ref="D127:AG127"/>
    <mergeCell ref="E4:G4"/>
    <mergeCell ref="E7:G7"/>
    <mergeCell ref="E6:G6"/>
    <mergeCell ref="E5:G5"/>
    <mergeCell ref="M5:N5"/>
    <mergeCell ref="M6:N6"/>
    <mergeCell ref="AK18:AM19"/>
    <mergeCell ref="I8:K8"/>
    <mergeCell ref="AK11:AM12"/>
    <mergeCell ref="AK10:AM10"/>
    <mergeCell ref="AJ11:AJ12"/>
    <mergeCell ref="M8:N8"/>
    <mergeCell ref="AG11:AG12"/>
    <mergeCell ref="E9:K9"/>
    <mergeCell ref="AK9:AM9"/>
    <mergeCell ref="Q8:R8"/>
    <mergeCell ref="E8:H8"/>
  </mergeCells>
  <phoneticPr fontId="5" type="noConversion"/>
  <conditionalFormatting sqref="I5:I7 K5:K7 E18:E122 E13:K32 F15:F124 G18:G105 G107:G124 E13:O14 T10:T11 L12:O32 AG10 AO12:AR12 R11:R32 E10:L10 AS11:AS12 AV11:AV12 AT12:AU12 P11:Q124 E22:S22 E27:S27 E32:S32 E37:S37 E42:S42 E47:S47 E52:S52 E57:S57 E62:S62 E67:S67 E72:T72 E77:S77 E82:S82 E87:S87 E92:S92 E97:S97 E102:S102 E107:S107 E112:S112 E117:S117 E122:S122 AG13:AG122 R13:S122 S10 J13:K122 H14:O124 AO13:AV122 O13:O122">
    <cfRule type="expression" dxfId="21" priority="72">
      <formula>#REF!=0</formula>
    </cfRule>
  </conditionalFormatting>
  <conditionalFormatting sqref="E13:O14 I5:I7 K5:K7 E13:E122 F13:F124 G13:G105 G107:G124 P123:Q124 E10:L10 E22:S22 E27:S27 E32:S32 E37:S37 E42:S42 E47:S47 E52:S52 E57:S57 E62:S62 E67:S67 E72:T72 E77:S77 E82:S82 E87:S87 E92:S92 E97:S97 E102:S102 E107:S107 E112:S112 E117:S117 E122:S122 AG13:AG122 P13:S122 AO13:AV122 H13:O124">
    <cfRule type="expression" dxfId="20" priority="88">
      <formula>#REF!=0</formula>
    </cfRule>
  </conditionalFormatting>
  <conditionalFormatting sqref="M12 AP12">
    <cfRule type="expression" priority="25">
      <formula>IF(AND($H$6&lt;15,$M$5&gt;1000),"不符投保規則")</formula>
    </cfRule>
  </conditionalFormatting>
  <conditionalFormatting sqref="AK10 AK20 AK14 AJ13:AJ32 AI15:AI51 AK24:AK33 AK38:AK52">
    <cfRule type="cellIs" dxfId="19" priority="19" operator="lessThan">
      <formula>0</formula>
    </cfRule>
  </conditionalFormatting>
  <conditionalFormatting sqref="L5:L8">
    <cfRule type="expression" dxfId="18" priority="4">
      <formula>$H$7="保費推保額"</formula>
    </cfRule>
  </conditionalFormatting>
  <conditionalFormatting sqref="M5:N8">
    <cfRule type="expression" dxfId="17" priority="3">
      <formula>$H$7="保費推保額"</formula>
    </cfRule>
  </conditionalFormatting>
  <conditionalFormatting sqref="P5:R8">
    <cfRule type="expression" dxfId="16" priority="2">
      <formula>$H$7="保額推保費"</formula>
    </cfRule>
  </conditionalFormatting>
  <conditionalFormatting sqref="P9:R9">
    <cfRule type="expression" dxfId="15" priority="1">
      <formula>$AB$17=1</formula>
    </cfRule>
  </conditionalFormatting>
  <dataValidations disablePrompts="1" xWindow="865" yWindow="317" count="2">
    <dataValidation type="custom" allowBlank="1" showInputMessage="1" showErrorMessage="1" promptTitle="注意：" prompt="反推後之投保金額需符合投保規定_x000a_最高保額6000萬_x000a_最低保額30萬" sqref="S5">
      <formula1>IF($H$7="保額推保費",IF(OR($M$5&lt;30,$M$5&gt;6000),0,$M$5),IF(OR($Q$8&lt;30,$Q$8&gt;6000),0,$Q$8))</formula1>
    </dataValidation>
    <dataValidation type="list" allowBlank="1" showInputMessage="1" showErrorMessage="1" sqref="AK6:AM6">
      <formula1>$C$28:$C$29</formula1>
    </dataValidation>
  </dataValidations>
  <printOptions horizontalCentered="1"/>
  <pageMargins left="0.15748031496062992" right="0.15748031496062992" top="0.31496062992125984" bottom="0.43307086614173229" header="0.27559055118110237" footer="0.15748031496062992"/>
  <pageSetup paperSize="9" scale="78" orientation="landscape" r:id="rId1"/>
  <headerFooter>
    <oddFooter>&amp;L&amp;10ISI試算表版本：v1060101_1&amp;C&amp;10第&amp;P頁  共&amp;N頁&amp;R&amp;10製表日期：&amp;D</oddFooter>
  </headerFooter>
  <ignoredErrors>
    <ignoredError sqref="H5:H7 I8 M5 Q5" unlockedFormula="1"/>
  </ignoredError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Z132"/>
  <sheetViews>
    <sheetView showGridLines="0" tabSelected="1" topLeftCell="D3" zoomScale="69" zoomScaleSheetLayoutView="100" workbookViewId="0">
      <selection activeCell="E5" sqref="E5:G5"/>
    </sheetView>
  </sheetViews>
  <sheetFormatPr baseColWidth="10" defaultColWidth="9" defaultRowHeight="0" customHeight="1" zeroHeight="1" x14ac:dyDescent="0.25"/>
  <cols>
    <col min="1" max="2" width="13.33203125" style="21" hidden="1" customWidth="1"/>
    <col min="3" max="3" width="24.1640625" style="21" hidden="1" customWidth="1"/>
    <col min="4" max="4" width="0.6640625" style="21" customWidth="1"/>
    <col min="5" max="6" width="4.5" style="22" customWidth="1"/>
    <col min="7" max="10" width="12.33203125" style="22" customWidth="1"/>
    <col min="11" max="11" width="12.33203125" style="58" customWidth="1"/>
    <col min="12" max="15" width="12.33203125" style="22" customWidth="1"/>
    <col min="16" max="16" width="11.6640625" style="22" customWidth="1"/>
    <col min="17" max="18" width="12.33203125" style="22" customWidth="1"/>
    <col min="19" max="19" width="12.33203125" style="23" customWidth="1"/>
    <col min="20" max="20" width="9.5" style="23" hidden="1" customWidth="1"/>
    <col min="21" max="21" width="13.83203125" style="23" hidden="1" customWidth="1"/>
    <col min="22" max="22" width="22.6640625" style="23" hidden="1" customWidth="1"/>
    <col min="23" max="23" width="11.6640625" style="23" hidden="1" customWidth="1"/>
    <col min="24" max="24" width="14.6640625" style="23" hidden="1" customWidth="1"/>
    <col min="25" max="26" width="11.83203125" style="23" hidden="1" customWidth="1"/>
    <col min="27" max="27" width="12.6640625" style="23" hidden="1" customWidth="1"/>
    <col min="28" max="32" width="11.83203125" style="23" hidden="1" customWidth="1"/>
    <col min="33" max="33" width="12.5" style="23" customWidth="1"/>
    <col min="34" max="34" width="0.5" style="131" customWidth="1"/>
    <col min="35" max="35" width="6.83203125" style="23" hidden="1" customWidth="1"/>
    <col min="36" max="36" width="12.33203125" style="23" hidden="1" customWidth="1"/>
    <col min="37" max="39" width="5.6640625" style="23" hidden="1" customWidth="1"/>
    <col min="40" max="40" width="2.33203125" style="23" hidden="1" customWidth="1"/>
    <col min="41" max="52" width="13.1640625" style="23" hidden="1" customWidth="1"/>
    <col min="53" max="56" width="13.1640625" style="23" customWidth="1"/>
    <col min="57" max="63" width="9" style="23" customWidth="1"/>
    <col min="64" max="16384" width="9" style="23"/>
  </cols>
  <sheetData>
    <row r="1" spans="1:50" ht="18" hidden="1" x14ac:dyDescent="0.25">
      <c r="C1" s="22"/>
      <c r="D1" s="22"/>
    </row>
    <row r="2" spans="1:50" ht="18" hidden="1" x14ac:dyDescent="0.25">
      <c r="C2" s="22"/>
      <c r="D2" s="22"/>
    </row>
    <row r="3" spans="1:50" ht="27.75" customHeight="1" thickBot="1" x14ac:dyDescent="0.3">
      <c r="C3" s="22"/>
      <c r="D3" s="22"/>
      <c r="E3" s="564" t="s">
        <v>735</v>
      </c>
      <c r="F3" s="564"/>
      <c r="G3" s="564"/>
      <c r="H3" s="564"/>
      <c r="I3" s="564"/>
      <c r="J3" s="564"/>
      <c r="K3" s="564"/>
      <c r="L3" s="564"/>
      <c r="M3" s="564"/>
      <c r="N3" s="564"/>
      <c r="O3" s="564"/>
      <c r="P3" s="564"/>
      <c r="Q3" s="564"/>
      <c r="R3" s="564"/>
    </row>
    <row r="4" spans="1:50" ht="18.75" hidden="1" customHeight="1" thickBot="1" x14ac:dyDescent="0.3">
      <c r="E4" s="578"/>
      <c r="F4" s="578"/>
      <c r="G4" s="578"/>
      <c r="H4" s="37"/>
      <c r="I4" s="34"/>
      <c r="J4" s="38"/>
      <c r="K4" s="59"/>
      <c r="L4" s="39"/>
      <c r="M4" s="39"/>
      <c r="N4" s="39"/>
      <c r="O4" s="39"/>
      <c r="P4" s="39"/>
      <c r="Q4" s="39"/>
      <c r="R4" s="39"/>
    </row>
    <row r="5" spans="1:50" ht="16" customHeight="1" x14ac:dyDescent="0.25">
      <c r="E5" s="585" t="s">
        <v>692</v>
      </c>
      <c r="F5" s="586"/>
      <c r="G5" s="587"/>
      <c r="H5" s="391" t="str">
        <f>輸入區!$P$3</f>
        <v>女性</v>
      </c>
      <c r="I5" s="585" t="s">
        <v>695</v>
      </c>
      <c r="J5" s="586"/>
      <c r="K5" s="299" t="s">
        <v>699</v>
      </c>
      <c r="L5" s="397" t="s">
        <v>700</v>
      </c>
      <c r="M5" s="588">
        <f>輸入區!$P$10</f>
        <v>100</v>
      </c>
      <c r="N5" s="589"/>
      <c r="P5" s="46" t="s">
        <v>169</v>
      </c>
      <c r="Q5" s="603">
        <f>輸入區!$T$10</f>
        <v>700000</v>
      </c>
      <c r="R5" s="604"/>
      <c r="S5" s="49"/>
      <c r="V5" s="30"/>
      <c r="W5" s="30"/>
      <c r="X5" s="30"/>
      <c r="AK5" s="601" t="s">
        <v>305</v>
      </c>
      <c r="AL5" s="601"/>
      <c r="AM5" s="601"/>
    </row>
    <row r="6" spans="1:50" ht="16" customHeight="1" x14ac:dyDescent="0.25">
      <c r="A6" s="24" t="s">
        <v>170</v>
      </c>
      <c r="B6" s="24" t="s">
        <v>320</v>
      </c>
      <c r="E6" s="582" t="s">
        <v>694</v>
      </c>
      <c r="F6" s="583"/>
      <c r="G6" s="584"/>
      <c r="H6" s="392">
        <f>輸入區!$T$3</f>
        <v>55</v>
      </c>
      <c r="I6" s="582" t="s">
        <v>696</v>
      </c>
      <c r="J6" s="583"/>
      <c r="K6" s="300" t="s">
        <v>701</v>
      </c>
      <c r="L6" s="398" t="s">
        <v>702</v>
      </c>
      <c r="M6" s="590">
        <f>ROUND(ROUND(VLOOKUP($B$8,ISJ.PRA!$A$2:$L$415,10,0)/10,4)*X12,0)</f>
        <v>702106</v>
      </c>
      <c r="N6" s="591"/>
      <c r="P6" s="47" t="s">
        <v>172</v>
      </c>
      <c r="Q6" s="615">
        <f>IF($Q$5&gt;=4925000,1.5%,IF($Q$5&gt;=1482000,1.2%,IF($Q$5&gt;=994000,0.6%,IF($Q$5&gt;=498500,0.3%,0%))))</f>
        <v>3.0000000000000001E-3</v>
      </c>
      <c r="R6" s="616"/>
      <c r="S6" s="40"/>
      <c r="V6" s="30"/>
      <c r="W6" s="30"/>
      <c r="X6" s="30"/>
      <c r="AK6" s="602" t="str">
        <f>輸入區!$W$13</f>
        <v>次年度初</v>
      </c>
      <c r="AL6" s="602"/>
      <c r="AM6" s="602"/>
    </row>
    <row r="7" spans="1:50" ht="16" customHeight="1" thickBot="1" x14ac:dyDescent="0.3">
      <c r="A7" s="25" t="s">
        <v>173</v>
      </c>
      <c r="B7" s="400">
        <v>1.2500000000000001E-2</v>
      </c>
      <c r="E7" s="579" t="s">
        <v>703</v>
      </c>
      <c r="F7" s="580"/>
      <c r="G7" s="581"/>
      <c r="H7" s="393" t="str">
        <f>輸入區!$R$9</f>
        <v>保費推保額</v>
      </c>
      <c r="I7" s="579" t="s">
        <v>697</v>
      </c>
      <c r="J7" s="580"/>
      <c r="K7" s="301">
        <f>輸入區!$R$5</f>
        <v>2.8299999999999999E-2</v>
      </c>
      <c r="L7" s="398" t="s">
        <v>704</v>
      </c>
      <c r="M7" s="592">
        <f>IF(ROUND($M$6,0)&gt;=5000000,1.5%,(IF(ROUND($M$6,0)&gt;=1500000,1.2%,(IF(ROUND($M$6,0)&gt;=1000000,0.6%,IF(AND($M$6&gt;=500000,$M$6&lt;1000000),0.3%,0))))))</f>
        <v>3.0000000000000001E-3</v>
      </c>
      <c r="N7" s="593"/>
      <c r="P7" s="47" t="s">
        <v>171</v>
      </c>
      <c r="Q7" s="607">
        <f>ROUND(IF($Q$5&lt;498500,$Q$5,ROUND($Q$5/(1-$Q$6),0)),0)</f>
        <v>702106</v>
      </c>
      <c r="R7" s="608"/>
      <c r="S7" s="41"/>
      <c r="V7" s="30"/>
      <c r="W7" s="28"/>
      <c r="X7" s="55"/>
      <c r="AI7" s="22"/>
      <c r="AJ7" s="22"/>
      <c r="AK7" s="22"/>
    </row>
    <row r="8" spans="1:50" ht="16" customHeight="1" thickBot="1" x14ac:dyDescent="0.3">
      <c r="A8" s="26" t="s">
        <v>174</v>
      </c>
      <c r="B8" s="62" t="str">
        <f>"01"&amp;$B$6&amp;1&amp;IF($H$5="男性",1,2)&amp;RIGHT("0"&amp;$H$6,2)</f>
        <v>01ISJ1255</v>
      </c>
      <c r="E8" s="562" t="s">
        <v>705</v>
      </c>
      <c r="F8" s="563"/>
      <c r="G8" s="563"/>
      <c r="H8" s="563"/>
      <c r="I8" s="546" t="str">
        <f>輸入區!$R$8</f>
        <v>購買增額繳清保險金額</v>
      </c>
      <c r="J8" s="547"/>
      <c r="K8" s="548"/>
      <c r="L8" s="399" t="s">
        <v>706</v>
      </c>
      <c r="M8" s="555">
        <f>ROUND(ROUND($M$6,0)*(1-$M$7),0)</f>
        <v>700000</v>
      </c>
      <c r="N8" s="556"/>
      <c r="P8" s="203" t="s">
        <v>175</v>
      </c>
      <c r="Q8" s="617">
        <f>INT((($Q$7+0.5)/ROUND(VLOOKUP($B$8,ISJ.PRA!$A$2:$K$415,10,0)/10,4))*10000)/10000</f>
        <v>126.5056</v>
      </c>
      <c r="R8" s="618"/>
      <c r="S8" s="42"/>
      <c r="V8" s="30"/>
      <c r="W8" s="28"/>
      <c r="X8" s="56"/>
      <c r="AI8" s="171"/>
      <c r="AJ8" s="171"/>
      <c r="AK8" s="171"/>
      <c r="AL8" s="171"/>
      <c r="AM8" s="171"/>
    </row>
    <row r="9" spans="1:50" ht="16" customHeight="1" x14ac:dyDescent="0.25">
      <c r="E9" s="50"/>
      <c r="F9" s="50"/>
      <c r="G9" s="50"/>
      <c r="H9" s="50"/>
      <c r="I9" s="50"/>
      <c r="J9" s="50"/>
      <c r="K9" s="205"/>
      <c r="L9" s="50"/>
      <c r="M9" s="50"/>
      <c r="N9" s="50"/>
      <c r="O9" s="50"/>
      <c r="P9" s="609" t="str">
        <f>$AB$18</f>
        <v xml:space="preserve"> </v>
      </c>
      <c r="Q9" s="609"/>
      <c r="R9" s="609"/>
      <c r="S9" s="50"/>
      <c r="T9" s="36"/>
      <c r="U9" s="27"/>
      <c r="V9" s="27"/>
      <c r="AH9" s="23"/>
      <c r="AI9" s="131"/>
      <c r="AJ9" s="131"/>
      <c r="AK9" s="613" t="s">
        <v>168</v>
      </c>
      <c r="AL9" s="613"/>
      <c r="AM9" s="613"/>
    </row>
    <row r="10" spans="1:50" ht="16" customHeight="1" thickBot="1" x14ac:dyDescent="0.3">
      <c r="E10" s="396" t="s">
        <v>734</v>
      </c>
      <c r="F10" s="35"/>
      <c r="G10" s="35"/>
      <c r="H10" s="35"/>
      <c r="I10" s="35"/>
      <c r="J10" s="35"/>
      <c r="K10" s="60"/>
      <c r="L10" s="35"/>
      <c r="M10" s="35"/>
      <c r="N10" s="35"/>
      <c r="O10" s="206"/>
      <c r="P10" s="206"/>
      <c r="Q10" s="206"/>
      <c r="S10" s="36"/>
      <c r="T10" s="36"/>
      <c r="U10" s="23" t="s">
        <v>176</v>
      </c>
      <c r="V10" s="23" t="s">
        <v>177</v>
      </c>
      <c r="W10" s="23" t="s">
        <v>178</v>
      </c>
      <c r="X10" s="29"/>
      <c r="AG10" s="36" t="s">
        <v>179</v>
      </c>
      <c r="AH10" s="23"/>
      <c r="AI10" s="131"/>
      <c r="AJ10" s="131"/>
      <c r="AK10" s="614" t="str">
        <f ca="1">ISJ.保險年齡試算!C6</f>
        <v>2017/06/03</v>
      </c>
      <c r="AL10" s="614"/>
      <c r="AM10" s="614"/>
      <c r="AO10" s="595" t="s">
        <v>180</v>
      </c>
      <c r="AP10" s="596"/>
      <c r="AQ10" s="596"/>
      <c r="AR10" s="596"/>
      <c r="AS10" s="596"/>
      <c r="AT10" s="596"/>
      <c r="AU10" s="596"/>
      <c r="AV10" s="596"/>
      <c r="AW10" s="596"/>
      <c r="AX10" s="596"/>
    </row>
    <row r="11" spans="1:50" s="30" customFormat="1" ht="16" customHeight="1" x14ac:dyDescent="0.25">
      <c r="D11" s="21"/>
      <c r="E11" s="567" t="s">
        <v>181</v>
      </c>
      <c r="F11" s="569" t="s">
        <v>182</v>
      </c>
      <c r="G11" s="571" t="str">
        <f>$L$8</f>
        <v>實繳保費</v>
      </c>
      <c r="H11" s="573" t="s">
        <v>175</v>
      </c>
      <c r="I11" s="574"/>
      <c r="J11" s="574"/>
      <c r="K11" s="575"/>
      <c r="L11" s="565" t="s">
        <v>741</v>
      </c>
      <c r="M11" s="536"/>
      <c r="N11" s="536"/>
      <c r="O11" s="566"/>
      <c r="P11" s="576" t="s">
        <v>183</v>
      </c>
      <c r="Q11" s="577"/>
      <c r="R11" s="156" t="s">
        <v>184</v>
      </c>
      <c r="S11" s="202" t="str">
        <f>$AK$6</f>
        <v>次年度初</v>
      </c>
      <c r="T11" s="157"/>
      <c r="U11" s="207">
        <v>1.2500000000000001E-2</v>
      </c>
      <c r="V11" s="208"/>
      <c r="W11" s="208">
        <v>0.01</v>
      </c>
      <c r="X11" s="209" t="s">
        <v>185</v>
      </c>
      <c r="Y11" s="209"/>
      <c r="Z11" s="210"/>
      <c r="AA11" s="321" t="s">
        <v>310</v>
      </c>
      <c r="AB11" s="321"/>
      <c r="AC11" s="210"/>
      <c r="AD11" s="210"/>
      <c r="AE11" s="210"/>
      <c r="AF11" s="210"/>
      <c r="AG11" s="557" t="s">
        <v>743</v>
      </c>
      <c r="AI11" s="132"/>
      <c r="AJ11" s="526" t="s">
        <v>186</v>
      </c>
      <c r="AK11" s="481" t="s">
        <v>187</v>
      </c>
      <c r="AL11" s="482"/>
      <c r="AM11" s="483"/>
      <c r="AO11" s="498" t="s">
        <v>188</v>
      </c>
      <c r="AP11" s="499"/>
      <c r="AQ11" s="499"/>
      <c r="AR11" s="500"/>
      <c r="AS11" s="598" t="s">
        <v>183</v>
      </c>
      <c r="AT11" s="599"/>
      <c r="AU11" s="600"/>
      <c r="AV11" s="163" t="s">
        <v>184</v>
      </c>
      <c r="AW11" s="597" t="s">
        <v>189</v>
      </c>
      <c r="AX11" s="597" t="s">
        <v>190</v>
      </c>
    </row>
    <row r="12" spans="1:50" s="30" customFormat="1" ht="30" customHeight="1" x14ac:dyDescent="0.25">
      <c r="E12" s="568"/>
      <c r="F12" s="570"/>
      <c r="G12" s="572"/>
      <c r="H12" s="312" t="s">
        <v>191</v>
      </c>
      <c r="I12" s="313" t="str">
        <f>$AK$6&amp;"                                  "&amp;
"解約金"</f>
        <v>次年度初                                  解約金</v>
      </c>
      <c r="J12" s="313" t="s">
        <v>192</v>
      </c>
      <c r="K12" s="160" t="s">
        <v>193</v>
      </c>
      <c r="L12" s="312" t="s">
        <v>194</v>
      </c>
      <c r="M12" s="313" t="s">
        <v>191</v>
      </c>
      <c r="N12" s="113" t="s">
        <v>192</v>
      </c>
      <c r="O12" s="81" t="s">
        <v>193</v>
      </c>
      <c r="P12" s="166" t="s">
        <v>195</v>
      </c>
      <c r="Q12" s="314" t="s">
        <v>196</v>
      </c>
      <c r="R12" s="158"/>
      <c r="S12" s="382" t="s">
        <v>742</v>
      </c>
      <c r="T12" s="211">
        <v>1</v>
      </c>
      <c r="U12" s="211">
        <v>1</v>
      </c>
      <c r="V12" s="211"/>
      <c r="W12" s="212" t="s">
        <v>197</v>
      </c>
      <c r="X12" s="213">
        <f>IF($H$7="保額推保費",IF(AND($H$6&lt;15,$M$5&gt;1500),0,IF(OR($M$5&lt;30,$M$5&gt;20000),0,$M$5)),IF(AND($H$6&lt;15,$Q$8&gt;1500),0,IF(OR($Q$8&lt;30,$Q$8&gt;20000),0,$Q$8)))</f>
        <v>126.5056</v>
      </c>
      <c r="Y12" s="214" t="s">
        <v>198</v>
      </c>
      <c r="Z12" s="215">
        <f>IF($H$7="保額推保費",$M$6,IF(OR($Q8&lt;10,$Q8&gt;6000),0,$Q$7))</f>
        <v>702106</v>
      </c>
      <c r="AA12" s="319" t="s">
        <v>318</v>
      </c>
      <c r="AB12" s="322">
        <f>$Q$5</f>
        <v>700000</v>
      </c>
      <c r="AC12" s="211"/>
      <c r="AD12" s="211"/>
      <c r="AE12" s="211"/>
      <c r="AF12" s="211"/>
      <c r="AG12" s="610"/>
      <c r="AI12" s="132"/>
      <c r="AJ12" s="527"/>
      <c r="AK12" s="484"/>
      <c r="AL12" s="485"/>
      <c r="AM12" s="486"/>
      <c r="AO12" s="313" t="s">
        <v>194</v>
      </c>
      <c r="AP12" s="313" t="s">
        <v>191</v>
      </c>
      <c r="AQ12" s="113" t="s">
        <v>192</v>
      </c>
      <c r="AR12" s="313" t="s">
        <v>193</v>
      </c>
      <c r="AS12" s="169" t="s">
        <v>199</v>
      </c>
      <c r="AT12" s="169" t="s">
        <v>196</v>
      </c>
      <c r="AU12" s="170" t="s">
        <v>200</v>
      </c>
      <c r="AV12" s="162"/>
      <c r="AW12" s="597"/>
      <c r="AX12" s="597"/>
    </row>
    <row r="13" spans="1:50" ht="16" customHeight="1" x14ac:dyDescent="0.25">
      <c r="A13" s="31">
        <v>0</v>
      </c>
      <c r="B13" s="31"/>
      <c r="C13" s="21" t="s">
        <v>201</v>
      </c>
      <c r="E13" s="328">
        <v>1</v>
      </c>
      <c r="F13" s="329">
        <f>$H$6</f>
        <v>55</v>
      </c>
      <c r="G13" s="349">
        <f>$M$8</f>
        <v>700000</v>
      </c>
      <c r="H13" s="350">
        <f>IF($F13=" ","",ROUND(VLOOKUP($B$8,ISJ.CUR!$A$2:$DR$415,12+$E13,0)*$X$12,0))</f>
        <v>680720</v>
      </c>
      <c r="I13" s="351">
        <f>ROUND((VLOOKUP($B$8,ISJ.CUR!$A$2:$DR$415,12+$E13,0)*$X$12)*IF($AK$6="次年度初",94%,92%),0)</f>
        <v>639877</v>
      </c>
      <c r="J13" s="351">
        <f>IF($H$6+$E13-1&gt;109," ",ROUND(IF($F13&lt;16,ROUND($M$6*$T13,0),MAX($H13,$Z$12*1.03)),0))</f>
        <v>723169</v>
      </c>
      <c r="K13" s="352" t="str">
        <f>IF($F13=109,$X$12*10000," ")</f>
        <v xml:space="preserve"> </v>
      </c>
      <c r="L13" s="350">
        <f>IF($I$8="購買增額繳清保險金額",IF($F13&gt;=110," ",IF($F13&lt;15," ",ISJ.PAY.繳清!$M18)),IF($AO13=0," ",$AO13))</f>
        <v>19986</v>
      </c>
      <c r="M13" s="351">
        <f>IF($I$8="購買增額繳清保險金額",IF($F13&gt;=110," ",IF($F13&lt;15," ",ISJ.PAY.繳清!$T18)),IF($AP13=0," ",$AP13))</f>
        <v>10754</v>
      </c>
      <c r="N13" s="351">
        <f>IF($I$8="購買增額繳清保險金額",IF($F13&gt;=110," ",IF($F13&lt;15," ",ISJ.PAY.繳清!U18)),IF($AQ13=0," ",$AQ13))</f>
        <v>11425</v>
      </c>
      <c r="O13" s="352" t="str">
        <f>IF($I$8="購買增額繳清保險金額",IF($F13=109,$L13," "),IF($AR13=0," ",$AR13))</f>
        <v xml:space="preserve"> </v>
      </c>
      <c r="P13" s="353" t="str">
        <f>IF($I$8="購買增額繳清保險金額"," ",IF($I$8="儲存生息"," ",IF($AS13=0," ",$AS13)))</f>
        <v xml:space="preserve"> </v>
      </c>
      <c r="Q13" s="354" t="str">
        <f>IF($I$8="購買增額繳清保險金額"," ",IF($I$8="儲存生息"," ",IF($AT13=0," ",$AT13)))</f>
        <v xml:space="preserve"> </v>
      </c>
      <c r="R13" s="355" t="str">
        <f>IF($I$8="購買增額繳清保險金額",IF($F13&gt;=15," ",ISJ.PAY.繳清!$I18),IF($I$8="現金給付",IF($AU13=0," ",$AU13),IF($AV13=0," ",$AV13)))</f>
        <v xml:space="preserve"> </v>
      </c>
      <c r="S13" s="355">
        <f>IF($F13=" "," ",SUM($I13,$M13,$P13,$R13))</f>
        <v>650631</v>
      </c>
      <c r="T13" s="159">
        <f t="shared" ref="T13:T32" si="0">FV($U$11,$E13,,-1,0)</f>
        <v>1.0125</v>
      </c>
      <c r="U13" s="356">
        <f>$U12*(1+$U$11)</f>
        <v>1.0125</v>
      </c>
      <c r="V13" s="356"/>
      <c r="W13" s="357" t="s">
        <v>202</v>
      </c>
      <c r="X13" s="357" t="b">
        <f>AND($Q$5&gt;=1500000,$Q$5&lt;3000000)</f>
        <v>0</v>
      </c>
      <c r="Y13" s="358"/>
      <c r="Z13" s="358"/>
      <c r="AA13" s="359" t="s">
        <v>312</v>
      </c>
      <c r="AB13" s="360">
        <f>$X$12</f>
        <v>126.5056</v>
      </c>
      <c r="AC13" s="358"/>
      <c r="AD13" s="358"/>
      <c r="AE13" s="358"/>
      <c r="AF13" s="358"/>
      <c r="AG13" s="355">
        <f>IF($F13=" "," ",SUM($J13,$N13,$P13,$R13))</f>
        <v>734594</v>
      </c>
      <c r="AH13" s="23"/>
      <c r="AI13" s="131"/>
      <c r="AJ13" s="136" t="s">
        <v>122</v>
      </c>
      <c r="AK13" s="173" t="s">
        <v>131</v>
      </c>
      <c r="AL13" s="174" t="s">
        <v>132</v>
      </c>
      <c r="AM13" s="175" t="s">
        <v>133</v>
      </c>
      <c r="AO13" s="48">
        <f>IF($F13&gt;=110,0,IF($F13&lt;15,0,ISJ.PAY.現.儲!$M18))</f>
        <v>19986</v>
      </c>
      <c r="AP13" s="48">
        <f>IF($F13&gt;=110,0,IF($F13&lt;15,0,ISJ.PAY.現.儲!$T18))</f>
        <v>10754</v>
      </c>
      <c r="AQ13" s="48">
        <f>IF($F13&gt;=110,0,IF($F13&lt;15,0,ISJ.PAY.現.儲!$U18))</f>
        <v>11425</v>
      </c>
      <c r="AR13" s="161">
        <f>IF($F13=109,$AO13,0)</f>
        <v>0</v>
      </c>
      <c r="AS13" s="48">
        <f>IF(AND($F13&gt;=15,$E13&gt;=7),ISJ.PAY.現.儲!$K18,0)</f>
        <v>0</v>
      </c>
      <c r="AT13" s="48">
        <f>IF($AS13=0,0,SUM($AS$13:$AS13))</f>
        <v>0</v>
      </c>
      <c r="AU13" s="48">
        <f>IF($F13&lt;15,ISJ.PAY.現.儲!$I18,0)</f>
        <v>0</v>
      </c>
      <c r="AV13" s="48">
        <f>IF($F13=" ",0,IF(OR($F13&lt;15,$E13&gt;=7),ISJ.PAY.現.儲!$F18,0))</f>
        <v>0</v>
      </c>
      <c r="AW13" s="168">
        <f>AQ13+AS13+AU13</f>
        <v>11425</v>
      </c>
      <c r="AX13" s="168">
        <f>AQ13+AV13</f>
        <v>11425</v>
      </c>
    </row>
    <row r="14" spans="1:50" ht="16" customHeight="1" x14ac:dyDescent="0.25">
      <c r="A14" s="21">
        <v>1</v>
      </c>
      <c r="C14" s="21" t="s">
        <v>203</v>
      </c>
      <c r="E14" s="328">
        <f>E13+1</f>
        <v>2</v>
      </c>
      <c r="F14" s="329">
        <f>IF($H$6+$E14-1&gt;109," ",$F13+1)</f>
        <v>56</v>
      </c>
      <c r="G14" s="349"/>
      <c r="H14" s="350">
        <f>IF($F14=" ","",ROUND(VLOOKUP($B$8,ISJ.CUR!$A$2:$DR$415,12+$E14,0)*$X$12,0))</f>
        <v>689115</v>
      </c>
      <c r="I14" s="351">
        <f>ROUND((VLOOKUP($B$8,ISJ.CUR!$A$2:$DR$415,12+$E14,0)*$X$12)*IF($AK$6="次年度初",97%,94%),0)</f>
        <v>668442</v>
      </c>
      <c r="J14" s="351">
        <f t="shared" ref="J14:J77" si="1">IF($H$6+$E14-1&gt;109," ",ROUND(IF($F14&lt;16,ROUND($M$6*$T14,0),MAX($H14,$Z$12*1.03)),0))</f>
        <v>723169</v>
      </c>
      <c r="K14" s="352" t="str">
        <f t="shared" ref="K14:K77" si="2">IF($F14=109,$X$12*10000," ")</f>
        <v xml:space="preserve"> </v>
      </c>
      <c r="L14" s="350">
        <f>IF($I$8="購買增額繳清保險金額",IF($F14&gt;=110," ",IF($F14&lt;15," ",ISJ.PAY.繳清!$M19)),IF($AO14=0," ",$AO14))</f>
        <v>40290</v>
      </c>
      <c r="M14" s="351">
        <f>IF($I$8="購買增額繳清保險金額",IF($F14&gt;=110," ",IF($F14&lt;15," ",ISJ.PAY.繳清!$T19)),IF($AP14=0," ",$AP14))</f>
        <v>21947</v>
      </c>
      <c r="N14" s="351">
        <f>IF($I$8="購買增額繳清保險金額",IF($F14&gt;=110," ",IF($F14&lt;15," ",ISJ.PAY.繳清!U19)),IF($AQ14=0," ",$AQ14))</f>
        <v>23032</v>
      </c>
      <c r="O14" s="352" t="str">
        <f t="shared" ref="O14:O77" si="3">IF($I$8="購買增額繳清保險金額",IF($F14=109,$L14," "),IF($AR14=0," ",$AR14))</f>
        <v xml:space="preserve"> </v>
      </c>
      <c r="P14" s="353" t="str">
        <f t="shared" ref="P14:P77" si="4">IF($I$8="購買增額繳清保險金額"," ",IF($I$8="儲存生息"," ",IF($AS14=0," ",$AS14)))</f>
        <v xml:space="preserve"> </v>
      </c>
      <c r="Q14" s="354" t="str">
        <f t="shared" ref="Q14:Q77" si="5">IF($I$8="購買增額繳清保險金額"," ",IF($I$8="儲存生息"," ",IF($AT14=0," ",$AT14)))</f>
        <v xml:space="preserve"> </v>
      </c>
      <c r="R14" s="355" t="str">
        <f>IF($I$8="購買增額繳清保險金額",IF($F14&gt;=15," ",ISJ.PAY.繳清!$I19),IF($I$8="現金給付",IF($AU14=0," ",$AU14),IF($AV14=0," ",$AV14)))</f>
        <v xml:space="preserve"> </v>
      </c>
      <c r="S14" s="355">
        <f t="shared" ref="S14:S77" si="6">IF($F14=" "," ",SUM($I14,$M14,$P14,$R14))</f>
        <v>690389</v>
      </c>
      <c r="T14" s="159">
        <f t="shared" si="0"/>
        <v>1.02515625</v>
      </c>
      <c r="U14" s="356">
        <f t="shared" ref="U14:U32" si="7">$U13*(1+$U$11)</f>
        <v>1.02515625</v>
      </c>
      <c r="V14" s="356"/>
      <c r="W14" s="358" t="s">
        <v>204</v>
      </c>
      <c r="X14" s="358"/>
      <c r="Y14" s="358"/>
      <c r="Z14" s="358"/>
      <c r="AA14" s="359" t="s">
        <v>313</v>
      </c>
      <c r="AB14" s="359">
        <f>ROUND(ROUND(VLOOKUP($B$8,ISJ.PRA!$A$2:$L$415,10,0)/10,4)*$AB$13,0)</f>
        <v>702106</v>
      </c>
      <c r="AC14" s="358"/>
      <c r="AD14" s="358"/>
      <c r="AE14" s="358"/>
      <c r="AF14" s="358"/>
      <c r="AG14" s="355">
        <f t="shared" ref="AG14:AG77" si="8">IF($F14=" "," ",SUM($J14,$N14,$P14,$R14))</f>
        <v>746201</v>
      </c>
      <c r="AH14" s="23"/>
      <c r="AI14" s="131"/>
      <c r="AJ14" s="136">
        <f>ISJ.IRR!$E$37</f>
        <v>-6.8887272817814704E-3</v>
      </c>
      <c r="AK14" s="383">
        <v>91</v>
      </c>
      <c r="AL14" s="384">
        <v>5</v>
      </c>
      <c r="AM14" s="385">
        <v>1</v>
      </c>
      <c r="AO14" s="48">
        <f>IF($F14&gt;=110,0,IF($F14&lt;15,0,ISJ.PAY.現.儲!$M19))</f>
        <v>40290</v>
      </c>
      <c r="AP14" s="48">
        <f>IF($F14&gt;=110,0,IF($F14&lt;15,0,ISJ.PAY.現.儲!$T19))</f>
        <v>21947</v>
      </c>
      <c r="AQ14" s="48">
        <f>IF($F14&gt;=110,0,IF($F14&lt;15,0,ISJ.PAY.現.儲!$U19))</f>
        <v>23032</v>
      </c>
      <c r="AR14" s="161">
        <f t="shared" ref="AR14:AR77" si="9">IF($F14=109,$AO14,0)</f>
        <v>0</v>
      </c>
      <c r="AS14" s="48">
        <f>IF(AND($F14&gt;=15,$E14&gt;=7),ISJ.PAY.現.儲!$K19,0)</f>
        <v>0</v>
      </c>
      <c r="AT14" s="48">
        <f>IF($AS14=0,0,SUM($AS$13:$AS14))</f>
        <v>0</v>
      </c>
      <c r="AU14" s="48">
        <f>IF($F14&lt;15,ISJ.PAY.現.儲!$I19,0)</f>
        <v>0</v>
      </c>
      <c r="AV14" s="48">
        <f>IF($F14=" ",0,IF(OR($F14&lt;15,$E14&gt;=7),ISJ.PAY.現.儲!$F19,0))</f>
        <v>0</v>
      </c>
      <c r="AW14" s="168">
        <f t="shared" ref="AW14:AW77" si="10">AQ14+AS14+AU14</f>
        <v>23032</v>
      </c>
      <c r="AX14" s="168">
        <f t="shared" ref="AX14:AX77" si="11">AQ14+AV14</f>
        <v>23032</v>
      </c>
    </row>
    <row r="15" spans="1:50" ht="16" customHeight="1" x14ac:dyDescent="0.25">
      <c r="A15" s="21">
        <f>A14+1</f>
        <v>2</v>
      </c>
      <c r="D15" s="32"/>
      <c r="E15" s="328">
        <f t="shared" ref="E15:E78" si="12">E14+1</f>
        <v>3</v>
      </c>
      <c r="F15" s="329">
        <f t="shared" ref="F15:F78" si="13">IF($H$6+$E15-1&gt;109," ",$F14+1)</f>
        <v>57</v>
      </c>
      <c r="G15" s="349"/>
      <c r="H15" s="350">
        <f>IF($F15=" ","",ROUND(VLOOKUP($B$8,ISJ.CUR!$A$2:$DR$415,12+$E15,0)*$X$12,0))</f>
        <v>697632</v>
      </c>
      <c r="I15" s="351">
        <f>ROUND((VLOOKUP($B$8,ISJ.CUR!$A$2:$DR$415,12+$E15,0)*$X$12)*IF($AK$6="次年度初",98%,97%),0)</f>
        <v>683679</v>
      </c>
      <c r="J15" s="351">
        <f t="shared" si="1"/>
        <v>723169</v>
      </c>
      <c r="K15" s="352" t="str">
        <f t="shared" si="2"/>
        <v xml:space="preserve"> </v>
      </c>
      <c r="L15" s="350">
        <f>IF($I$8="購買增額繳清保險金額",IF($F15&gt;=110," ",IF($F15&lt;15," ",ISJ.PAY.繳清!$M20)),IF($AO15=0," ",$AO15))</f>
        <v>60913</v>
      </c>
      <c r="M15" s="351">
        <f>IF($I$8="購買增額繳清保險金額",IF($F15&gt;=110," ",IF($F15&lt;15," ",ISJ.PAY.繳清!$T20)),IF($AP15=0," ",$AP15))</f>
        <v>33591</v>
      </c>
      <c r="N15" s="351">
        <f>IF($I$8="購買增額繳清保險金額",IF($F15&gt;=110," ",IF($F15&lt;15," ",ISJ.PAY.繳清!U20)),IF($AQ15=0," ",$AQ15))</f>
        <v>34821</v>
      </c>
      <c r="O15" s="352" t="str">
        <f t="shared" si="3"/>
        <v xml:space="preserve"> </v>
      </c>
      <c r="P15" s="353" t="str">
        <f t="shared" si="4"/>
        <v xml:space="preserve"> </v>
      </c>
      <c r="Q15" s="354" t="str">
        <f t="shared" si="5"/>
        <v xml:space="preserve"> </v>
      </c>
      <c r="R15" s="355" t="str">
        <f>IF($I$8="購買增額繳清保險金額",IF($F15&gt;=15," ",ISJ.PAY.繳清!$I20),IF($I$8="現金給付",IF($AU15=0," ",$AU15),IF($AV15=0," ",$AV15)))</f>
        <v xml:space="preserve"> </v>
      </c>
      <c r="S15" s="355">
        <f t="shared" si="6"/>
        <v>717270</v>
      </c>
      <c r="T15" s="159">
        <f t="shared" si="0"/>
        <v>1.0379707031249998</v>
      </c>
      <c r="U15" s="356">
        <f t="shared" si="7"/>
        <v>1.0379707031249998</v>
      </c>
      <c r="V15" s="356"/>
      <c r="W15" s="358" t="s">
        <v>205</v>
      </c>
      <c r="X15" s="358">
        <f>IF(OR($X$12&lt;30,$X$12&gt;20000),0,$X$12)</f>
        <v>126.5056</v>
      </c>
      <c r="Y15" s="358"/>
      <c r="Z15" s="358"/>
      <c r="AA15" s="359" t="s">
        <v>314</v>
      </c>
      <c r="AB15" s="320">
        <f>IF(ROUND($AB$14,0)&gt;=5000000,0.015,IF(ROUND($AB$14,0)&gt;=1500000,0.012,(IF(ROUND($AB$14,0)&gt;=1000000,0.006,IF(AND($AB$14&gt;=500000,$AB$14&lt;1000000),0.003,0)))))</f>
        <v>3.0000000000000001E-3</v>
      </c>
      <c r="AC15" s="358"/>
      <c r="AD15" s="358"/>
      <c r="AE15" s="358"/>
      <c r="AF15" s="358"/>
      <c r="AG15" s="355">
        <f t="shared" si="8"/>
        <v>757990</v>
      </c>
      <c r="AH15" s="23"/>
      <c r="AI15" s="133" t="s">
        <v>206</v>
      </c>
      <c r="AJ15" s="136">
        <f>ISJ.IRR!$F$37</f>
        <v>8.1570904795713606E-3</v>
      </c>
      <c r="AK15" s="176"/>
      <c r="AL15" s="177"/>
      <c r="AM15" s="178"/>
      <c r="AO15" s="48">
        <f>IF($F15&gt;=110,0,IF($F15&lt;15,0,ISJ.PAY.現.儲!$M20))</f>
        <v>60913</v>
      </c>
      <c r="AP15" s="48">
        <f>IF($F15&gt;=110,0,IF($F15&lt;15,0,ISJ.PAY.現.儲!$T20))</f>
        <v>33591</v>
      </c>
      <c r="AQ15" s="48">
        <f>IF($F15&gt;=110,0,IF($F15&lt;15,0,ISJ.PAY.現.儲!$U20))</f>
        <v>34821</v>
      </c>
      <c r="AR15" s="161">
        <f t="shared" si="9"/>
        <v>0</v>
      </c>
      <c r="AS15" s="48">
        <f>IF(AND($F15&gt;=15,$E15&gt;=7),ISJ.PAY.現.儲!$K20,0)</f>
        <v>0</v>
      </c>
      <c r="AT15" s="48">
        <f>IF($AS15=0,0,SUM($AS$13:$AS15))</f>
        <v>0</v>
      </c>
      <c r="AU15" s="48">
        <f>IF($F15&lt;15,ISJ.PAY.現.儲!$I20,0)</f>
        <v>0</v>
      </c>
      <c r="AV15" s="48">
        <f>IF($F15=" ",0,IF(OR($F15&lt;15,$E15&gt;=7),ISJ.PAY.現.儲!$F20,0))</f>
        <v>0</v>
      </c>
      <c r="AW15" s="168">
        <f t="shared" si="10"/>
        <v>34821</v>
      </c>
      <c r="AX15" s="168">
        <f t="shared" si="11"/>
        <v>34821</v>
      </c>
    </row>
    <row r="16" spans="1:50" ht="16" customHeight="1" x14ac:dyDescent="0.25">
      <c r="A16" s="21">
        <f t="shared" ref="A16:A79" si="14">A15+1</f>
        <v>3</v>
      </c>
      <c r="C16" s="21" t="s">
        <v>207</v>
      </c>
      <c r="E16" s="328">
        <f t="shared" si="12"/>
        <v>4</v>
      </c>
      <c r="F16" s="329">
        <f t="shared" si="13"/>
        <v>58</v>
      </c>
      <c r="G16" s="349"/>
      <c r="H16" s="350">
        <f>IF($F16=" ","",ROUND(VLOOKUP($B$8,ISJ.CUR!$A$2:$DR$415,12+$E16,0)*$X$12,0))</f>
        <v>706275</v>
      </c>
      <c r="I16" s="351">
        <f>ROUND((VLOOKUP($B$8,ISJ.CUR!$A$2:$DR$415,12+$E16,0)*$X$12)*IF($AK$6="次年度初",99%,98%),0)</f>
        <v>699212</v>
      </c>
      <c r="J16" s="351">
        <f t="shared" si="1"/>
        <v>723169</v>
      </c>
      <c r="K16" s="352" t="str">
        <f t="shared" si="2"/>
        <v xml:space="preserve"> </v>
      </c>
      <c r="L16" s="350">
        <f>IF($I$8="購買增額繳清保險金額",IF($F16&gt;=110," ",IF($F16&lt;15," ",ISJ.PAY.繳清!$M21)),IF($AO16=0," ",$AO16))</f>
        <v>81862</v>
      </c>
      <c r="M16" s="351">
        <f>IF($I$8="購買增額繳清保險金額",IF($F16&gt;=110," ",IF($F16&lt;15," ",ISJ.PAY.繳清!$T21)),IF($AP16=0," ",$AP16))</f>
        <v>45703</v>
      </c>
      <c r="N16" s="351">
        <f>IF($I$8="購買增額繳清保險金額",IF($F16&gt;=110," ",IF($F16&lt;15," ",ISJ.PAY.繳清!U21)),IF($AQ16=0," ",$AQ16))</f>
        <v>46796</v>
      </c>
      <c r="O16" s="352" t="str">
        <f t="shared" si="3"/>
        <v xml:space="preserve"> </v>
      </c>
      <c r="P16" s="353" t="str">
        <f t="shared" si="4"/>
        <v xml:space="preserve"> </v>
      </c>
      <c r="Q16" s="354" t="str">
        <f t="shared" si="5"/>
        <v xml:space="preserve"> </v>
      </c>
      <c r="R16" s="355" t="str">
        <f>IF($I$8="購買增額繳清保險金額",IF($F16&gt;=15," ",ISJ.PAY.繳清!$I21),IF($I$8="現金給付",IF($AU16=0," ",$AU16),IF($AV16=0," ",$AV16)))</f>
        <v xml:space="preserve"> </v>
      </c>
      <c r="S16" s="355">
        <f t="shared" si="6"/>
        <v>744915</v>
      </c>
      <c r="T16" s="159">
        <f t="shared" si="0"/>
        <v>1.0509453369140624</v>
      </c>
      <c r="U16" s="356">
        <f t="shared" si="7"/>
        <v>1.0509453369140622</v>
      </c>
      <c r="V16" s="356"/>
      <c r="W16" s="357" t="s">
        <v>208</v>
      </c>
      <c r="X16" s="358" t="b">
        <f>(OR($X$12&lt;30,$X$12&gt;20000))</f>
        <v>0</v>
      </c>
      <c r="Y16" s="358"/>
      <c r="Z16" s="358"/>
      <c r="AA16" s="359" t="s">
        <v>315</v>
      </c>
      <c r="AB16" s="359">
        <f>ROUND(ROUND($AB$14,0)*(1-$AB$15),0)</f>
        <v>700000</v>
      </c>
      <c r="AC16" s="358"/>
      <c r="AD16" s="358"/>
      <c r="AE16" s="358"/>
      <c r="AF16" s="358"/>
      <c r="AG16" s="355">
        <f t="shared" si="8"/>
        <v>769965</v>
      </c>
      <c r="AH16" s="23"/>
      <c r="AI16" s="133" t="s">
        <v>209</v>
      </c>
      <c r="AJ16" s="136">
        <f>ISJ.IRR!$G$37</f>
        <v>1.5668936055850624E-2</v>
      </c>
      <c r="AK16" s="179" t="s">
        <v>134</v>
      </c>
      <c r="AL16" s="180"/>
      <c r="AM16" s="151">
        <f ca="1">ISJ.保險年齡試算!$E$4</f>
        <v>15</v>
      </c>
      <c r="AO16" s="48">
        <f>IF($F16&gt;=110,0,IF($F16&lt;15,0,ISJ.PAY.現.儲!$M21))</f>
        <v>81862</v>
      </c>
      <c r="AP16" s="48">
        <f>IF($F16&gt;=110,0,IF($F16&lt;15,0,ISJ.PAY.現.儲!$T21))</f>
        <v>45703</v>
      </c>
      <c r="AQ16" s="48">
        <f>IF($F16&gt;=110,0,IF($F16&lt;15,0,ISJ.PAY.現.儲!$U21))</f>
        <v>46796</v>
      </c>
      <c r="AR16" s="161">
        <f t="shared" si="9"/>
        <v>0</v>
      </c>
      <c r="AS16" s="48">
        <f>IF(AND($F16&gt;=15,$E16&gt;=7),ISJ.PAY.現.儲!$K21,0)</f>
        <v>0</v>
      </c>
      <c r="AT16" s="48">
        <f>IF($AS16=0,0,SUM($AS$13:$AS16))</f>
        <v>0</v>
      </c>
      <c r="AU16" s="48">
        <f>IF($F16&lt;15,ISJ.PAY.現.儲!$I21,0)</f>
        <v>0</v>
      </c>
      <c r="AV16" s="48">
        <f>IF($F16=" ",0,IF(OR($F16&lt;15,$E16&gt;=7),ISJ.PAY.現.儲!$F21,0))</f>
        <v>0</v>
      </c>
      <c r="AW16" s="168">
        <f t="shared" si="10"/>
        <v>46796</v>
      </c>
      <c r="AX16" s="168">
        <f t="shared" si="11"/>
        <v>46796</v>
      </c>
    </row>
    <row r="17" spans="1:50" ht="16" customHeight="1" thickBot="1" x14ac:dyDescent="0.3">
      <c r="A17" s="21">
        <f t="shared" si="14"/>
        <v>4</v>
      </c>
      <c r="C17" s="21" t="s">
        <v>183</v>
      </c>
      <c r="E17" s="335">
        <f t="shared" si="12"/>
        <v>5</v>
      </c>
      <c r="F17" s="336">
        <f t="shared" si="13"/>
        <v>59</v>
      </c>
      <c r="G17" s="361"/>
      <c r="H17" s="362">
        <f>IF($F17=" ","",ROUND(VLOOKUP($B$8,ISJ.CUR!$A$2:$DR$415,12+$E17,0)*$X$12,0))</f>
        <v>715053</v>
      </c>
      <c r="I17" s="363">
        <f>ROUND((VLOOKUP($B$8,ISJ.CUR!$A$2:$DR$415,12+$E17,0)*$X$12)*IF($AK$6="次年度初",99%,99%),0)</f>
        <v>707902</v>
      </c>
      <c r="J17" s="363">
        <f t="shared" si="1"/>
        <v>723169</v>
      </c>
      <c r="K17" s="364" t="str">
        <f t="shared" si="2"/>
        <v xml:space="preserve"> </v>
      </c>
      <c r="L17" s="362">
        <f>IF($I$8="購買增額繳清保險金額",IF($F17&gt;=110," ",IF($F17&lt;15," ",ISJ.PAY.繳清!$M22)),IF($AO17=0," ",$AO17))</f>
        <v>103144</v>
      </c>
      <c r="M17" s="363">
        <f>IF($I$8="購買增額繳清保險金額",IF($F17&gt;=110," ",IF($F17&lt;15," ",ISJ.PAY.繳清!$T22)),IF($AP17=0," ",$AP17))</f>
        <v>58301</v>
      </c>
      <c r="N17" s="363">
        <f>IF($I$8="購買增額繳清保險金額",IF($F17&gt;=110," ",IF($F17&lt;15," ",ISJ.PAY.繳清!U22)),IF($AQ17=0," ",$AQ17))</f>
        <v>58962</v>
      </c>
      <c r="O17" s="364" t="str">
        <f t="shared" si="3"/>
        <v xml:space="preserve"> </v>
      </c>
      <c r="P17" s="365" t="str">
        <f t="shared" si="4"/>
        <v xml:space="preserve"> </v>
      </c>
      <c r="Q17" s="366" t="str">
        <f t="shared" si="5"/>
        <v xml:space="preserve"> </v>
      </c>
      <c r="R17" s="367" t="str">
        <f>IF($I$8="購買增額繳清保險金額",IF($F17&gt;=15," ",ISJ.PAY.繳清!$I22),IF($I$8="現金給付",IF($AU17=0," ",$AU17),IF($AV17=0," ",$AV17)))</f>
        <v xml:space="preserve"> </v>
      </c>
      <c r="S17" s="367">
        <f t="shared" si="6"/>
        <v>766203</v>
      </c>
      <c r="T17" s="165">
        <f t="shared" si="0"/>
        <v>1.0640821536254881</v>
      </c>
      <c r="U17" s="368">
        <f t="shared" si="7"/>
        <v>1.0640821536254879</v>
      </c>
      <c r="V17" s="368"/>
      <c r="W17" s="369"/>
      <c r="X17" s="369" t="b">
        <f>IF(AND($H$6&lt;15,$Q$8&gt;1500),"不符投保規則")</f>
        <v>0</v>
      </c>
      <c r="Y17" s="369"/>
      <c r="Z17" s="369"/>
      <c r="AA17" s="359" t="s">
        <v>316</v>
      </c>
      <c r="AB17" s="359">
        <f>IF($H$7="保費推保額",IF($AB$12=$AB$16,0,1),0)</f>
        <v>0</v>
      </c>
      <c r="AC17" s="369"/>
      <c r="AD17" s="369"/>
      <c r="AE17" s="369"/>
      <c r="AF17" s="369"/>
      <c r="AG17" s="367">
        <f t="shared" si="8"/>
        <v>782131</v>
      </c>
      <c r="AH17" s="23"/>
      <c r="AI17" s="133" t="s">
        <v>210</v>
      </c>
      <c r="AJ17" s="136">
        <f>ISJ.IRR!$H$37</f>
        <v>1.8237674140092475E-2</v>
      </c>
      <c r="AK17" s="181"/>
      <c r="AL17" s="182"/>
      <c r="AM17" s="183"/>
      <c r="AO17" s="48">
        <f>IF($F17&gt;=110,0,IF($F17&lt;15,0,ISJ.PAY.現.儲!$M22))</f>
        <v>103144</v>
      </c>
      <c r="AP17" s="48">
        <f>IF($F17&gt;=110,0,IF($F17&lt;15,0,ISJ.PAY.現.儲!$T22))</f>
        <v>58301</v>
      </c>
      <c r="AQ17" s="48">
        <f>IF($F17&gt;=110,0,IF($F17&lt;15,0,ISJ.PAY.現.儲!$U22))</f>
        <v>58962</v>
      </c>
      <c r="AR17" s="161">
        <f t="shared" si="9"/>
        <v>0</v>
      </c>
      <c r="AS17" s="48">
        <f>IF(AND($F17&gt;=15,$E17&gt;=7),ISJ.PAY.現.儲!$K22,0)</f>
        <v>0</v>
      </c>
      <c r="AT17" s="48">
        <f>IF($AS17=0,0,SUM($AS$13:$AS17))</f>
        <v>0</v>
      </c>
      <c r="AU17" s="48">
        <f>IF($F17&lt;15,ISJ.PAY.現.儲!$I22,0)</f>
        <v>0</v>
      </c>
      <c r="AV17" s="48">
        <f>IF($F17=" ",0,IF(OR($F17&lt;15,$E17&gt;=7),ISJ.PAY.現.儲!$F22,0))</f>
        <v>0</v>
      </c>
      <c r="AW17" s="168">
        <f t="shared" si="10"/>
        <v>58962</v>
      </c>
      <c r="AX17" s="168">
        <f t="shared" si="11"/>
        <v>58962</v>
      </c>
    </row>
    <row r="18" spans="1:50" ht="16" customHeight="1" x14ac:dyDescent="0.25">
      <c r="A18" s="21">
        <f t="shared" si="14"/>
        <v>5</v>
      </c>
      <c r="C18" s="21" t="s">
        <v>184</v>
      </c>
      <c r="E18" s="328">
        <f t="shared" si="12"/>
        <v>6</v>
      </c>
      <c r="F18" s="329">
        <f t="shared" si="13"/>
        <v>60</v>
      </c>
      <c r="G18" s="349"/>
      <c r="H18" s="350">
        <f>IF($F18=" ","",ROUND(VLOOKUP($B$8,ISJ.CUR!$A$2:$DR$415,12+$E18,0)*$X$12,0))</f>
        <v>723971</v>
      </c>
      <c r="I18" s="351">
        <f>ROUND((VLOOKUP($B$8,ISJ.CUR!$A$2:$DR$415,12+$E18,0)*$X$12)*IF($AK$6="次年度初",100%,99%),0)</f>
        <v>723971</v>
      </c>
      <c r="J18" s="351">
        <f t="shared" si="1"/>
        <v>723971</v>
      </c>
      <c r="K18" s="352" t="str">
        <f t="shared" si="2"/>
        <v xml:space="preserve"> </v>
      </c>
      <c r="L18" s="350">
        <f>IF($I$8="購買增額繳清保險金額",IF($F18&gt;=110," ",IF($F18&lt;15," ",ISJ.PAY.繳清!$M23)),IF($AO18=0," ",$AO18))</f>
        <v>124760</v>
      </c>
      <c r="M18" s="351">
        <f>IF($I$8="購買增額繳清保險金額",IF($F18&gt;=110," ",IF($F18&lt;15," ",ISJ.PAY.繳清!$T23)),IF($AP18=0," ",$AP18))</f>
        <v>71398</v>
      </c>
      <c r="N18" s="351">
        <f>IF($I$8="購買增額繳清保險金額",IF($F18&gt;=110," ",IF($F18&lt;15," ",ISJ.PAY.繳清!U23)),IF($AQ18=0," ",$AQ18))</f>
        <v>71398</v>
      </c>
      <c r="O18" s="352" t="str">
        <f t="shared" si="3"/>
        <v xml:space="preserve"> </v>
      </c>
      <c r="P18" s="353" t="str">
        <f t="shared" si="4"/>
        <v xml:space="preserve"> </v>
      </c>
      <c r="Q18" s="354" t="str">
        <f t="shared" si="5"/>
        <v xml:space="preserve"> </v>
      </c>
      <c r="R18" s="355" t="str">
        <f>IF($I$8="購買增額繳清保險金額",IF($F18&gt;=15," ",ISJ.PAY.繳清!$I23),IF($I$8="現金給付",IF($AU18=0," ",$AU18),IF($AV18=0," ",$AV18)))</f>
        <v xml:space="preserve"> </v>
      </c>
      <c r="S18" s="355">
        <f t="shared" si="6"/>
        <v>795369</v>
      </c>
      <c r="T18" s="159">
        <f t="shared" si="0"/>
        <v>1.0773831805458067</v>
      </c>
      <c r="U18" s="356">
        <f t="shared" si="7"/>
        <v>1.0773831805458065</v>
      </c>
      <c r="V18" s="356"/>
      <c r="W18" s="357" t="s">
        <v>211</v>
      </c>
      <c r="X18" s="358" t="b">
        <f>AND($H$6&lt;15,$M$5&gt;1500)</f>
        <v>0</v>
      </c>
      <c r="Y18" s="358"/>
      <c r="Z18" s="358"/>
      <c r="AA18" s="359" t="s">
        <v>317</v>
      </c>
      <c r="AB18" s="359" t="str">
        <f>IF($H$7="保費推保額",IF($AB$12=$AB$16," ","※此條件保費存在差異，請以保額推保費計算。")," ")</f>
        <v xml:space="preserve"> </v>
      </c>
      <c r="AC18" s="358"/>
      <c r="AD18" s="358"/>
      <c r="AE18" s="358"/>
      <c r="AF18" s="358"/>
      <c r="AG18" s="355">
        <f t="shared" si="8"/>
        <v>795369</v>
      </c>
      <c r="AH18" s="23"/>
      <c r="AI18" s="133" t="s">
        <v>212</v>
      </c>
      <c r="AJ18" s="136">
        <f>ISJ.IRR!$I$37</f>
        <v>2.1515835282323259E-2</v>
      </c>
      <c r="AK18" s="545" t="s">
        <v>213</v>
      </c>
      <c r="AL18" s="545"/>
      <c r="AM18" s="545"/>
      <c r="AO18" s="48">
        <f>IF($F18&gt;=110,0,IF($F18&lt;15,0,ISJ.PAY.現.儲!$M23))</f>
        <v>124760</v>
      </c>
      <c r="AP18" s="48">
        <f>IF($F18&gt;=110,0,IF($F18&lt;15,0,ISJ.PAY.現.儲!$T23))</f>
        <v>71398</v>
      </c>
      <c r="AQ18" s="48">
        <f>IF($F18&gt;=110,0,IF($F18&lt;15,0,ISJ.PAY.現.儲!$U23))</f>
        <v>71398</v>
      </c>
      <c r="AR18" s="161">
        <f t="shared" si="9"/>
        <v>0</v>
      </c>
      <c r="AS18" s="48">
        <f>IF(AND($F18&gt;=15,$E18&gt;=7),ISJ.PAY.現.儲!$K23,0)</f>
        <v>0</v>
      </c>
      <c r="AT18" s="48">
        <f>IF($AS18=0,0,SUM($AS$13:$AS18))</f>
        <v>0</v>
      </c>
      <c r="AU18" s="48">
        <f>IF($F18&lt;15,ISJ.PAY.現.儲!$I23,0)</f>
        <v>0</v>
      </c>
      <c r="AV18" s="48">
        <f>IF($F18=" ",0,IF(OR($F18&lt;15,$E18&gt;=7),ISJ.PAY.現.儲!$F23,0))</f>
        <v>0</v>
      </c>
      <c r="AW18" s="168">
        <f t="shared" si="10"/>
        <v>71398</v>
      </c>
      <c r="AX18" s="168">
        <f t="shared" si="11"/>
        <v>71398</v>
      </c>
    </row>
    <row r="19" spans="1:50" ht="16" customHeight="1" x14ac:dyDescent="0.25">
      <c r="A19" s="21">
        <f t="shared" si="14"/>
        <v>6</v>
      </c>
      <c r="E19" s="328">
        <f t="shared" si="12"/>
        <v>7</v>
      </c>
      <c r="F19" s="329">
        <f t="shared" si="13"/>
        <v>61</v>
      </c>
      <c r="G19" s="349"/>
      <c r="H19" s="350">
        <f>IF($F19=" ","",ROUND(VLOOKUP($B$8,ISJ.CUR!$A$2:$DR$415,12+$E19,0)*$X$12,0))</f>
        <v>732998</v>
      </c>
      <c r="I19" s="351">
        <f t="shared" ref="I19:I82" si="15">$H19</f>
        <v>732998</v>
      </c>
      <c r="J19" s="351">
        <f t="shared" si="1"/>
        <v>732998</v>
      </c>
      <c r="K19" s="352" t="str">
        <f t="shared" si="2"/>
        <v xml:space="preserve"> </v>
      </c>
      <c r="L19" s="350">
        <f>IF($I$8="購買增額繳清保險金額",IF($F19&gt;=110," ",IF($F19&lt;15," ",ISJ.PAY.繳清!$M24)),IF($AO19=0," ",$AO19))</f>
        <v>146720</v>
      </c>
      <c r="M19" s="351">
        <f>IF($I$8="購買增額繳清保險金額",IF($F19&gt;=110," ",IF($F19&lt;15," ",ISJ.PAY.繳清!$T24)),IF($AP19=0," ",$AP19))</f>
        <v>85012</v>
      </c>
      <c r="N19" s="351">
        <f>IF($I$8="購買增額繳清保險金額",IF($F19&gt;=110," ",IF($F19&lt;15," ",ISJ.PAY.繳清!U24)),IF($AQ19=0," ",$AQ19))</f>
        <v>85012</v>
      </c>
      <c r="O19" s="352" t="str">
        <f t="shared" si="3"/>
        <v xml:space="preserve"> </v>
      </c>
      <c r="P19" s="353" t="str">
        <f t="shared" si="4"/>
        <v xml:space="preserve"> </v>
      </c>
      <c r="Q19" s="354" t="str">
        <f t="shared" si="5"/>
        <v xml:space="preserve"> </v>
      </c>
      <c r="R19" s="355" t="str">
        <f>IF($I$8="購買增額繳清保險金額",IF($F19&gt;=15," ",ISJ.PAY.繳清!$I24),IF($I$8="現金給付",IF($AU19=0," ",$AU19),IF($AV19=0," ",$AV19)))</f>
        <v xml:space="preserve"> </v>
      </c>
      <c r="S19" s="355">
        <f t="shared" si="6"/>
        <v>818010</v>
      </c>
      <c r="T19" s="159">
        <f t="shared" si="0"/>
        <v>1.0908504703026292</v>
      </c>
      <c r="U19" s="356">
        <f t="shared" si="7"/>
        <v>1.0908504703026289</v>
      </c>
      <c r="V19" s="356"/>
      <c r="W19" s="358"/>
      <c r="X19" s="358"/>
      <c r="Y19" s="358"/>
      <c r="Z19" s="358"/>
      <c r="AA19" s="358"/>
      <c r="AB19" s="358"/>
      <c r="AC19" s="358"/>
      <c r="AD19" s="358"/>
      <c r="AE19" s="358"/>
      <c r="AF19" s="358"/>
      <c r="AG19" s="355">
        <f t="shared" si="8"/>
        <v>818010</v>
      </c>
      <c r="AH19" s="23"/>
      <c r="AI19" s="133" t="s">
        <v>214</v>
      </c>
      <c r="AJ19" s="136">
        <f>ISJ.IRR!$J$37</f>
        <v>2.2505837597689204E-2</v>
      </c>
      <c r="AK19" s="545"/>
      <c r="AL19" s="545"/>
      <c r="AM19" s="545"/>
      <c r="AO19" s="48">
        <f>IF($F19&gt;=110,0,IF($F19&lt;15,0,ISJ.PAY.現.儲!$M24))</f>
        <v>124760</v>
      </c>
      <c r="AP19" s="48">
        <f>IF($F19&gt;=110,0,IF($F19&lt;15,0,ISJ.PAY.現.儲!$T24))</f>
        <v>72288</v>
      </c>
      <c r="AQ19" s="48">
        <f>IF($F19&gt;=110,0,IF($F19&lt;15,0,ISJ.PAY.現.儲!$U24))</f>
        <v>72288</v>
      </c>
      <c r="AR19" s="161">
        <f t="shared" si="9"/>
        <v>0</v>
      </c>
      <c r="AS19" s="48">
        <f>IF(AND($F19&gt;=15,$E19&gt;=7),ISJ.PAY.現.儲!$K24,0)</f>
        <v>12724</v>
      </c>
      <c r="AT19" s="48">
        <f>IF($AS19=0,0,SUM($AS$13:$AS19))</f>
        <v>12724</v>
      </c>
      <c r="AU19" s="48">
        <f>IF($F19&lt;15,ISJ.PAY.現.儲!$I24,0)</f>
        <v>0</v>
      </c>
      <c r="AV19" s="48">
        <f>IF($F19=" ",0,IF(OR($F19&lt;15,$E19&gt;=7),ISJ.PAY.現.儲!$F24,0))</f>
        <v>12724</v>
      </c>
      <c r="AW19" s="168">
        <f t="shared" si="10"/>
        <v>85012</v>
      </c>
      <c r="AX19" s="168">
        <f t="shared" si="11"/>
        <v>85012</v>
      </c>
    </row>
    <row r="20" spans="1:50" ht="16" customHeight="1" x14ac:dyDescent="0.25">
      <c r="A20" s="21">
        <f t="shared" si="14"/>
        <v>7</v>
      </c>
      <c r="E20" s="328">
        <f t="shared" si="12"/>
        <v>8</v>
      </c>
      <c r="F20" s="329">
        <f t="shared" si="13"/>
        <v>62</v>
      </c>
      <c r="G20" s="349"/>
      <c r="H20" s="350">
        <f>IF($F20=" ","",ROUND(VLOOKUP($B$8,ISJ.CUR!$A$2:$DR$415,12+$E20,0)*$X$12,0))</f>
        <v>742136</v>
      </c>
      <c r="I20" s="351">
        <f t="shared" si="15"/>
        <v>742136</v>
      </c>
      <c r="J20" s="351">
        <f t="shared" si="1"/>
        <v>742136</v>
      </c>
      <c r="K20" s="352" t="str">
        <f t="shared" si="2"/>
        <v xml:space="preserve"> </v>
      </c>
      <c r="L20" s="350">
        <f>IF($I$8="購買增額繳清保險金額",IF($F20&gt;=110," ",IF($F20&lt;15," ",ISJ.PAY.繳清!$M25)),IF($AO20=0," ",$AO20))</f>
        <v>169028</v>
      </c>
      <c r="M20" s="351">
        <f>IF($I$8="購買增額繳清保險金額",IF($F20&gt;=110," ",IF($F20&lt;15," ",ISJ.PAY.繳清!$T25)),IF($AP20=0," ",$AP20))</f>
        <v>99159</v>
      </c>
      <c r="N20" s="351">
        <f>IF($I$8="購買增額繳清保險金額",IF($F20&gt;=110," ",IF($F20&lt;15," ",ISJ.PAY.繳清!U25)),IF($AQ20=0," ",$AQ20))</f>
        <v>99159</v>
      </c>
      <c r="O20" s="352" t="str">
        <f t="shared" si="3"/>
        <v xml:space="preserve"> </v>
      </c>
      <c r="P20" s="353" t="str">
        <f t="shared" si="4"/>
        <v xml:space="preserve"> </v>
      </c>
      <c r="Q20" s="354" t="str">
        <f t="shared" si="5"/>
        <v xml:space="preserve"> </v>
      </c>
      <c r="R20" s="355" t="str">
        <f>IF($I$8="購買增額繳清保險金額",IF($F20&gt;=15," ",ISJ.PAY.繳清!$I25),IF($I$8="現金給付",IF($AU20=0," ",$AU20),IF($AV20=0," ",$AV20)))</f>
        <v xml:space="preserve"> </v>
      </c>
      <c r="S20" s="355">
        <f t="shared" si="6"/>
        <v>841295</v>
      </c>
      <c r="T20" s="159">
        <f t="shared" si="0"/>
        <v>1.1044861011814122</v>
      </c>
      <c r="U20" s="356">
        <f t="shared" si="7"/>
        <v>1.1044861011814118</v>
      </c>
      <c r="V20" s="356"/>
      <c r="W20" s="358"/>
      <c r="X20" s="358"/>
      <c r="Y20" s="358"/>
      <c r="Z20" s="358"/>
      <c r="AA20" s="358"/>
      <c r="AB20" s="358"/>
      <c r="AC20" s="358"/>
      <c r="AD20" s="358"/>
      <c r="AE20" s="358"/>
      <c r="AF20" s="358"/>
      <c r="AG20" s="355">
        <f t="shared" si="8"/>
        <v>841295</v>
      </c>
      <c r="AH20" s="23"/>
      <c r="AI20" s="133" t="s">
        <v>215</v>
      </c>
      <c r="AJ20" s="136">
        <f>ISJ.IRR!$K$37</f>
        <v>2.3248892996247328E-2</v>
      </c>
      <c r="AK20" s="216"/>
      <c r="AL20" s="22"/>
      <c r="AM20" s="22"/>
      <c r="AO20" s="48">
        <f>IF($F20&gt;=110,0,IF($F20&lt;15,0,ISJ.PAY.現.儲!$M25))</f>
        <v>124760</v>
      </c>
      <c r="AP20" s="48">
        <f>IF($F20&gt;=110,0,IF($F20&lt;15,0,ISJ.PAY.現.儲!$T25))</f>
        <v>73190</v>
      </c>
      <c r="AQ20" s="48">
        <f>IF($F20&gt;=110,0,IF($F20&lt;15,0,ISJ.PAY.現.儲!$U25))</f>
        <v>73190</v>
      </c>
      <c r="AR20" s="161">
        <f t="shared" si="9"/>
        <v>0</v>
      </c>
      <c r="AS20" s="48">
        <f>IF(AND($F20&gt;=15,$E20&gt;=7),ISJ.PAY.現.儲!$K25,0)</f>
        <v>12882</v>
      </c>
      <c r="AT20" s="48">
        <f>IF($AS20=0,0,SUM($AS$13:$AS20))</f>
        <v>25606</v>
      </c>
      <c r="AU20" s="48">
        <f>IF($F20&lt;15,ISJ.PAY.現.儲!$I25,0)</f>
        <v>0</v>
      </c>
      <c r="AV20" s="48">
        <f>IF($F20=" ",0,IF(OR($F20&lt;15,$E20&gt;=7),ISJ.PAY.現.儲!$F25,0))</f>
        <v>25966</v>
      </c>
      <c r="AW20" s="168">
        <f t="shared" si="10"/>
        <v>86072</v>
      </c>
      <c r="AX20" s="168">
        <f t="shared" si="11"/>
        <v>99156</v>
      </c>
    </row>
    <row r="21" spans="1:50" ht="16" customHeight="1" x14ac:dyDescent="0.25">
      <c r="A21" s="21">
        <f t="shared" si="14"/>
        <v>8</v>
      </c>
      <c r="E21" s="328">
        <f t="shared" si="12"/>
        <v>9</v>
      </c>
      <c r="F21" s="329">
        <f t="shared" si="13"/>
        <v>63</v>
      </c>
      <c r="G21" s="349"/>
      <c r="H21" s="350">
        <f>IF($F21=" ","",ROUND(VLOOKUP($B$8,ISJ.CUR!$A$2:$DR$415,12+$E21,0)*$X$12,0))</f>
        <v>751385</v>
      </c>
      <c r="I21" s="351">
        <f t="shared" si="15"/>
        <v>751385</v>
      </c>
      <c r="J21" s="351">
        <f t="shared" si="1"/>
        <v>751385</v>
      </c>
      <c r="K21" s="352" t="str">
        <f t="shared" si="2"/>
        <v xml:space="preserve"> </v>
      </c>
      <c r="L21" s="350">
        <f>IF($I$8="購買增額繳清保險金額",IF($F21&gt;=110," ",IF($F21&lt;15," ",ISJ.PAY.繳清!$M26)),IF($AO21=0," ",$AO21))</f>
        <v>191684</v>
      </c>
      <c r="M21" s="351">
        <f>IF($I$8="購買增額繳清保險金額",IF($F21&gt;=110," ",IF($F21&lt;15," ",ISJ.PAY.繳清!$T26)),IF($AP21=0," ",$AP21))</f>
        <v>113851</v>
      </c>
      <c r="N21" s="351">
        <f>IF($I$8="購買增額繳清保險金額",IF($F21&gt;=110," ",IF($F21&lt;15," ",ISJ.PAY.繳清!U26)),IF($AQ21=0," ",$AQ21))</f>
        <v>113851</v>
      </c>
      <c r="O21" s="352" t="str">
        <f t="shared" si="3"/>
        <v xml:space="preserve"> </v>
      </c>
      <c r="P21" s="353" t="str">
        <f t="shared" si="4"/>
        <v xml:space="preserve"> </v>
      </c>
      <c r="Q21" s="354" t="str">
        <f t="shared" si="5"/>
        <v xml:space="preserve"> </v>
      </c>
      <c r="R21" s="355" t="str">
        <f>IF($I$8="購買增額繳清保險金額",IF($F21&gt;=15," ",ISJ.PAY.繳清!$I26),IF($I$8="現金給付",IF($AU21=0," ",$AU21),IF($AV21=0," ",$AV21)))</f>
        <v xml:space="preserve"> </v>
      </c>
      <c r="S21" s="355">
        <f t="shared" si="6"/>
        <v>865236</v>
      </c>
      <c r="T21" s="159">
        <f t="shared" si="0"/>
        <v>1.1182921774461798</v>
      </c>
      <c r="U21" s="356">
        <f t="shared" si="7"/>
        <v>1.1182921774461794</v>
      </c>
      <c r="V21" s="356"/>
      <c r="W21" s="358"/>
      <c r="X21" s="358"/>
      <c r="Y21" s="358"/>
      <c r="Z21" s="358"/>
      <c r="AA21" s="358"/>
      <c r="AB21" s="358"/>
      <c r="AC21" s="358"/>
      <c r="AD21" s="358"/>
      <c r="AE21" s="358"/>
      <c r="AF21" s="358"/>
      <c r="AG21" s="355">
        <f t="shared" si="8"/>
        <v>865236</v>
      </c>
      <c r="AH21" s="23"/>
      <c r="AI21" s="133" t="s">
        <v>216</v>
      </c>
      <c r="AJ21" s="136">
        <f>ISJ.IRR!$L$37</f>
        <v>2.38263019503131E-2</v>
      </c>
      <c r="AO21" s="48">
        <f>IF($F21&gt;=110,0,IF($F21&lt;15,0,ISJ.PAY.現.儲!$M26))</f>
        <v>124760</v>
      </c>
      <c r="AP21" s="48">
        <f>IF($F21&gt;=110,0,IF($F21&lt;15,0,ISJ.PAY.現.儲!$T26))</f>
        <v>74102</v>
      </c>
      <c r="AQ21" s="48">
        <f>IF($F21&gt;=110,0,IF($F21&lt;15,0,ISJ.PAY.現.儲!$U26))</f>
        <v>74102</v>
      </c>
      <c r="AR21" s="161">
        <f t="shared" si="9"/>
        <v>0</v>
      </c>
      <c r="AS21" s="48">
        <f>IF(AND($F21&gt;=15,$E21&gt;=7),ISJ.PAY.現.儲!$K26,0)</f>
        <v>13043</v>
      </c>
      <c r="AT21" s="48">
        <f>IF($AS21=0,0,SUM($AS$13:$AS21))</f>
        <v>38649</v>
      </c>
      <c r="AU21" s="48">
        <f>IF($F21&lt;15,ISJ.PAY.現.儲!$I26,0)</f>
        <v>0</v>
      </c>
      <c r="AV21" s="48">
        <f>IF($F21=" ",0,IF(OR($F21&lt;15,$E21&gt;=7),ISJ.PAY.現.儲!$F26,0))</f>
        <v>39744</v>
      </c>
      <c r="AW21" s="168">
        <f t="shared" si="10"/>
        <v>87145</v>
      </c>
      <c r="AX21" s="168">
        <f t="shared" si="11"/>
        <v>113846</v>
      </c>
    </row>
    <row r="22" spans="1:50" s="30" customFormat="1" ht="16" customHeight="1" x14ac:dyDescent="0.25">
      <c r="A22" s="32">
        <f t="shared" si="14"/>
        <v>9</v>
      </c>
      <c r="B22" s="32"/>
      <c r="C22" s="32"/>
      <c r="D22" s="32"/>
      <c r="E22" s="335">
        <f t="shared" si="12"/>
        <v>10</v>
      </c>
      <c r="F22" s="336">
        <f t="shared" si="13"/>
        <v>64</v>
      </c>
      <c r="G22" s="361"/>
      <c r="H22" s="362">
        <f>IF($F22=" ","",ROUND(VLOOKUP($B$8,ISJ.CUR!$A$2:$DR$415,12+$E22,0)*$X$12,0))</f>
        <v>760746</v>
      </c>
      <c r="I22" s="363">
        <f t="shared" si="15"/>
        <v>760746</v>
      </c>
      <c r="J22" s="363">
        <f t="shared" si="1"/>
        <v>760746</v>
      </c>
      <c r="K22" s="364" t="str">
        <f t="shared" si="2"/>
        <v xml:space="preserve"> </v>
      </c>
      <c r="L22" s="362">
        <f>IF($I$8="購買增額繳清保險金額",IF($F22&gt;=110," ",IF($F22&lt;15," ",ISJ.PAY.繳清!$M27)),IF($AO22=0," ",$AO22))</f>
        <v>214698</v>
      </c>
      <c r="M22" s="363">
        <f>IF($I$8="購買增額繳清保險金額",IF($F22&gt;=110," ",IF($F22&lt;15," ",ISJ.PAY.繳清!$T27)),IF($AP22=0," ",$AP22))</f>
        <v>129109</v>
      </c>
      <c r="N22" s="363">
        <f>IF($I$8="購買增額繳清保險金額",IF($F22&gt;=110," ",IF($F22&lt;15," ",ISJ.PAY.繳清!U27)),IF($AQ22=0," ",$AQ22))</f>
        <v>129109</v>
      </c>
      <c r="O22" s="364" t="str">
        <f t="shared" si="3"/>
        <v xml:space="preserve"> </v>
      </c>
      <c r="P22" s="365" t="str">
        <f t="shared" si="4"/>
        <v xml:space="preserve"> </v>
      </c>
      <c r="Q22" s="366" t="str">
        <f t="shared" si="5"/>
        <v xml:space="preserve"> </v>
      </c>
      <c r="R22" s="367" t="str">
        <f>IF($I$8="購買增額繳清保險金額",IF($F22&gt;=15," ",ISJ.PAY.繳清!$I27),IF($I$8="現金給付",IF($AU22=0," ",$AU22),IF($AV22=0," ",$AV22)))</f>
        <v xml:space="preserve"> </v>
      </c>
      <c r="S22" s="367">
        <f t="shared" si="6"/>
        <v>889855</v>
      </c>
      <c r="T22" s="165">
        <f t="shared" si="0"/>
        <v>1.1322708296642572</v>
      </c>
      <c r="U22" s="368">
        <f t="shared" si="7"/>
        <v>1.1322708296642565</v>
      </c>
      <c r="V22" s="368"/>
      <c r="W22" s="369"/>
      <c r="X22" s="369">
        <f>IF($H$7="保額推保費",IF(OR($M$5&lt;30,$M$5&gt;6000),0,$M$5),IF(OR($Q$8&lt;30,$Q$8&gt;6000),0,$Q$8))</f>
        <v>126.5056</v>
      </c>
      <c r="Y22" s="369"/>
      <c r="Z22" s="369"/>
      <c r="AA22" s="369"/>
      <c r="AB22" s="369"/>
      <c r="AC22" s="369"/>
      <c r="AD22" s="369"/>
      <c r="AE22" s="369"/>
      <c r="AF22" s="369"/>
      <c r="AG22" s="367">
        <f t="shared" si="8"/>
        <v>889855</v>
      </c>
      <c r="AI22" s="133" t="s">
        <v>217</v>
      </c>
      <c r="AJ22" s="136">
        <f>ISJ.IRR!$M$37</f>
        <v>2.4288084229443729E-2</v>
      </c>
      <c r="AK22" s="217"/>
      <c r="AL22" s="153"/>
      <c r="AM22" s="153"/>
      <c r="AO22" s="48">
        <f>IF($F22&gt;=110,0,IF($F22&lt;15,0,ISJ.PAY.現.儲!$M27))</f>
        <v>124760</v>
      </c>
      <c r="AP22" s="48">
        <f>IF($F22&gt;=110,0,IF($F22&lt;15,0,ISJ.PAY.現.儲!$T27))</f>
        <v>75025</v>
      </c>
      <c r="AQ22" s="48">
        <f>IF($F22&gt;=110,0,IF($F22&lt;15,0,ISJ.PAY.現.儲!$U27))</f>
        <v>75025</v>
      </c>
      <c r="AR22" s="161">
        <f t="shared" si="9"/>
        <v>0</v>
      </c>
      <c r="AS22" s="48">
        <f>IF(AND($F22&gt;=15,$E22&gt;=7),ISJ.PAY.現.儲!$K27,0)</f>
        <v>13205</v>
      </c>
      <c r="AT22" s="48">
        <f>IF($AS22=0,0,SUM($AS$13:$AS22))</f>
        <v>51854</v>
      </c>
      <c r="AU22" s="48">
        <f>IF($F22&lt;15,ISJ.PAY.現.儲!$I27,0)</f>
        <v>0</v>
      </c>
      <c r="AV22" s="48">
        <f>IF($F22=" ",0,IF(OR($F22&lt;15,$E22&gt;=7),ISJ.PAY.現.儲!$F27,0))</f>
        <v>54074</v>
      </c>
      <c r="AW22" s="168">
        <f t="shared" si="10"/>
        <v>88230</v>
      </c>
      <c r="AX22" s="168">
        <f t="shared" si="11"/>
        <v>129099</v>
      </c>
    </row>
    <row r="23" spans="1:50" ht="16" customHeight="1" x14ac:dyDescent="0.25">
      <c r="A23" s="21">
        <f t="shared" si="14"/>
        <v>10</v>
      </c>
      <c r="E23" s="328">
        <f t="shared" si="12"/>
        <v>11</v>
      </c>
      <c r="F23" s="329">
        <f t="shared" si="13"/>
        <v>65</v>
      </c>
      <c r="G23" s="349"/>
      <c r="H23" s="350">
        <f>IF($F23=" ","",ROUND(VLOOKUP($B$8,ISJ.CUR!$A$2:$DR$415,12+$E23,0)*$X$12,0))</f>
        <v>770221</v>
      </c>
      <c r="I23" s="351">
        <f t="shared" si="15"/>
        <v>770221</v>
      </c>
      <c r="J23" s="351">
        <f t="shared" si="1"/>
        <v>770221</v>
      </c>
      <c r="K23" s="352" t="str">
        <f t="shared" si="2"/>
        <v xml:space="preserve"> </v>
      </c>
      <c r="L23" s="350">
        <f>IF($I$8="購買增額繳清保險金額",IF($F23&gt;=110," ",IF($F23&lt;15," ",ISJ.PAY.繳清!$M28)),IF($AO23=0," ",$AO23))</f>
        <v>238080</v>
      </c>
      <c r="M23" s="351">
        <f>IF($I$8="購買增額繳清保險金額",IF($F23&gt;=110," ",IF($F23&lt;15," ",ISJ.PAY.繳清!$T28)),IF($AP23=0," ",$AP23))</f>
        <v>144953</v>
      </c>
      <c r="N23" s="351">
        <f>IF($I$8="購買增額繳清保險金額",IF($F23&gt;=110," ",IF($F23&lt;15," ",ISJ.PAY.繳清!U28)),IF($AQ23=0," ",$AQ23))</f>
        <v>144953</v>
      </c>
      <c r="O23" s="352" t="str">
        <f t="shared" si="3"/>
        <v xml:space="preserve"> </v>
      </c>
      <c r="P23" s="353" t="str">
        <f t="shared" si="4"/>
        <v xml:space="preserve"> </v>
      </c>
      <c r="Q23" s="354" t="str">
        <f t="shared" si="5"/>
        <v xml:space="preserve"> </v>
      </c>
      <c r="R23" s="355" t="str">
        <f>IF($I$8="購買增額繳清保險金額",IF($F23&gt;=15," ",ISJ.PAY.繳清!$I28),IF($I$8="現金給付",IF($AU23=0," ",$AU23),IF($AV23=0," ",$AV23)))</f>
        <v xml:space="preserve"> </v>
      </c>
      <c r="S23" s="355">
        <f t="shared" si="6"/>
        <v>915174</v>
      </c>
      <c r="T23" s="159">
        <f t="shared" si="0"/>
        <v>1.1464242150350601</v>
      </c>
      <c r="U23" s="356">
        <f t="shared" si="7"/>
        <v>1.1464242150350596</v>
      </c>
      <c r="V23" s="356"/>
      <c r="W23" s="358"/>
      <c r="X23" s="358"/>
      <c r="Y23" s="358"/>
      <c r="Z23" s="358"/>
      <c r="AA23" s="358"/>
      <c r="AB23" s="358"/>
      <c r="AC23" s="358"/>
      <c r="AD23" s="358"/>
      <c r="AE23" s="358"/>
      <c r="AF23" s="358"/>
      <c r="AG23" s="355">
        <f t="shared" si="8"/>
        <v>915174</v>
      </c>
      <c r="AH23" s="23"/>
      <c r="AI23" s="135">
        <v>2.8299999999999999E-2</v>
      </c>
      <c r="AJ23" s="136">
        <f>ISJ.IRR!$N$37</f>
        <v>2.4666010429021945E-2</v>
      </c>
      <c r="AK23" s="217"/>
      <c r="AL23" s="152"/>
      <c r="AM23" s="152"/>
      <c r="AO23" s="48">
        <f>IF($F23&gt;=110,0,IF($F23&lt;15,0,ISJ.PAY.現.儲!$M28))</f>
        <v>124760</v>
      </c>
      <c r="AP23" s="48">
        <f>IF($F23&gt;=110,0,IF($F23&lt;15,0,ISJ.PAY.現.儲!$T28))</f>
        <v>75959</v>
      </c>
      <c r="AQ23" s="48">
        <f>IF($F23&gt;=110,0,IF($F23&lt;15,0,ISJ.PAY.現.儲!$U28))</f>
        <v>75959</v>
      </c>
      <c r="AR23" s="161">
        <f t="shared" si="9"/>
        <v>0</v>
      </c>
      <c r="AS23" s="48">
        <f>IF(AND($F23&gt;=15,$E23&gt;=7),ISJ.PAY.現.儲!$K28,0)</f>
        <v>13370</v>
      </c>
      <c r="AT23" s="48">
        <f>IF($AS23=0,0,SUM($AS$13:$AS23))</f>
        <v>65224</v>
      </c>
      <c r="AU23" s="48">
        <f>IF($F23&lt;15,ISJ.PAY.現.儲!$I28,0)</f>
        <v>0</v>
      </c>
      <c r="AV23" s="48">
        <f>IF($F23=" ",0,IF(OR($F23&lt;15,$E23&gt;=7),ISJ.PAY.現.儲!$F28,0))</f>
        <v>68974</v>
      </c>
      <c r="AW23" s="168">
        <f t="shared" si="10"/>
        <v>89329</v>
      </c>
      <c r="AX23" s="168">
        <f t="shared" si="11"/>
        <v>144933</v>
      </c>
    </row>
    <row r="24" spans="1:50" ht="16" customHeight="1" x14ac:dyDescent="0.25">
      <c r="A24" s="21">
        <f t="shared" si="14"/>
        <v>11</v>
      </c>
      <c r="E24" s="328">
        <f t="shared" si="12"/>
        <v>12</v>
      </c>
      <c r="F24" s="329">
        <f t="shared" si="13"/>
        <v>66</v>
      </c>
      <c r="G24" s="349"/>
      <c r="H24" s="350">
        <f>IF($F24=" ","",ROUND(VLOOKUP($B$8,ISJ.CUR!$A$2:$DR$415,12+$E24,0)*$X$12,0))</f>
        <v>779810</v>
      </c>
      <c r="I24" s="351">
        <f t="shared" si="15"/>
        <v>779810</v>
      </c>
      <c r="J24" s="351">
        <f t="shared" si="1"/>
        <v>779810</v>
      </c>
      <c r="K24" s="352" t="str">
        <f t="shared" si="2"/>
        <v xml:space="preserve"> </v>
      </c>
      <c r="L24" s="350">
        <f>IF($I$8="購買增額繳清保險金額",IF($F24&gt;=110," ",IF($F24&lt;15," ",ISJ.PAY.繳清!$M29)),IF($AO24=0," ",$AO24))</f>
        <v>261830</v>
      </c>
      <c r="M24" s="351">
        <f>IF($I$8="購買增額繳清保險金額",IF($F24&gt;=110," ",IF($F24&lt;15," ",ISJ.PAY.繳清!$T29)),IF($AP24=0," ",$AP24))</f>
        <v>161398</v>
      </c>
      <c r="N24" s="351">
        <f>IF($I$8="購買增額繳清保險金額",IF($F24&gt;=110," ",IF($F24&lt;15," ",ISJ.PAY.繳清!U29)),IF($AQ24=0," ",$AQ24))</f>
        <v>161398</v>
      </c>
      <c r="O24" s="352" t="str">
        <f t="shared" si="3"/>
        <v xml:space="preserve"> </v>
      </c>
      <c r="P24" s="353" t="str">
        <f t="shared" si="4"/>
        <v xml:space="preserve"> </v>
      </c>
      <c r="Q24" s="354" t="str">
        <f t="shared" si="5"/>
        <v xml:space="preserve"> </v>
      </c>
      <c r="R24" s="355" t="str">
        <f>IF($I$8="購買增額繳清保險金額",IF($F24&gt;=15," ",ISJ.PAY.繳清!$I29),IF($I$8="現金給付",IF($AU24=0," ",$AU24),IF($AV24=0," ",$AV24)))</f>
        <v xml:space="preserve"> </v>
      </c>
      <c r="S24" s="355">
        <f t="shared" si="6"/>
        <v>941208</v>
      </c>
      <c r="T24" s="159">
        <f t="shared" si="0"/>
        <v>1.1607545177229985</v>
      </c>
      <c r="U24" s="356">
        <f t="shared" si="7"/>
        <v>1.1607545177229979</v>
      </c>
      <c r="V24" s="356"/>
      <c r="W24" s="358"/>
      <c r="X24" s="358"/>
      <c r="Y24" s="358"/>
      <c r="Z24" s="358"/>
      <c r="AA24" s="358"/>
      <c r="AB24" s="358"/>
      <c r="AC24" s="358"/>
      <c r="AD24" s="358"/>
      <c r="AE24" s="358"/>
      <c r="AF24" s="358"/>
      <c r="AG24" s="355">
        <f t="shared" si="8"/>
        <v>941208</v>
      </c>
      <c r="AH24" s="23"/>
      <c r="AI24" s="133" t="s">
        <v>218</v>
      </c>
      <c r="AJ24" s="136">
        <f>ISJ.IRR!$O$37</f>
        <v>2.4980565370802177E-2</v>
      </c>
      <c r="AK24" s="217"/>
      <c r="AL24" s="152"/>
      <c r="AM24" s="152"/>
      <c r="AO24" s="48">
        <f>IF($F24&gt;=110,0,IF($F24&lt;15,0,ISJ.PAY.現.儲!$M29))</f>
        <v>124760</v>
      </c>
      <c r="AP24" s="48">
        <f>IF($F24&gt;=110,0,IF($F24&lt;15,0,ISJ.PAY.現.儲!$T29))</f>
        <v>76905</v>
      </c>
      <c r="AQ24" s="48">
        <f>IF($F24&gt;=110,0,IF($F24&lt;15,0,ISJ.PAY.現.儲!$U29))</f>
        <v>76905</v>
      </c>
      <c r="AR24" s="161">
        <f t="shared" si="9"/>
        <v>0</v>
      </c>
      <c r="AS24" s="48">
        <f>IF(AND($F24&gt;=15,$E24&gt;=7),ISJ.PAY.現.儲!$K29,0)</f>
        <v>13536</v>
      </c>
      <c r="AT24" s="48">
        <f>IF($AS24=0,0,SUM($AS$13:$AS24))</f>
        <v>78760</v>
      </c>
      <c r="AU24" s="48">
        <f>IF($F24&lt;15,ISJ.PAY.現.儲!$I29,0)</f>
        <v>0</v>
      </c>
      <c r="AV24" s="48">
        <f>IF($F24=" ",0,IF(OR($F24&lt;15,$E24&gt;=7),ISJ.PAY.現.儲!$F29,0))</f>
        <v>84462</v>
      </c>
      <c r="AW24" s="168">
        <f t="shared" si="10"/>
        <v>90441</v>
      </c>
      <c r="AX24" s="168">
        <f t="shared" si="11"/>
        <v>161367</v>
      </c>
    </row>
    <row r="25" spans="1:50" ht="16" customHeight="1" x14ac:dyDescent="0.25">
      <c r="A25" s="21">
        <f t="shared" si="14"/>
        <v>12</v>
      </c>
      <c r="E25" s="328">
        <f t="shared" si="12"/>
        <v>13</v>
      </c>
      <c r="F25" s="329">
        <f t="shared" si="13"/>
        <v>67</v>
      </c>
      <c r="G25" s="349"/>
      <c r="H25" s="350">
        <f>IF($F25=" ","",ROUND(VLOOKUP($B$8,ISJ.CUR!$A$2:$DR$415,12+$E25,0)*$X$12,0))</f>
        <v>789513</v>
      </c>
      <c r="I25" s="351">
        <f t="shared" si="15"/>
        <v>789513</v>
      </c>
      <c r="J25" s="351">
        <f t="shared" si="1"/>
        <v>789513</v>
      </c>
      <c r="K25" s="352" t="str">
        <f t="shared" si="2"/>
        <v xml:space="preserve"> </v>
      </c>
      <c r="L25" s="350">
        <f>IF($I$8="購買增額繳清保險金額",IF($F25&gt;=110," ",IF($F25&lt;15," ",ISJ.PAY.繳清!$M30)),IF($AO25=0," ",$AO25))</f>
        <v>285954</v>
      </c>
      <c r="M25" s="351">
        <f>IF($I$8="購買增額繳清保險金額",IF($F25&gt;=110," ",IF($F25&lt;15," ",ISJ.PAY.繳清!$T30)),IF($AP25=0," ",$AP25))</f>
        <v>178462</v>
      </c>
      <c r="N25" s="351">
        <f>IF($I$8="購買增額繳清保險金額",IF($F25&gt;=110," ",IF($F25&lt;15," ",ISJ.PAY.繳清!U30)),IF($AQ25=0," ",$AQ25))</f>
        <v>178462</v>
      </c>
      <c r="O25" s="352" t="str">
        <f t="shared" si="3"/>
        <v xml:space="preserve"> </v>
      </c>
      <c r="P25" s="353" t="str">
        <f t="shared" si="4"/>
        <v xml:space="preserve"> </v>
      </c>
      <c r="Q25" s="354" t="str">
        <f t="shared" si="5"/>
        <v xml:space="preserve"> </v>
      </c>
      <c r="R25" s="355" t="str">
        <f>IF($I$8="購買增額繳清保險金額",IF($F25&gt;=15," ",ISJ.PAY.繳清!$I30),IF($I$8="現金給付",IF($AU25=0," ",$AU25),IF($AV25=0," ",$AV25)))</f>
        <v xml:space="preserve"> </v>
      </c>
      <c r="S25" s="355">
        <f t="shared" si="6"/>
        <v>967975</v>
      </c>
      <c r="T25" s="159">
        <f t="shared" si="0"/>
        <v>1.1752639491945358</v>
      </c>
      <c r="U25" s="356">
        <f t="shared" si="7"/>
        <v>1.1752639491945354</v>
      </c>
      <c r="V25" s="356"/>
      <c r="W25" s="358"/>
      <c r="X25" s="358"/>
      <c r="Y25" s="358"/>
      <c r="Z25" s="358"/>
      <c r="AA25" s="358"/>
      <c r="AB25" s="358"/>
      <c r="AC25" s="358"/>
      <c r="AD25" s="358"/>
      <c r="AE25" s="358"/>
      <c r="AF25" s="358"/>
      <c r="AG25" s="355">
        <f t="shared" si="8"/>
        <v>967975</v>
      </c>
      <c r="AH25" s="23"/>
      <c r="AI25" s="133" t="s">
        <v>219</v>
      </c>
      <c r="AJ25" s="136">
        <f>ISJ.IRR!$P$37</f>
        <v>2.5246184238194358E-2</v>
      </c>
      <c r="AK25" s="217"/>
      <c r="AL25" s="152"/>
      <c r="AM25" s="152"/>
      <c r="AO25" s="48">
        <f>IF($F25&gt;=110,0,IF($F25&lt;15,0,ISJ.PAY.現.儲!$M30))</f>
        <v>124760</v>
      </c>
      <c r="AP25" s="48">
        <f>IF($F25&gt;=110,0,IF($F25&lt;15,0,ISJ.PAY.現.儲!$T30))</f>
        <v>77862</v>
      </c>
      <c r="AQ25" s="48">
        <f>IF($F25&gt;=110,0,IF($F25&lt;15,0,ISJ.PAY.現.儲!$U30))</f>
        <v>77862</v>
      </c>
      <c r="AR25" s="161">
        <f t="shared" si="9"/>
        <v>0</v>
      </c>
      <c r="AS25" s="48">
        <f>IF(AND($F25&gt;=15,$E25&gt;=7),ISJ.PAY.現.儲!$K30,0)</f>
        <v>13705</v>
      </c>
      <c r="AT25" s="48">
        <f>IF($AS25=0,0,SUM($AS$13:$AS25))</f>
        <v>92465</v>
      </c>
      <c r="AU25" s="48">
        <f>IF($F25&lt;15,ISJ.PAY.現.儲!$I30,0)</f>
        <v>0</v>
      </c>
      <c r="AV25" s="48">
        <f>IF($F25=" ",0,IF(OR($F25&lt;15,$E25&gt;=7),ISJ.PAY.現.儲!$F30,0))</f>
        <v>100557</v>
      </c>
      <c r="AW25" s="168">
        <f t="shared" si="10"/>
        <v>91567</v>
      </c>
      <c r="AX25" s="168">
        <f t="shared" si="11"/>
        <v>178419</v>
      </c>
    </row>
    <row r="26" spans="1:50" ht="16" customHeight="1" x14ac:dyDescent="0.25">
      <c r="A26" s="21">
        <f t="shared" si="14"/>
        <v>13</v>
      </c>
      <c r="E26" s="328">
        <f t="shared" si="12"/>
        <v>14</v>
      </c>
      <c r="F26" s="329">
        <f t="shared" si="13"/>
        <v>68</v>
      </c>
      <c r="G26" s="349"/>
      <c r="H26" s="350">
        <f>IF($F26=" ","",ROUND(VLOOKUP($B$8,ISJ.CUR!$A$2:$DR$415,12+$E26,0)*$X$12,0))</f>
        <v>799332</v>
      </c>
      <c r="I26" s="351">
        <f t="shared" si="15"/>
        <v>799332</v>
      </c>
      <c r="J26" s="351">
        <f t="shared" si="1"/>
        <v>799332</v>
      </c>
      <c r="K26" s="352" t="str">
        <f t="shared" si="2"/>
        <v xml:space="preserve"> </v>
      </c>
      <c r="L26" s="350">
        <f>IF($I$8="購買增額繳清保險金額",IF($F26&gt;=110," ",IF($F26&lt;15," ",ISJ.PAY.繳清!$M31)),IF($AO26=0," ",$AO26))</f>
        <v>310457</v>
      </c>
      <c r="M26" s="351">
        <f>IF($I$8="購買增額繳清保險金額",IF($F26&gt;=110," ",IF($F26&lt;15," ",ISJ.PAY.繳清!$T31)),IF($AP26=0," ",$AP26))</f>
        <v>196164</v>
      </c>
      <c r="N26" s="351">
        <f>IF($I$8="購買增額繳清保險金額",IF($F26&gt;=110," ",IF($F26&lt;15," ",ISJ.PAY.繳清!U31)),IF($AQ26=0," ",$AQ26))</f>
        <v>196164</v>
      </c>
      <c r="O26" s="352" t="str">
        <f t="shared" si="3"/>
        <v xml:space="preserve"> </v>
      </c>
      <c r="P26" s="353" t="str">
        <f t="shared" si="4"/>
        <v xml:space="preserve"> </v>
      </c>
      <c r="Q26" s="354" t="str">
        <f t="shared" si="5"/>
        <v xml:space="preserve"> </v>
      </c>
      <c r="R26" s="355" t="str">
        <f>IF($I$8="購買增額繳清保險金額",IF($F26&gt;=15," ",ISJ.PAY.繳清!$I31),IF($I$8="現金給付",IF($AU26=0," ",$AU26),IF($AV26=0," ",$AV26)))</f>
        <v xml:space="preserve"> </v>
      </c>
      <c r="S26" s="355">
        <f t="shared" si="6"/>
        <v>995496</v>
      </c>
      <c r="T26" s="159">
        <f t="shared" si="0"/>
        <v>1.1899547485594677</v>
      </c>
      <c r="U26" s="356">
        <f t="shared" si="7"/>
        <v>1.189954748559467</v>
      </c>
      <c r="V26" s="356"/>
      <c r="W26" s="358"/>
      <c r="X26" s="358"/>
      <c r="Y26" s="358"/>
      <c r="Z26" s="358"/>
      <c r="AA26" s="358"/>
      <c r="AB26" s="358"/>
      <c r="AC26" s="358"/>
      <c r="AD26" s="358"/>
      <c r="AE26" s="358"/>
      <c r="AF26" s="358"/>
      <c r="AG26" s="355">
        <f t="shared" si="8"/>
        <v>995496</v>
      </c>
      <c r="AH26" s="23"/>
      <c r="AI26" s="133" t="s">
        <v>220</v>
      </c>
      <c r="AJ26" s="136">
        <f>ISJ.IRR!$Q$37</f>
        <v>2.5473380632376141E-2</v>
      </c>
      <c r="AK26" s="217"/>
      <c r="AL26" s="152"/>
      <c r="AM26" s="152"/>
      <c r="AO26" s="48">
        <f>IF($F26&gt;=110,0,IF($F26&lt;15,0,ISJ.PAY.現.儲!$M31))</f>
        <v>124760</v>
      </c>
      <c r="AP26" s="48">
        <f>IF($F26&gt;=110,0,IF($F26&lt;15,0,ISJ.PAY.現.儲!$T31))</f>
        <v>78830</v>
      </c>
      <c r="AQ26" s="48">
        <f>IF($F26&gt;=110,0,IF($F26&lt;15,0,ISJ.PAY.現.儲!$U31))</f>
        <v>78830</v>
      </c>
      <c r="AR26" s="161">
        <f t="shared" si="9"/>
        <v>0</v>
      </c>
      <c r="AS26" s="48">
        <f>IF(AND($F26&gt;=15,$E26&gt;=7),ISJ.PAY.現.儲!$K31,0)</f>
        <v>13875</v>
      </c>
      <c r="AT26" s="48">
        <f>IF($AS26=0,0,SUM($AS$13:$AS26))</f>
        <v>106340</v>
      </c>
      <c r="AU26" s="48">
        <f>IF($F26&lt;15,ISJ.PAY.現.儲!$I31,0)</f>
        <v>0</v>
      </c>
      <c r="AV26" s="48">
        <f>IF($F26=" ",0,IF(OR($F26&lt;15,$E26&gt;=7),ISJ.PAY.現.儲!$F31,0))</f>
        <v>117278</v>
      </c>
      <c r="AW26" s="168">
        <f t="shared" si="10"/>
        <v>92705</v>
      </c>
      <c r="AX26" s="168">
        <f t="shared" si="11"/>
        <v>196108</v>
      </c>
    </row>
    <row r="27" spans="1:50" ht="16" customHeight="1" x14ac:dyDescent="0.25">
      <c r="A27" s="21">
        <f t="shared" si="14"/>
        <v>14</v>
      </c>
      <c r="E27" s="335">
        <f t="shared" si="12"/>
        <v>15</v>
      </c>
      <c r="F27" s="336">
        <f t="shared" si="13"/>
        <v>69</v>
      </c>
      <c r="G27" s="361"/>
      <c r="H27" s="362">
        <f>IF($F27=" ","",ROUND(VLOOKUP($B$8,ISJ.CUR!$A$2:$DR$415,12+$E27,0)*$X$12,0))</f>
        <v>809267</v>
      </c>
      <c r="I27" s="363">
        <f t="shared" si="15"/>
        <v>809267</v>
      </c>
      <c r="J27" s="363">
        <f t="shared" si="1"/>
        <v>809267</v>
      </c>
      <c r="K27" s="364" t="str">
        <f t="shared" si="2"/>
        <v xml:space="preserve"> </v>
      </c>
      <c r="L27" s="362">
        <f>IF($I$8="購買增額繳清保險金額",IF($F27&gt;=110," ",IF($F27&lt;15," ",ISJ.PAY.繳清!$M32)),IF($AO27=0," ",$AO27))</f>
        <v>335349</v>
      </c>
      <c r="M27" s="363">
        <f>IF($I$8="購買增額繳清保險金額",IF($F27&gt;=110," ",IF($F27&lt;15," ",ISJ.PAY.繳清!$T32)),IF($AP27=0," ",$AP27))</f>
        <v>214526</v>
      </c>
      <c r="N27" s="363">
        <f>IF($I$8="購買增額繳清保險金額",IF($F27&gt;=110," ",IF($F27&lt;15," ",ISJ.PAY.繳清!U32)),IF($AQ27=0," ",$AQ27))</f>
        <v>214526</v>
      </c>
      <c r="O27" s="364" t="str">
        <f t="shared" si="3"/>
        <v xml:space="preserve"> </v>
      </c>
      <c r="P27" s="365" t="str">
        <f t="shared" si="4"/>
        <v xml:space="preserve"> </v>
      </c>
      <c r="Q27" s="366" t="str">
        <f t="shared" si="5"/>
        <v xml:space="preserve"> </v>
      </c>
      <c r="R27" s="367" t="str">
        <f>IF($I$8="購買增額繳清保險金額",IF($F27&gt;=15," ",ISJ.PAY.繳清!$I32),IF($I$8="現金給付",IF($AU27=0," ",$AU27),IF($AV27=0," ",$AV27)))</f>
        <v xml:space="preserve"> </v>
      </c>
      <c r="S27" s="367">
        <f t="shared" si="6"/>
        <v>1023793</v>
      </c>
      <c r="T27" s="165">
        <f t="shared" si="0"/>
        <v>1.2048291829164608</v>
      </c>
      <c r="U27" s="368">
        <f t="shared" si="7"/>
        <v>1.2048291829164604</v>
      </c>
      <c r="V27" s="368"/>
      <c r="W27" s="369"/>
      <c r="X27" s="369"/>
      <c r="Y27" s="369"/>
      <c r="Z27" s="369"/>
      <c r="AA27" s="369"/>
      <c r="AB27" s="369"/>
      <c r="AC27" s="369"/>
      <c r="AD27" s="369"/>
      <c r="AE27" s="369"/>
      <c r="AF27" s="369"/>
      <c r="AG27" s="367">
        <f t="shared" si="8"/>
        <v>1023793</v>
      </c>
      <c r="AH27" s="23"/>
      <c r="AI27" s="133" t="s">
        <v>221</v>
      </c>
      <c r="AJ27" s="136">
        <f>ISJ.IRR!$R$37</f>
        <v>2.5669893187061588E-2</v>
      </c>
      <c r="AK27" s="218"/>
      <c r="AO27" s="48">
        <f>IF($F27&gt;=110,0,IF($F27&lt;15,0,ISJ.PAY.現.儲!$M32))</f>
        <v>124760</v>
      </c>
      <c r="AP27" s="48">
        <f>IF($F27&gt;=110,0,IF($F27&lt;15,0,ISJ.PAY.現.儲!$T32))</f>
        <v>79810</v>
      </c>
      <c r="AQ27" s="48">
        <f>IF($F27&gt;=110,0,IF($F27&lt;15,0,ISJ.PAY.現.儲!$U32))</f>
        <v>79810</v>
      </c>
      <c r="AR27" s="161">
        <f t="shared" si="9"/>
        <v>0</v>
      </c>
      <c r="AS27" s="48">
        <f>IF(AND($F27&gt;=15,$E27&gt;=7),ISJ.PAY.現.儲!$K32,0)</f>
        <v>14047</v>
      </c>
      <c r="AT27" s="48">
        <f>IF($AS27=0,0,SUM($AS$13:$AS27))</f>
        <v>120387</v>
      </c>
      <c r="AU27" s="48">
        <f>IF($F27&lt;15,ISJ.PAY.現.儲!$I32,0)</f>
        <v>0</v>
      </c>
      <c r="AV27" s="48">
        <f>IF($F27=" ",0,IF(OR($F27&lt;15,$E27&gt;=7),ISJ.PAY.現.儲!$F32,0))</f>
        <v>134644</v>
      </c>
      <c r="AW27" s="168">
        <f t="shared" si="10"/>
        <v>93857</v>
      </c>
      <c r="AX27" s="168">
        <f t="shared" si="11"/>
        <v>214454</v>
      </c>
    </row>
    <row r="28" spans="1:50" ht="16" customHeight="1" x14ac:dyDescent="0.25">
      <c r="A28" s="21">
        <f t="shared" si="14"/>
        <v>15</v>
      </c>
      <c r="C28" s="21" t="s">
        <v>222</v>
      </c>
      <c r="E28" s="328">
        <f t="shared" si="12"/>
        <v>16</v>
      </c>
      <c r="F28" s="329">
        <f t="shared" si="13"/>
        <v>70</v>
      </c>
      <c r="G28" s="349"/>
      <c r="H28" s="350">
        <f>IF($F28=" ","",ROUND(VLOOKUP($B$8,ISJ.CUR!$A$2:$DR$415,12+$E28,0)*$X$12,0))</f>
        <v>819318</v>
      </c>
      <c r="I28" s="351">
        <f t="shared" si="15"/>
        <v>819318</v>
      </c>
      <c r="J28" s="351">
        <f t="shared" si="1"/>
        <v>819318</v>
      </c>
      <c r="K28" s="352" t="str">
        <f t="shared" si="2"/>
        <v xml:space="preserve"> </v>
      </c>
      <c r="L28" s="350">
        <f>IF($I$8="購買增額繳清保險金額",IF($F28&gt;=110," ",IF($F28&lt;15," ",ISJ.PAY.繳清!$M33)),IF($AO28=0," ",$AO28))</f>
        <v>360633</v>
      </c>
      <c r="M28" s="351">
        <f>IF($I$8="購買增額繳清保險金額",IF($F28&gt;=110," ",IF($F28&lt;15," ",ISJ.PAY.繳清!$T33)),IF($AP28=0," ",$AP28))</f>
        <v>233565</v>
      </c>
      <c r="N28" s="351">
        <f>IF($I$8="購買增額繳清保險金額",IF($F28&gt;=110," ",IF($F28&lt;15," ",ISJ.PAY.繳清!U33)),IF($AQ28=0," ",$AQ28))</f>
        <v>233565</v>
      </c>
      <c r="O28" s="352" t="str">
        <f t="shared" si="3"/>
        <v xml:space="preserve"> </v>
      </c>
      <c r="P28" s="353" t="str">
        <f t="shared" si="4"/>
        <v xml:space="preserve"> </v>
      </c>
      <c r="Q28" s="354" t="str">
        <f t="shared" si="5"/>
        <v xml:space="preserve"> </v>
      </c>
      <c r="R28" s="355" t="str">
        <f>IF($I$8="購買增額繳清保險金額",IF($F28&gt;=15," ",ISJ.PAY.繳清!$I33),IF($I$8="現金給付",IF($AU28=0," ",$AU28),IF($AV28=0," ",$AV28)))</f>
        <v xml:space="preserve"> </v>
      </c>
      <c r="S28" s="355">
        <f t="shared" si="6"/>
        <v>1052883</v>
      </c>
      <c r="T28" s="159">
        <f t="shared" si="0"/>
        <v>1.2198895477029168</v>
      </c>
      <c r="U28" s="356">
        <f t="shared" si="7"/>
        <v>1.2198895477029161</v>
      </c>
      <c r="V28" s="356"/>
      <c r="W28" s="358"/>
      <c r="X28" s="358"/>
      <c r="Y28" s="358"/>
      <c r="Z28" s="358"/>
      <c r="AA28" s="358"/>
      <c r="AB28" s="358"/>
      <c r="AC28" s="358"/>
      <c r="AD28" s="358"/>
      <c r="AE28" s="358"/>
      <c r="AF28" s="358"/>
      <c r="AG28" s="355">
        <f t="shared" si="8"/>
        <v>1052883</v>
      </c>
      <c r="AH28" s="23"/>
      <c r="AI28" s="133" t="s">
        <v>223</v>
      </c>
      <c r="AJ28" s="136">
        <f>ISJ.IRR!$S$37</f>
        <v>2.5841181839309835E-2</v>
      </c>
      <c r="AK28" s="218"/>
      <c r="AO28" s="48">
        <f>IF($F28&gt;=110,0,IF($F28&lt;15,0,ISJ.PAY.現.儲!$M33))</f>
        <v>124760</v>
      </c>
      <c r="AP28" s="48">
        <f>IF($F28&gt;=110,0,IF($F28&lt;15,0,ISJ.PAY.現.儲!$T33))</f>
        <v>80801</v>
      </c>
      <c r="AQ28" s="48">
        <f>IF($F28&gt;=110,0,IF($F28&lt;15,0,ISJ.PAY.現.儲!$U33))</f>
        <v>80801</v>
      </c>
      <c r="AR28" s="161">
        <f t="shared" si="9"/>
        <v>0</v>
      </c>
      <c r="AS28" s="48">
        <f>IF(AND($F28&gt;=15,$E28&gt;=7),ISJ.PAY.現.儲!$K33,0)</f>
        <v>14222</v>
      </c>
      <c r="AT28" s="48">
        <f>IF($AS28=0,0,SUM($AS$13:$AS28))</f>
        <v>134609</v>
      </c>
      <c r="AU28" s="48">
        <f>IF($F28&lt;15,ISJ.PAY.現.儲!$I33,0)</f>
        <v>0</v>
      </c>
      <c r="AV28" s="48">
        <f>IF($F28=" ",0,IF(OR($F28&lt;15,$E28&gt;=7),ISJ.PAY.現.儲!$F33,0))</f>
        <v>152676</v>
      </c>
      <c r="AW28" s="168">
        <f t="shared" si="10"/>
        <v>95023</v>
      </c>
      <c r="AX28" s="168">
        <f t="shared" si="11"/>
        <v>233477</v>
      </c>
    </row>
    <row r="29" spans="1:50" ht="16" customHeight="1" x14ac:dyDescent="0.25">
      <c r="A29" s="21">
        <f t="shared" si="14"/>
        <v>16</v>
      </c>
      <c r="C29" s="21" t="s">
        <v>224</v>
      </c>
      <c r="E29" s="328">
        <f t="shared" si="12"/>
        <v>17</v>
      </c>
      <c r="F29" s="329">
        <f t="shared" si="13"/>
        <v>71</v>
      </c>
      <c r="G29" s="349"/>
      <c r="H29" s="350">
        <f>IF($F29=" ","",ROUND(VLOOKUP($B$8,ISJ.CUR!$A$2:$DR$415,12+$E29,0)*$X$12,0))</f>
        <v>829486</v>
      </c>
      <c r="I29" s="351">
        <f t="shared" si="15"/>
        <v>829486</v>
      </c>
      <c r="J29" s="351">
        <f t="shared" si="1"/>
        <v>829486</v>
      </c>
      <c r="K29" s="352" t="str">
        <f t="shared" si="2"/>
        <v xml:space="preserve"> </v>
      </c>
      <c r="L29" s="350">
        <f>IF($I$8="購買增額繳清保險金額",IF($F29&gt;=110," ",IF($F29&lt;15," ",ISJ.PAY.繳清!$M34)),IF($AO29=0," ",$AO29))</f>
        <v>386318</v>
      </c>
      <c r="M29" s="351">
        <f>IF($I$8="購買增額繳清保險金額",IF($F29&gt;=110," ",IF($F29&lt;15," ",ISJ.PAY.繳清!$T34)),IF($AP29=0," ",$AP29))</f>
        <v>253305</v>
      </c>
      <c r="N29" s="351">
        <f>IF($I$8="購買增額繳清保險金額",IF($F29&gt;=110," ",IF($F29&lt;15," ",ISJ.PAY.繳清!U34)),IF($AQ29=0," ",$AQ29))</f>
        <v>253305</v>
      </c>
      <c r="O29" s="352" t="str">
        <f t="shared" si="3"/>
        <v xml:space="preserve"> </v>
      </c>
      <c r="P29" s="353" t="str">
        <f t="shared" si="4"/>
        <v xml:space="preserve"> </v>
      </c>
      <c r="Q29" s="354" t="str">
        <f t="shared" si="5"/>
        <v xml:space="preserve"> </v>
      </c>
      <c r="R29" s="355" t="str">
        <f>IF($I$8="購買增額繳清保險金額",IF($F29&gt;=15," ",ISJ.PAY.繳清!$I34),IF($I$8="現金給付",IF($AU29=0," ",$AU29),IF($AV29=0," ",$AV29)))</f>
        <v xml:space="preserve"> </v>
      </c>
      <c r="S29" s="355">
        <f t="shared" si="6"/>
        <v>1082791</v>
      </c>
      <c r="T29" s="159">
        <f t="shared" si="0"/>
        <v>1.2351381670492032</v>
      </c>
      <c r="U29" s="356">
        <f t="shared" si="7"/>
        <v>1.2351381670492025</v>
      </c>
      <c r="V29" s="356"/>
      <c r="W29" s="358"/>
      <c r="X29" s="358"/>
      <c r="Y29" s="358"/>
      <c r="Z29" s="358"/>
      <c r="AA29" s="358"/>
      <c r="AB29" s="358"/>
      <c r="AC29" s="358"/>
      <c r="AD29" s="358"/>
      <c r="AE29" s="358"/>
      <c r="AF29" s="358"/>
      <c r="AG29" s="355">
        <f t="shared" si="8"/>
        <v>1082791</v>
      </c>
      <c r="AH29" s="23"/>
      <c r="AI29" s="133" t="s">
        <v>225</v>
      </c>
      <c r="AJ29" s="136">
        <f>ISJ.IRR!$T$37</f>
        <v>2.5991865430604388E-2</v>
      </c>
      <c r="AK29" s="218"/>
      <c r="AO29" s="48">
        <f>IF($F29&gt;=110,0,IF($F29&lt;15,0,ISJ.PAY.現.儲!$M34))</f>
        <v>124760</v>
      </c>
      <c r="AP29" s="48">
        <f>IF($F29&gt;=110,0,IF($F29&lt;15,0,ISJ.PAY.現.儲!$T34))</f>
        <v>81804</v>
      </c>
      <c r="AQ29" s="48">
        <f>IF($F29&gt;=110,0,IF($F29&lt;15,0,ISJ.PAY.現.儲!$U34))</f>
        <v>81804</v>
      </c>
      <c r="AR29" s="161">
        <f t="shared" si="9"/>
        <v>0</v>
      </c>
      <c r="AS29" s="48">
        <f>IF(AND($F29&gt;=15,$E29&gt;=7),ISJ.PAY.現.儲!$K34,0)</f>
        <v>14398</v>
      </c>
      <c r="AT29" s="48">
        <f>IF($AS29=0,0,SUM($AS$13:$AS29))</f>
        <v>149007</v>
      </c>
      <c r="AU29" s="48">
        <f>IF($F29&lt;15,ISJ.PAY.現.儲!$I34,0)</f>
        <v>0</v>
      </c>
      <c r="AV29" s="48">
        <f>IF($F29=" ",0,IF(OR($F29&lt;15,$E29&gt;=7),ISJ.PAY.現.儲!$F34,0))</f>
        <v>171395</v>
      </c>
      <c r="AW29" s="168">
        <f t="shared" si="10"/>
        <v>96202</v>
      </c>
      <c r="AX29" s="168">
        <f t="shared" si="11"/>
        <v>253199</v>
      </c>
    </row>
    <row r="30" spans="1:50" ht="16" customHeight="1" x14ac:dyDescent="0.25">
      <c r="A30" s="21">
        <f t="shared" si="14"/>
        <v>17</v>
      </c>
      <c r="E30" s="328">
        <f t="shared" si="12"/>
        <v>18</v>
      </c>
      <c r="F30" s="329">
        <f t="shared" si="13"/>
        <v>72</v>
      </c>
      <c r="G30" s="349"/>
      <c r="H30" s="350">
        <f>IF($F30=" ","",ROUND(VLOOKUP($B$8,ISJ.CUR!$A$2:$DR$415,12+$E30,0)*$X$12,0))</f>
        <v>839772</v>
      </c>
      <c r="I30" s="351">
        <f t="shared" si="15"/>
        <v>839772</v>
      </c>
      <c r="J30" s="351">
        <f t="shared" si="1"/>
        <v>839772</v>
      </c>
      <c r="K30" s="352" t="str">
        <f t="shared" si="2"/>
        <v xml:space="preserve"> </v>
      </c>
      <c r="L30" s="350">
        <f>IF($I$8="購買增額繳清保險金額",IF($F30&gt;=110," ",IF($F30&lt;15," ",ISJ.PAY.繳清!$M35)),IF($AO30=0," ",$AO30))</f>
        <v>412410</v>
      </c>
      <c r="M30" s="351">
        <f>IF($I$8="購買增額繳清保險金額",IF($F30&gt;=110," ",IF($F30&lt;15," ",ISJ.PAY.繳清!$T35)),IF($AP30=0," ",$AP30))</f>
        <v>273767</v>
      </c>
      <c r="N30" s="351">
        <f>IF($I$8="購買增額繳清保險金額",IF($F30&gt;=110," ",IF($F30&lt;15," ",ISJ.PAY.繳清!U35)),IF($AQ30=0," ",$AQ30))</f>
        <v>273767</v>
      </c>
      <c r="O30" s="352" t="str">
        <f t="shared" si="3"/>
        <v xml:space="preserve"> </v>
      </c>
      <c r="P30" s="353" t="str">
        <f t="shared" si="4"/>
        <v xml:space="preserve"> </v>
      </c>
      <c r="Q30" s="354" t="str">
        <f t="shared" si="5"/>
        <v xml:space="preserve"> </v>
      </c>
      <c r="R30" s="355" t="str">
        <f>IF($I$8="購買增額繳清保險金額",IF($F30&gt;=15," ",ISJ.PAY.繳清!$I35),IF($I$8="現金給付",IF($AU30=0," ",$AU30),IF($AV30=0," ",$AV30)))</f>
        <v xml:space="preserve"> </v>
      </c>
      <c r="S30" s="355">
        <f t="shared" si="6"/>
        <v>1113539</v>
      </c>
      <c r="T30" s="159">
        <f t="shared" si="0"/>
        <v>1.2505773941373184</v>
      </c>
      <c r="U30" s="356">
        <f t="shared" si="7"/>
        <v>1.2505773941373175</v>
      </c>
      <c r="V30" s="356"/>
      <c r="W30" s="358"/>
      <c r="X30" s="358"/>
      <c r="Y30" s="358"/>
      <c r="Z30" s="358"/>
      <c r="AA30" s="358"/>
      <c r="AB30" s="358"/>
      <c r="AC30" s="358"/>
      <c r="AD30" s="358"/>
      <c r="AE30" s="358"/>
      <c r="AF30" s="358"/>
      <c r="AG30" s="355">
        <f t="shared" si="8"/>
        <v>1113539</v>
      </c>
      <c r="AH30" s="23"/>
      <c r="AI30" s="133" t="s">
        <v>226</v>
      </c>
      <c r="AJ30" s="136">
        <f>ISJ.IRR!$U$37</f>
        <v>2.6125335507830361E-2</v>
      </c>
      <c r="AK30" s="218"/>
      <c r="AO30" s="48">
        <f>IF($F30&gt;=110,0,IF($F30&lt;15,0,ISJ.PAY.現.儲!$M35))</f>
        <v>124760</v>
      </c>
      <c r="AP30" s="48">
        <f>IF($F30&gt;=110,0,IF($F30&lt;15,0,ISJ.PAY.現.儲!$T35))</f>
        <v>82818</v>
      </c>
      <c r="AQ30" s="48">
        <f>IF($F30&gt;=110,0,IF($F30&lt;15,0,ISJ.PAY.現.儲!$U35))</f>
        <v>82818</v>
      </c>
      <c r="AR30" s="161">
        <f t="shared" si="9"/>
        <v>0</v>
      </c>
      <c r="AS30" s="48">
        <f>IF(AND($F30&gt;=15,$E30&gt;=7),ISJ.PAY.現.儲!$K35,0)</f>
        <v>14577</v>
      </c>
      <c r="AT30" s="48">
        <f>IF($AS30=0,0,SUM($AS$13:$AS30))</f>
        <v>163584</v>
      </c>
      <c r="AU30" s="48">
        <f>IF($F30&lt;15,ISJ.PAY.現.儲!$I35,0)</f>
        <v>0</v>
      </c>
      <c r="AV30" s="48">
        <f>IF($F30=" ",0,IF(OR($F30&lt;15,$E30&gt;=7),ISJ.PAY.現.儲!$F35,0))</f>
        <v>190822</v>
      </c>
      <c r="AW30" s="168">
        <f t="shared" si="10"/>
        <v>97395</v>
      </c>
      <c r="AX30" s="168">
        <f t="shared" si="11"/>
        <v>273640</v>
      </c>
    </row>
    <row r="31" spans="1:50" ht="16" customHeight="1" x14ac:dyDescent="0.25">
      <c r="A31" s="21">
        <f t="shared" si="14"/>
        <v>18</v>
      </c>
      <c r="E31" s="328">
        <f t="shared" si="12"/>
        <v>19</v>
      </c>
      <c r="F31" s="329">
        <f t="shared" si="13"/>
        <v>73</v>
      </c>
      <c r="G31" s="349"/>
      <c r="H31" s="350">
        <f>IF($F31=" ","",ROUND(VLOOKUP($B$8,ISJ.CUR!$A$2:$DR$415,12+$E31,0)*$X$12,0))</f>
        <v>850176</v>
      </c>
      <c r="I31" s="351">
        <f t="shared" si="15"/>
        <v>850176</v>
      </c>
      <c r="J31" s="351">
        <f t="shared" si="1"/>
        <v>850176</v>
      </c>
      <c r="K31" s="352" t="str">
        <f t="shared" si="2"/>
        <v xml:space="preserve"> </v>
      </c>
      <c r="L31" s="350">
        <f>IF($I$8="購買增額繳清保險金額",IF($F31&gt;=110," ",IF($F31&lt;15," ",ISJ.PAY.繳清!$M36)),IF($AO31=0," ",$AO31))</f>
        <v>438915</v>
      </c>
      <c r="M31" s="351">
        <f>IF($I$8="購買增額繳清保險金額",IF($F31&gt;=110," ",IF($F31&lt;15," ",ISJ.PAY.繳清!$T36)),IF($AP31=0," ",$AP31))</f>
        <v>294971</v>
      </c>
      <c r="N31" s="351">
        <f>IF($I$8="購買增額繳清保險金額",IF($F31&gt;=110," ",IF($F31&lt;15," ",ISJ.PAY.繳清!U36)),IF($AQ31=0," ",$AQ31))</f>
        <v>294971</v>
      </c>
      <c r="O31" s="352" t="str">
        <f t="shared" si="3"/>
        <v xml:space="preserve"> </v>
      </c>
      <c r="P31" s="353" t="str">
        <f t="shared" si="4"/>
        <v xml:space="preserve"> </v>
      </c>
      <c r="Q31" s="354" t="str">
        <f t="shared" si="5"/>
        <v xml:space="preserve"> </v>
      </c>
      <c r="R31" s="355" t="str">
        <f>IF($I$8="購買增額繳清保險金額",IF($F31&gt;=15," ",ISJ.PAY.繳清!$I36),IF($I$8="現金給付",IF($AU31=0," ",$AU31),IF($AV31=0," ",$AV31)))</f>
        <v xml:space="preserve"> </v>
      </c>
      <c r="S31" s="355">
        <f t="shared" si="6"/>
        <v>1145147</v>
      </c>
      <c r="T31" s="159">
        <f t="shared" si="0"/>
        <v>1.2662096115640347</v>
      </c>
      <c r="U31" s="356">
        <f t="shared" si="7"/>
        <v>1.266209611564034</v>
      </c>
      <c r="V31" s="356"/>
      <c r="W31" s="358"/>
      <c r="X31" s="358"/>
      <c r="Y31" s="358"/>
      <c r="Z31" s="358"/>
      <c r="AA31" s="358"/>
      <c r="AB31" s="358"/>
      <c r="AC31" s="358"/>
      <c r="AD31" s="358"/>
      <c r="AE31" s="358"/>
      <c r="AF31" s="358"/>
      <c r="AG31" s="355">
        <f t="shared" si="8"/>
        <v>1145147</v>
      </c>
      <c r="AH31" s="23"/>
      <c r="AI31" s="133" t="s">
        <v>227</v>
      </c>
      <c r="AJ31" s="136">
        <f>ISJ.IRR!$V$37</f>
        <v>2.6244150557941159E-2</v>
      </c>
      <c r="AK31" s="218"/>
      <c r="AO31" s="48">
        <f>IF($F31&gt;=110,0,IF($F31&lt;15,0,ISJ.PAY.現.儲!$M36))</f>
        <v>124760</v>
      </c>
      <c r="AP31" s="48">
        <f>IF($F31&gt;=110,0,IF($F31&lt;15,0,ISJ.PAY.現.儲!$T36))</f>
        <v>83845</v>
      </c>
      <c r="AQ31" s="48">
        <f>IF($F31&gt;=110,0,IF($F31&lt;15,0,ISJ.PAY.現.儲!$U36))</f>
        <v>83845</v>
      </c>
      <c r="AR31" s="161">
        <f t="shared" si="9"/>
        <v>0</v>
      </c>
      <c r="AS31" s="48">
        <f>IF(AND($F31&gt;=15,$E31&gt;=7),ISJ.PAY.現.儲!$K36,0)</f>
        <v>14758</v>
      </c>
      <c r="AT31" s="48">
        <f>IF($AS31=0,0,SUM($AS$13:$AS31))</f>
        <v>178342</v>
      </c>
      <c r="AU31" s="48">
        <f>IF($F31&lt;15,ISJ.PAY.現.儲!$I36,0)</f>
        <v>0</v>
      </c>
      <c r="AV31" s="48">
        <f>IF($F31=" ",0,IF(OR($F31&lt;15,$E31&gt;=7),ISJ.PAY.現.儲!$F36,0))</f>
        <v>210980</v>
      </c>
      <c r="AW31" s="168">
        <f t="shared" si="10"/>
        <v>98603</v>
      </c>
      <c r="AX31" s="168">
        <f t="shared" si="11"/>
        <v>294825</v>
      </c>
    </row>
    <row r="32" spans="1:50" ht="16" customHeight="1" x14ac:dyDescent="0.25">
      <c r="A32" s="21">
        <f t="shared" si="14"/>
        <v>19</v>
      </c>
      <c r="E32" s="335">
        <f t="shared" si="12"/>
        <v>20</v>
      </c>
      <c r="F32" s="336">
        <f t="shared" si="13"/>
        <v>74</v>
      </c>
      <c r="G32" s="361"/>
      <c r="H32" s="362">
        <f>IF($F32=" ","",ROUND(VLOOKUP($B$8,ISJ.CUR!$A$2:$DR$415,12+$E32,0)*$X$12,0))</f>
        <v>860698</v>
      </c>
      <c r="I32" s="363">
        <f t="shared" si="15"/>
        <v>860698</v>
      </c>
      <c r="J32" s="363">
        <f t="shared" si="1"/>
        <v>860698</v>
      </c>
      <c r="K32" s="364" t="str">
        <f t="shared" si="2"/>
        <v xml:space="preserve"> </v>
      </c>
      <c r="L32" s="362">
        <f>IF($I$8="購買增額繳清保險金額",IF($F32&gt;=110," ",IF($F32&lt;15," ",ISJ.PAY.繳清!$M37)),IF($AO32=0," ",$AO32))</f>
        <v>465835</v>
      </c>
      <c r="M32" s="363">
        <f>IF($I$8="購買增額繳清保險金額",IF($F32&gt;=110," ",IF($F32&lt;15," ",ISJ.PAY.繳清!$T37)),IF($AP32=0," ",$AP32))</f>
        <v>316937</v>
      </c>
      <c r="N32" s="363">
        <f>IF($I$8="購買增額繳清保險金額",IF($F32&gt;=110," ",IF($F32&lt;15," ",ISJ.PAY.繳清!U37)),IF($AQ32=0," ",$AQ32))</f>
        <v>316937</v>
      </c>
      <c r="O32" s="364" t="str">
        <f t="shared" si="3"/>
        <v xml:space="preserve"> </v>
      </c>
      <c r="P32" s="365" t="str">
        <f t="shared" si="4"/>
        <v xml:space="preserve"> </v>
      </c>
      <c r="Q32" s="366" t="str">
        <f t="shared" si="5"/>
        <v xml:space="preserve"> </v>
      </c>
      <c r="R32" s="367" t="str">
        <f>IF($I$8="購買增額繳清保險金額",IF($F32&gt;=15," ",ISJ.PAY.繳清!$I37),IF($I$8="現金給付",IF($AU32=0," ",$AU32),IF($AV32=0," ",$AV32)))</f>
        <v xml:space="preserve"> </v>
      </c>
      <c r="S32" s="367">
        <f t="shared" si="6"/>
        <v>1177635</v>
      </c>
      <c r="T32" s="165">
        <f t="shared" si="0"/>
        <v>1.2820372317085851</v>
      </c>
      <c r="U32" s="368">
        <f t="shared" si="7"/>
        <v>1.2820372317085844</v>
      </c>
      <c r="V32" s="368"/>
      <c r="W32" s="369"/>
      <c r="X32" s="369"/>
      <c r="Y32" s="369"/>
      <c r="Z32" s="369"/>
      <c r="AA32" s="369"/>
      <c r="AB32" s="369"/>
      <c r="AC32" s="369"/>
      <c r="AD32" s="369"/>
      <c r="AE32" s="369"/>
      <c r="AF32" s="369"/>
      <c r="AG32" s="367">
        <f t="shared" si="8"/>
        <v>1177635</v>
      </c>
      <c r="AH32" s="23"/>
      <c r="AI32" s="133" t="s">
        <v>228</v>
      </c>
      <c r="AJ32" s="136">
        <f>ISJ.IRR!$W$37</f>
        <v>2.6350346410421555E-2</v>
      </c>
      <c r="AK32" s="218"/>
      <c r="AO32" s="48">
        <f>IF($F32&gt;=110,0,IF($F32&lt;15,0,ISJ.PAY.現.儲!$M37))</f>
        <v>124760</v>
      </c>
      <c r="AP32" s="48">
        <f>IF($F32&gt;=110,0,IF($F32&lt;15,0,ISJ.PAY.現.儲!$T37))</f>
        <v>84882</v>
      </c>
      <c r="AQ32" s="48">
        <f>IF($F32&gt;=110,0,IF($F32&lt;15,0,ISJ.PAY.現.儲!$U37))</f>
        <v>84882</v>
      </c>
      <c r="AR32" s="161">
        <f t="shared" si="9"/>
        <v>0</v>
      </c>
      <c r="AS32" s="48">
        <f>IF(AND($F32&gt;=15,$E32&gt;=7),ISJ.PAY.現.儲!$K37,0)</f>
        <v>14940</v>
      </c>
      <c r="AT32" s="48">
        <f>IF($AS32=0,0,SUM($AS$13:$AS32))</f>
        <v>193282</v>
      </c>
      <c r="AU32" s="48">
        <f>IF($F32&lt;15,ISJ.PAY.現.儲!$I37,0)</f>
        <v>0</v>
      </c>
      <c r="AV32" s="48">
        <f>IF($F32=" ",0,IF(OR($F32&lt;15,$E32&gt;=7),ISJ.PAY.現.儲!$F37,0))</f>
        <v>231891</v>
      </c>
      <c r="AW32" s="168">
        <f t="shared" si="10"/>
        <v>99822</v>
      </c>
      <c r="AX32" s="168">
        <f t="shared" si="11"/>
        <v>316773</v>
      </c>
    </row>
    <row r="33" spans="1:50" ht="16" customHeight="1" x14ac:dyDescent="0.25">
      <c r="A33" s="21">
        <f t="shared" si="14"/>
        <v>20</v>
      </c>
      <c r="E33" s="328">
        <f t="shared" si="12"/>
        <v>21</v>
      </c>
      <c r="F33" s="329">
        <f t="shared" si="13"/>
        <v>75</v>
      </c>
      <c r="G33" s="349"/>
      <c r="H33" s="350">
        <f>IF($F33=" ","",ROUND(VLOOKUP($B$8,ISJ.CUR!$A$2:$DR$415,12+$E33,0)*$X$12,0))</f>
        <v>871339</v>
      </c>
      <c r="I33" s="351">
        <f t="shared" si="15"/>
        <v>871339</v>
      </c>
      <c r="J33" s="351">
        <f t="shared" si="1"/>
        <v>871339</v>
      </c>
      <c r="K33" s="352" t="str">
        <f t="shared" si="2"/>
        <v xml:space="preserve"> </v>
      </c>
      <c r="L33" s="350">
        <f>IF($I$8="購買增額繳清保險金額",IF($F33&gt;=110," ",IF($F33&lt;15," ",ISJ.PAY.繳清!$M38)),IF($AO33=0," ",$AO33))</f>
        <v>493182</v>
      </c>
      <c r="M33" s="351">
        <f>IF($I$8="購買增額繳清保險金額",IF($F33&gt;=110," ",IF($F33&lt;15," ",ISJ.PAY.繳清!$T38)),IF($AP33=0," ",$AP33))</f>
        <v>339691</v>
      </c>
      <c r="N33" s="351">
        <f>IF($I$8="購買增額繳清保險金額",IF($F33&gt;=110," ",IF($F33&lt;15," ",ISJ.PAY.繳清!U38)),IF($AQ33=0," ",$AQ33))</f>
        <v>339691</v>
      </c>
      <c r="O33" s="352" t="str">
        <f t="shared" si="3"/>
        <v xml:space="preserve"> </v>
      </c>
      <c r="P33" s="353" t="str">
        <f t="shared" si="4"/>
        <v xml:space="preserve"> </v>
      </c>
      <c r="Q33" s="354" t="str">
        <f t="shared" si="5"/>
        <v xml:space="preserve"> </v>
      </c>
      <c r="R33" s="355" t="str">
        <f>IF($I$8="購買增額繳清保險金額",IF($F33&gt;=15," ",ISJ.PAY.繳清!$I38),IF($I$8="現金給付",IF($AU33=0," ",$AU33),IF($AV33=0," ",$AV33)))</f>
        <v xml:space="preserve"> </v>
      </c>
      <c r="S33" s="355">
        <f t="shared" si="6"/>
        <v>1211030</v>
      </c>
      <c r="T33" s="159"/>
      <c r="U33" s="358"/>
      <c r="V33" s="358"/>
      <c r="W33" s="358"/>
      <c r="X33" s="358"/>
      <c r="Y33" s="358"/>
      <c r="Z33" s="358"/>
      <c r="AA33" s="358"/>
      <c r="AB33" s="358"/>
      <c r="AC33" s="358"/>
      <c r="AD33" s="358"/>
      <c r="AE33" s="358"/>
      <c r="AF33" s="358"/>
      <c r="AG33" s="355">
        <f t="shared" si="8"/>
        <v>1211030</v>
      </c>
      <c r="AH33" s="23"/>
      <c r="AI33" s="133" t="s">
        <v>229</v>
      </c>
      <c r="AJ33" s="131"/>
      <c r="AK33" s="218"/>
      <c r="AO33" s="48">
        <f>IF($F33&gt;=110,0,IF($F33&lt;15,0,ISJ.PAY.現.儲!$M38))</f>
        <v>124760</v>
      </c>
      <c r="AP33" s="48">
        <f>IF($F33&gt;=110,0,IF($F33&lt;15,0,ISJ.PAY.現.儲!$T38))</f>
        <v>85932</v>
      </c>
      <c r="AQ33" s="48">
        <f>IF($F33&gt;=110,0,IF($F33&lt;15,0,ISJ.PAY.現.儲!$U38))</f>
        <v>85932</v>
      </c>
      <c r="AR33" s="161">
        <f t="shared" si="9"/>
        <v>0</v>
      </c>
      <c r="AS33" s="48">
        <f>IF(AND($F33&gt;=15,$E33&gt;=7),ISJ.PAY.現.儲!$K38,0)</f>
        <v>15125</v>
      </c>
      <c r="AT33" s="48">
        <f>IF($AS33=0,0,SUM($AS$13:$AS33))</f>
        <v>208407</v>
      </c>
      <c r="AU33" s="48">
        <f>IF($F33&lt;15,ISJ.PAY.現.儲!$I38,0)</f>
        <v>0</v>
      </c>
      <c r="AV33" s="48">
        <f>IF($F33=" ",0,IF(OR($F33&lt;15,$E33&gt;=7),ISJ.PAY.現.儲!$F38,0))</f>
        <v>253579</v>
      </c>
      <c r="AW33" s="168">
        <f t="shared" si="10"/>
        <v>101057</v>
      </c>
      <c r="AX33" s="168">
        <f t="shared" si="11"/>
        <v>339511</v>
      </c>
    </row>
    <row r="34" spans="1:50" ht="16" customHeight="1" x14ac:dyDescent="0.25">
      <c r="A34" s="21">
        <f t="shared" si="14"/>
        <v>21</v>
      </c>
      <c r="E34" s="328">
        <f t="shared" si="12"/>
        <v>22</v>
      </c>
      <c r="F34" s="329">
        <f t="shared" si="13"/>
        <v>76</v>
      </c>
      <c r="G34" s="349"/>
      <c r="H34" s="350">
        <f>IF($F34=" ","",ROUND(VLOOKUP($B$8,ISJ.CUR!$A$2:$DR$415,12+$E34,0)*$X$12,0))</f>
        <v>882096</v>
      </c>
      <c r="I34" s="351">
        <f t="shared" si="15"/>
        <v>882096</v>
      </c>
      <c r="J34" s="351">
        <f t="shared" si="1"/>
        <v>882096</v>
      </c>
      <c r="K34" s="352" t="str">
        <f t="shared" si="2"/>
        <v xml:space="preserve"> </v>
      </c>
      <c r="L34" s="350">
        <f>IF($I$8="購買增額繳清保險金額",IF($F34&gt;=110," ",IF($F34&lt;15," ",ISJ.PAY.繳清!$M39)),IF($AO34=0," ",$AO34))</f>
        <v>520962</v>
      </c>
      <c r="M34" s="351">
        <f>IF($I$8="購買增額繳清保險金額",IF($F34&gt;=110," ",IF($F34&lt;15," ",ISJ.PAY.繳清!$T39)),IF($AP34=0," ",$AP34))</f>
        <v>363256</v>
      </c>
      <c r="N34" s="351">
        <f>IF($I$8="購買增額繳清保險金額",IF($F34&gt;=110," ",IF($F34&lt;15," ",ISJ.PAY.繳清!U39)),IF($AQ34=0," ",$AQ34))</f>
        <v>363256</v>
      </c>
      <c r="O34" s="352" t="str">
        <f t="shared" si="3"/>
        <v xml:space="preserve"> </v>
      </c>
      <c r="P34" s="353" t="str">
        <f t="shared" si="4"/>
        <v xml:space="preserve"> </v>
      </c>
      <c r="Q34" s="354" t="str">
        <f t="shared" si="5"/>
        <v xml:space="preserve"> </v>
      </c>
      <c r="R34" s="355" t="str">
        <f>IF($I$8="購買增額繳清保險金額",IF($F34&gt;=15," ",ISJ.PAY.繳清!$I39),IF($I$8="現金給付",IF($AU34=0," ",$AU34),IF($AV34=0," ",$AV34)))</f>
        <v xml:space="preserve"> </v>
      </c>
      <c r="S34" s="355">
        <f t="shared" si="6"/>
        <v>1245352</v>
      </c>
      <c r="T34" s="358"/>
      <c r="U34" s="358"/>
      <c r="V34" s="358"/>
      <c r="W34" s="358"/>
      <c r="X34" s="358"/>
      <c r="Y34" s="358"/>
      <c r="Z34" s="358"/>
      <c r="AA34" s="358"/>
      <c r="AB34" s="358"/>
      <c r="AC34" s="358"/>
      <c r="AD34" s="358"/>
      <c r="AE34" s="358"/>
      <c r="AF34" s="358"/>
      <c r="AG34" s="355">
        <f t="shared" si="8"/>
        <v>1245352</v>
      </c>
      <c r="AH34" s="23"/>
      <c r="AI34" s="133" t="s">
        <v>230</v>
      </c>
      <c r="AJ34" s="131"/>
      <c r="AK34" s="218"/>
      <c r="AO34" s="48">
        <f>IF($F34&gt;=110,0,IF($F34&lt;15,0,ISJ.PAY.現.儲!$M39))</f>
        <v>124760</v>
      </c>
      <c r="AP34" s="48">
        <f>IF($F34&gt;=110,0,IF($F34&lt;15,0,ISJ.PAY.現.儲!$T39))</f>
        <v>86992</v>
      </c>
      <c r="AQ34" s="48">
        <f>IF($F34&gt;=110,0,IF($F34&lt;15,0,ISJ.PAY.現.儲!$U39))</f>
        <v>86992</v>
      </c>
      <c r="AR34" s="161">
        <f t="shared" si="9"/>
        <v>0</v>
      </c>
      <c r="AS34" s="48">
        <f>IF(AND($F34&gt;=15,$E34&gt;=7),ISJ.PAY.現.儲!$K39,0)</f>
        <v>15312</v>
      </c>
      <c r="AT34" s="48">
        <f>IF($AS34=0,0,SUM($AS$13:$AS34))</f>
        <v>223719</v>
      </c>
      <c r="AU34" s="48">
        <f>IF($F34&lt;15,ISJ.PAY.現.儲!$I39,0)</f>
        <v>0</v>
      </c>
      <c r="AV34" s="48">
        <f>IF($F34=" ",0,IF(OR($F34&lt;15,$E34&gt;=7),ISJ.PAY.現.儲!$F39,0))</f>
        <v>276067</v>
      </c>
      <c r="AW34" s="168">
        <f t="shared" si="10"/>
        <v>102304</v>
      </c>
      <c r="AX34" s="168">
        <f t="shared" si="11"/>
        <v>363059</v>
      </c>
    </row>
    <row r="35" spans="1:50" ht="16" customHeight="1" x14ac:dyDescent="0.25">
      <c r="A35" s="21">
        <f t="shared" si="14"/>
        <v>22</v>
      </c>
      <c r="E35" s="328">
        <f t="shared" si="12"/>
        <v>23</v>
      </c>
      <c r="F35" s="329">
        <f t="shared" si="13"/>
        <v>77</v>
      </c>
      <c r="G35" s="349"/>
      <c r="H35" s="350">
        <f>IF($F35=" ","",ROUND(VLOOKUP($B$8,ISJ.CUR!$A$2:$DR$415,12+$E35,0)*$X$12,0))</f>
        <v>892971</v>
      </c>
      <c r="I35" s="351">
        <f t="shared" si="15"/>
        <v>892971</v>
      </c>
      <c r="J35" s="351">
        <f t="shared" si="1"/>
        <v>892971</v>
      </c>
      <c r="K35" s="352" t="str">
        <f t="shared" si="2"/>
        <v xml:space="preserve"> </v>
      </c>
      <c r="L35" s="350">
        <f>IF($I$8="購買增額繳清保險金額",IF($F35&gt;=110," ",IF($F35&lt;15," ",ISJ.PAY.繳清!$M40)),IF($AO35=0," ",$AO35))</f>
        <v>549179</v>
      </c>
      <c r="M35" s="351">
        <f>IF($I$8="購買增額繳清保險金額",IF($F35&gt;=110," ",IF($F35&lt;15," ",ISJ.PAY.繳清!$T40)),IF($AP35=0," ",$AP35))</f>
        <v>387652</v>
      </c>
      <c r="N35" s="351">
        <f>IF($I$8="購買增額繳清保險金額",IF($F35&gt;=110," ",IF($F35&lt;15," ",ISJ.PAY.繳清!U40)),IF($AQ35=0," ",$AQ35))</f>
        <v>387652</v>
      </c>
      <c r="O35" s="352" t="str">
        <f t="shared" si="3"/>
        <v xml:space="preserve"> </v>
      </c>
      <c r="P35" s="353" t="str">
        <f t="shared" si="4"/>
        <v xml:space="preserve"> </v>
      </c>
      <c r="Q35" s="354" t="str">
        <f t="shared" si="5"/>
        <v xml:space="preserve"> </v>
      </c>
      <c r="R35" s="355" t="str">
        <f>IF($I$8="購買增額繳清保險金額",IF($F35&gt;=15," ",ISJ.PAY.繳清!$I40),IF($I$8="現金給付",IF($AU35=0," ",$AU35),IF($AV35=0," ",$AV35)))</f>
        <v xml:space="preserve"> </v>
      </c>
      <c r="S35" s="355">
        <f t="shared" si="6"/>
        <v>1280623</v>
      </c>
      <c r="T35" s="358"/>
      <c r="U35" s="358"/>
      <c r="V35" s="358"/>
      <c r="W35" s="358"/>
      <c r="X35" s="358"/>
      <c r="Y35" s="358"/>
      <c r="Z35" s="358"/>
      <c r="AA35" s="358"/>
      <c r="AB35" s="358"/>
      <c r="AC35" s="358"/>
      <c r="AD35" s="358"/>
      <c r="AE35" s="358"/>
      <c r="AF35" s="358"/>
      <c r="AG35" s="355">
        <f t="shared" si="8"/>
        <v>1280623</v>
      </c>
      <c r="AH35" s="23"/>
      <c r="AI35" s="133" t="s">
        <v>231</v>
      </c>
      <c r="AJ35" s="131"/>
      <c r="AK35" s="218"/>
      <c r="AO35" s="48">
        <f>IF($F35&gt;=110,0,IF($F35&lt;15,0,ISJ.PAY.現.儲!$M40))</f>
        <v>124760</v>
      </c>
      <c r="AP35" s="48">
        <f>IF($F35&gt;=110,0,IF($F35&lt;15,0,ISJ.PAY.現.儲!$T40))</f>
        <v>88065</v>
      </c>
      <c r="AQ35" s="48">
        <f>IF($F35&gt;=110,0,IF($F35&lt;15,0,ISJ.PAY.現.儲!$U40))</f>
        <v>88065</v>
      </c>
      <c r="AR35" s="161">
        <f t="shared" si="9"/>
        <v>0</v>
      </c>
      <c r="AS35" s="48">
        <f>IF(AND($F35&gt;=15,$E35&gt;=7),ISJ.PAY.現.儲!$K40,0)</f>
        <v>15500</v>
      </c>
      <c r="AT35" s="48">
        <f>IF($AS35=0,0,SUM($AS$13:$AS35))</f>
        <v>239219</v>
      </c>
      <c r="AU35" s="48">
        <f>IF($F35&lt;15,ISJ.PAY.現.儲!$I40,0)</f>
        <v>0</v>
      </c>
      <c r="AV35" s="48">
        <f>IF($F35=" ",0,IF(OR($F35&lt;15,$E35&gt;=7),ISJ.PAY.現.儲!$F40,0))</f>
        <v>299380</v>
      </c>
      <c r="AW35" s="168">
        <f t="shared" si="10"/>
        <v>103565</v>
      </c>
      <c r="AX35" s="168">
        <f t="shared" si="11"/>
        <v>387445</v>
      </c>
    </row>
    <row r="36" spans="1:50" ht="16" customHeight="1" x14ac:dyDescent="0.25">
      <c r="A36" s="21">
        <f t="shared" si="14"/>
        <v>23</v>
      </c>
      <c r="E36" s="328">
        <f t="shared" si="12"/>
        <v>24</v>
      </c>
      <c r="F36" s="329">
        <f t="shared" si="13"/>
        <v>78</v>
      </c>
      <c r="G36" s="349"/>
      <c r="H36" s="350">
        <f>IF($F36=" ","",ROUND(VLOOKUP($B$8,ISJ.CUR!$A$2:$DR$415,12+$E36,0)*$X$12,0))</f>
        <v>903963</v>
      </c>
      <c r="I36" s="351">
        <f t="shared" si="15"/>
        <v>903963</v>
      </c>
      <c r="J36" s="351">
        <f t="shared" si="1"/>
        <v>903963</v>
      </c>
      <c r="K36" s="352" t="str">
        <f t="shared" si="2"/>
        <v xml:space="preserve"> </v>
      </c>
      <c r="L36" s="350">
        <f>IF($I$8="購買增額繳清保險金額",IF($F36&gt;=110," ",IF($F36&lt;15," ",ISJ.PAY.繳清!$M41)),IF($AO36=0," ",$AO36))</f>
        <v>577842</v>
      </c>
      <c r="M36" s="351">
        <f>IF($I$8="購買增額繳清保險金額",IF($F36&gt;=110," ",IF($F36&lt;15," ",ISJ.PAY.繳清!$T41)),IF($AP36=0," ",$AP36))</f>
        <v>412905</v>
      </c>
      <c r="N36" s="351">
        <f>IF($I$8="購買增額繳清保險金額",IF($F36&gt;=110," ",IF($F36&lt;15," ",ISJ.PAY.繳清!U41)),IF($AQ36=0," ",$AQ36))</f>
        <v>412905</v>
      </c>
      <c r="O36" s="352" t="str">
        <f t="shared" si="3"/>
        <v xml:space="preserve"> </v>
      </c>
      <c r="P36" s="353" t="str">
        <f t="shared" si="4"/>
        <v xml:space="preserve"> </v>
      </c>
      <c r="Q36" s="354" t="str">
        <f t="shared" si="5"/>
        <v xml:space="preserve"> </v>
      </c>
      <c r="R36" s="355" t="str">
        <f>IF($I$8="購買增額繳清保險金額",IF($F36&gt;=15," ",ISJ.PAY.繳清!$I41),IF($I$8="現金給付",IF($AU36=0," ",$AU36),IF($AV36=0," ",$AV36)))</f>
        <v xml:space="preserve"> </v>
      </c>
      <c r="S36" s="355">
        <f t="shared" si="6"/>
        <v>1316868</v>
      </c>
      <c r="T36" s="358"/>
      <c r="U36" s="358"/>
      <c r="V36" s="358"/>
      <c r="W36" s="358"/>
      <c r="X36" s="358"/>
      <c r="Y36" s="358"/>
      <c r="Z36" s="358"/>
      <c r="AA36" s="358"/>
      <c r="AB36" s="358"/>
      <c r="AC36" s="358"/>
      <c r="AD36" s="358"/>
      <c r="AE36" s="358"/>
      <c r="AF36" s="358"/>
      <c r="AG36" s="355">
        <f t="shared" si="8"/>
        <v>1316868</v>
      </c>
      <c r="AH36" s="23"/>
      <c r="AI36" s="133" t="s">
        <v>232</v>
      </c>
      <c r="AJ36" s="131"/>
      <c r="AK36" s="218"/>
      <c r="AO36" s="48">
        <f>IF($F36&gt;=110,0,IF($F36&lt;15,0,ISJ.PAY.現.儲!$M41))</f>
        <v>124760</v>
      </c>
      <c r="AP36" s="48">
        <f>IF($F36&gt;=110,0,IF($F36&lt;15,0,ISJ.PAY.現.儲!$T41))</f>
        <v>89149</v>
      </c>
      <c r="AQ36" s="48">
        <f>IF($F36&gt;=110,0,IF($F36&lt;15,0,ISJ.PAY.現.儲!$U41))</f>
        <v>89149</v>
      </c>
      <c r="AR36" s="161">
        <f t="shared" si="9"/>
        <v>0</v>
      </c>
      <c r="AS36" s="48">
        <f>IF(AND($F36&gt;=15,$E36&gt;=7),ISJ.PAY.現.儲!$K41,0)</f>
        <v>15691</v>
      </c>
      <c r="AT36" s="48">
        <f>IF($AS36=0,0,SUM($AS$13:$AS36))</f>
        <v>254910</v>
      </c>
      <c r="AU36" s="48">
        <f>IF($F36&lt;15,ISJ.PAY.現.儲!$I41,0)</f>
        <v>0</v>
      </c>
      <c r="AV36" s="48">
        <f>IF($F36=" ",0,IF(OR($F36&lt;15,$E36&gt;=7),ISJ.PAY.現.儲!$F41,0))</f>
        <v>323543</v>
      </c>
      <c r="AW36" s="168">
        <f t="shared" si="10"/>
        <v>104840</v>
      </c>
      <c r="AX36" s="168">
        <f t="shared" si="11"/>
        <v>412692</v>
      </c>
    </row>
    <row r="37" spans="1:50" ht="16" customHeight="1" x14ac:dyDescent="0.25">
      <c r="A37" s="21">
        <f t="shared" si="14"/>
        <v>24</v>
      </c>
      <c r="E37" s="335">
        <f t="shared" si="12"/>
        <v>25</v>
      </c>
      <c r="F37" s="336">
        <f t="shared" si="13"/>
        <v>79</v>
      </c>
      <c r="G37" s="361"/>
      <c r="H37" s="362">
        <f>IF($F37=" ","",ROUND(VLOOKUP($B$8,ISJ.CUR!$A$2:$DR$415,12+$E37,0)*$X$12,0))</f>
        <v>915070</v>
      </c>
      <c r="I37" s="363">
        <f t="shared" si="15"/>
        <v>915070</v>
      </c>
      <c r="J37" s="363">
        <f t="shared" si="1"/>
        <v>915070</v>
      </c>
      <c r="K37" s="364" t="str">
        <f t="shared" si="2"/>
        <v xml:space="preserve"> </v>
      </c>
      <c r="L37" s="362">
        <f>IF($I$8="購買增額繳清保險金額",IF($F37&gt;=110," ",IF($F37&lt;15," ",ISJ.PAY.繳清!$M42)),IF($AO37=0," ",$AO37))</f>
        <v>606961</v>
      </c>
      <c r="M37" s="363">
        <f>IF($I$8="購買增額繳清保險金額",IF($F37&gt;=110," ",IF($F37&lt;15," ",ISJ.PAY.繳清!$T42)),IF($AP37=0," ",$AP37))</f>
        <v>439041</v>
      </c>
      <c r="N37" s="363">
        <f>IF($I$8="購買增額繳清保險金額",IF($F37&gt;=110," ",IF($F37&lt;15," ",ISJ.PAY.繳清!U42)),IF($AQ37=0," ",$AQ37))</f>
        <v>439041</v>
      </c>
      <c r="O37" s="364" t="str">
        <f t="shared" si="3"/>
        <v xml:space="preserve"> </v>
      </c>
      <c r="P37" s="365" t="str">
        <f t="shared" si="4"/>
        <v xml:space="preserve"> </v>
      </c>
      <c r="Q37" s="366" t="str">
        <f t="shared" si="5"/>
        <v xml:space="preserve"> </v>
      </c>
      <c r="R37" s="367" t="str">
        <f>IF($I$8="購買增額繳清保險金額",IF($F37&gt;=15," ",ISJ.PAY.繳清!$I42),IF($I$8="現金給付",IF($AU37=0," ",$AU37),IF($AV37=0," ",$AV37)))</f>
        <v xml:space="preserve"> </v>
      </c>
      <c r="S37" s="367">
        <f t="shared" si="6"/>
        <v>1354111</v>
      </c>
      <c r="T37" s="165"/>
      <c r="U37" s="368"/>
      <c r="V37" s="368"/>
      <c r="W37" s="369"/>
      <c r="X37" s="369"/>
      <c r="Y37" s="369"/>
      <c r="Z37" s="369"/>
      <c r="AA37" s="369"/>
      <c r="AB37" s="369"/>
      <c r="AC37" s="369"/>
      <c r="AD37" s="369"/>
      <c r="AE37" s="369"/>
      <c r="AF37" s="369"/>
      <c r="AG37" s="367">
        <f t="shared" si="8"/>
        <v>1354111</v>
      </c>
      <c r="AH37" s="23"/>
      <c r="AI37" s="133" t="s">
        <v>233</v>
      </c>
      <c r="AJ37" s="131"/>
      <c r="AK37" s="218"/>
      <c r="AO37" s="48">
        <f>IF($F37&gt;=110,0,IF($F37&lt;15,0,ISJ.PAY.現.儲!$M42))</f>
        <v>124760</v>
      </c>
      <c r="AP37" s="48">
        <f>IF($F37&gt;=110,0,IF($F37&lt;15,0,ISJ.PAY.現.儲!$T42))</f>
        <v>90244</v>
      </c>
      <c r="AQ37" s="48">
        <f>IF($F37&gt;=110,0,IF($F37&lt;15,0,ISJ.PAY.現.儲!$U42))</f>
        <v>90244</v>
      </c>
      <c r="AR37" s="161">
        <f t="shared" si="9"/>
        <v>0</v>
      </c>
      <c r="AS37" s="48">
        <f>IF(AND($F37&gt;=15,$E37&gt;=7),ISJ.PAY.現.儲!$K42,0)</f>
        <v>15884</v>
      </c>
      <c r="AT37" s="48">
        <f>IF($AS37=0,0,SUM($AS$13:$AS37))</f>
        <v>270794</v>
      </c>
      <c r="AU37" s="48">
        <f>IF($F37&lt;15,ISJ.PAY.現.儲!$I42,0)</f>
        <v>0</v>
      </c>
      <c r="AV37" s="48">
        <f>IF($F37=" ",0,IF(OR($F37&lt;15,$E37&gt;=7),ISJ.PAY.現.儲!$F42,0))</f>
        <v>348583</v>
      </c>
      <c r="AW37" s="168">
        <f t="shared" si="10"/>
        <v>106128</v>
      </c>
      <c r="AX37" s="168">
        <f t="shared" si="11"/>
        <v>438827</v>
      </c>
    </row>
    <row r="38" spans="1:50" ht="16" customHeight="1" x14ac:dyDescent="0.25">
      <c r="A38" s="21">
        <f t="shared" si="14"/>
        <v>25</v>
      </c>
      <c r="E38" s="328">
        <f t="shared" si="12"/>
        <v>26</v>
      </c>
      <c r="F38" s="329">
        <f t="shared" si="13"/>
        <v>80</v>
      </c>
      <c r="G38" s="349"/>
      <c r="H38" s="350">
        <f>IF($F38=" ","",ROUND(VLOOKUP($B$8,ISJ.CUR!$A$2:$DR$415,12+$E38,0)*$X$12,0))</f>
        <v>926292</v>
      </c>
      <c r="I38" s="351">
        <f t="shared" si="15"/>
        <v>926292</v>
      </c>
      <c r="J38" s="351">
        <f t="shared" si="1"/>
        <v>926292</v>
      </c>
      <c r="K38" s="352" t="str">
        <f t="shared" si="2"/>
        <v xml:space="preserve"> </v>
      </c>
      <c r="L38" s="350">
        <f>IF($I$8="購買增額繳清保險金額",IF($F38&gt;=110," ",IF($F38&lt;15," ",ISJ.PAY.繳清!$M43)),IF($AO38=0," ",$AO38))</f>
        <v>636538</v>
      </c>
      <c r="M38" s="351">
        <f>IF($I$8="購買增額繳清保險金額",IF($F38&gt;=110," ",IF($F38&lt;15," ",ISJ.PAY.繳清!$T43)),IF($AP38=0," ",$AP38))</f>
        <v>466082</v>
      </c>
      <c r="N38" s="351">
        <f>IF($I$8="購買增額繳清保險金額",IF($F38&gt;=110," ",IF($F38&lt;15," ",ISJ.PAY.繳清!U43)),IF($AQ38=0," ",$AQ38))</f>
        <v>466082</v>
      </c>
      <c r="O38" s="352" t="str">
        <f t="shared" si="3"/>
        <v xml:space="preserve"> </v>
      </c>
      <c r="P38" s="353" t="str">
        <f t="shared" si="4"/>
        <v xml:space="preserve"> </v>
      </c>
      <c r="Q38" s="354" t="str">
        <f t="shared" si="5"/>
        <v xml:space="preserve"> </v>
      </c>
      <c r="R38" s="355" t="str">
        <f>IF($I$8="購買增額繳清保險金額",IF($F38&gt;=15," ",ISJ.PAY.繳清!$I43),IF($I$8="現金給付",IF($AU38=0," ",$AU38),IF($AV38=0," ",$AV38)))</f>
        <v xml:space="preserve"> </v>
      </c>
      <c r="S38" s="355">
        <f t="shared" si="6"/>
        <v>1392374</v>
      </c>
      <c r="T38" s="358"/>
      <c r="U38" s="358"/>
      <c r="V38" s="358"/>
      <c r="W38" s="358"/>
      <c r="X38" s="358"/>
      <c r="Y38" s="358"/>
      <c r="Z38" s="358"/>
      <c r="AA38" s="358"/>
      <c r="AB38" s="358"/>
      <c r="AC38" s="358"/>
      <c r="AD38" s="358"/>
      <c r="AE38" s="358"/>
      <c r="AF38" s="358"/>
      <c r="AG38" s="355">
        <f t="shared" si="8"/>
        <v>1392374</v>
      </c>
      <c r="AH38" s="23"/>
      <c r="AI38" s="133" t="s">
        <v>227</v>
      </c>
      <c r="AJ38" s="131"/>
      <c r="AK38" s="218"/>
      <c r="AO38" s="48">
        <f>IF($F38&gt;=110,0,IF($F38&lt;15,0,ISJ.PAY.現.儲!$M43))</f>
        <v>124760</v>
      </c>
      <c r="AP38" s="48">
        <f>IF($F38&gt;=110,0,IF($F38&lt;15,0,ISJ.PAY.現.儲!$T43))</f>
        <v>91351</v>
      </c>
      <c r="AQ38" s="48">
        <f>IF($F38&gt;=110,0,IF($F38&lt;15,0,ISJ.PAY.現.儲!$U43))</f>
        <v>91351</v>
      </c>
      <c r="AR38" s="161">
        <f t="shared" si="9"/>
        <v>0</v>
      </c>
      <c r="AS38" s="48">
        <f>IF(AND($F38&gt;=15,$E38&gt;=7),ISJ.PAY.現.儲!$K43,0)</f>
        <v>16079</v>
      </c>
      <c r="AT38" s="48">
        <f>IF($AS38=0,0,SUM($AS$13:$AS38))</f>
        <v>286873</v>
      </c>
      <c r="AU38" s="48">
        <f>IF($F38&lt;15,ISJ.PAY.現.儲!$I43,0)</f>
        <v>0</v>
      </c>
      <c r="AV38" s="48">
        <f>IF($F38=" ",0,IF(OR($F38&lt;15,$E38&gt;=7),ISJ.PAY.現.儲!$F43,0))</f>
        <v>374527</v>
      </c>
      <c r="AW38" s="168">
        <f t="shared" si="10"/>
        <v>107430</v>
      </c>
      <c r="AX38" s="168">
        <f t="shared" si="11"/>
        <v>465878</v>
      </c>
    </row>
    <row r="39" spans="1:50" ht="16" customHeight="1" x14ac:dyDescent="0.25">
      <c r="A39" s="21">
        <f t="shared" si="14"/>
        <v>26</v>
      </c>
      <c r="E39" s="328">
        <f t="shared" si="12"/>
        <v>27</v>
      </c>
      <c r="F39" s="329">
        <f t="shared" si="13"/>
        <v>81</v>
      </c>
      <c r="G39" s="349"/>
      <c r="H39" s="350">
        <f>IF($F39=" ","",ROUND(VLOOKUP($B$8,ISJ.CUR!$A$2:$DR$415,12+$E39,0)*$X$12,0))</f>
        <v>937628</v>
      </c>
      <c r="I39" s="351">
        <f t="shared" si="15"/>
        <v>937628</v>
      </c>
      <c r="J39" s="351">
        <f t="shared" si="1"/>
        <v>937628</v>
      </c>
      <c r="K39" s="352" t="str">
        <f t="shared" si="2"/>
        <v xml:space="preserve"> </v>
      </c>
      <c r="L39" s="350">
        <f>IF($I$8="購買增額繳清保險金額",IF($F39&gt;=110," ",IF($F39&lt;15," ",ISJ.PAY.繳清!$M44)),IF($AO39=0," ",$AO39))</f>
        <v>666582</v>
      </c>
      <c r="M39" s="351">
        <f>IF($I$8="購買增額繳清保險金額",IF($F39&gt;=110," ",IF($F39&lt;15," ",ISJ.PAY.繳清!$T44)),IF($AP39=0," ",$AP39))</f>
        <v>494054</v>
      </c>
      <c r="N39" s="351">
        <f>IF($I$8="購買增額繳清保險金額",IF($F39&gt;=110," ",IF($F39&lt;15," ",ISJ.PAY.繳清!U44)),IF($AQ39=0," ",$AQ39))</f>
        <v>494054</v>
      </c>
      <c r="O39" s="352" t="str">
        <f t="shared" si="3"/>
        <v xml:space="preserve"> </v>
      </c>
      <c r="P39" s="353" t="str">
        <f t="shared" si="4"/>
        <v xml:space="preserve"> </v>
      </c>
      <c r="Q39" s="354" t="str">
        <f t="shared" si="5"/>
        <v xml:space="preserve"> </v>
      </c>
      <c r="R39" s="355" t="str">
        <f>IF($I$8="購買增額繳清保險金額",IF($F39&gt;=15," ",ISJ.PAY.繳清!$I44),IF($I$8="現金給付",IF($AU39=0," ",$AU39),IF($AV39=0," ",$AV39)))</f>
        <v xml:space="preserve"> </v>
      </c>
      <c r="S39" s="355">
        <f t="shared" si="6"/>
        <v>1431682</v>
      </c>
      <c r="T39" s="358"/>
      <c r="U39" s="358"/>
      <c r="V39" s="358"/>
      <c r="W39" s="358"/>
      <c r="X39" s="358"/>
      <c r="Y39" s="358"/>
      <c r="Z39" s="358"/>
      <c r="AA39" s="358"/>
      <c r="AB39" s="358"/>
      <c r="AC39" s="358"/>
      <c r="AD39" s="358"/>
      <c r="AE39" s="358"/>
      <c r="AF39" s="358"/>
      <c r="AG39" s="355">
        <f t="shared" si="8"/>
        <v>1431682</v>
      </c>
      <c r="AH39" s="23"/>
      <c r="AI39" s="133" t="s">
        <v>234</v>
      </c>
      <c r="AJ39" s="131"/>
      <c r="AO39" s="48">
        <f>IF($F39&gt;=110,0,IF($F39&lt;15,0,ISJ.PAY.現.儲!$M44))</f>
        <v>124760</v>
      </c>
      <c r="AP39" s="48">
        <f>IF($F39&gt;=110,0,IF($F39&lt;15,0,ISJ.PAY.現.儲!$T44))</f>
        <v>92469</v>
      </c>
      <c r="AQ39" s="48">
        <f>IF($F39&gt;=110,0,IF($F39&lt;15,0,ISJ.PAY.現.儲!$U44))</f>
        <v>92469</v>
      </c>
      <c r="AR39" s="161">
        <f t="shared" si="9"/>
        <v>0</v>
      </c>
      <c r="AS39" s="48">
        <f>IF(AND($F39&gt;=15,$E39&gt;=7),ISJ.PAY.現.儲!$K44,0)</f>
        <v>16276</v>
      </c>
      <c r="AT39" s="48">
        <f>IF($AS39=0,0,SUM($AS$13:$AS39))</f>
        <v>303149</v>
      </c>
      <c r="AU39" s="48">
        <f>IF($F39&lt;15,ISJ.PAY.現.儲!$I44,0)</f>
        <v>0</v>
      </c>
      <c r="AV39" s="48">
        <f>IF($F39=" ",0,IF(OR($F39&lt;15,$E39&gt;=7),ISJ.PAY.現.儲!$F44,0))</f>
        <v>401402</v>
      </c>
      <c r="AW39" s="168">
        <f t="shared" si="10"/>
        <v>108745</v>
      </c>
      <c r="AX39" s="168">
        <f t="shared" si="11"/>
        <v>493871</v>
      </c>
    </row>
    <row r="40" spans="1:50" ht="16" customHeight="1" x14ac:dyDescent="0.25">
      <c r="A40" s="21">
        <f t="shared" si="14"/>
        <v>27</v>
      </c>
      <c r="E40" s="328">
        <f t="shared" si="12"/>
        <v>28</v>
      </c>
      <c r="F40" s="329">
        <f t="shared" si="13"/>
        <v>82</v>
      </c>
      <c r="G40" s="349"/>
      <c r="H40" s="350">
        <f>IF($F40=" ","",ROUND(VLOOKUP($B$8,ISJ.CUR!$A$2:$DR$415,12+$E40,0)*$X$12,0))</f>
        <v>949076</v>
      </c>
      <c r="I40" s="351">
        <f t="shared" si="15"/>
        <v>949076</v>
      </c>
      <c r="J40" s="351">
        <f t="shared" si="1"/>
        <v>949076</v>
      </c>
      <c r="K40" s="352" t="str">
        <f t="shared" si="2"/>
        <v xml:space="preserve"> </v>
      </c>
      <c r="L40" s="350">
        <f>IF($I$8="購買增額繳清保險金額",IF($F40&gt;=110," ",IF($F40&lt;15," ",ISJ.PAY.繳清!$M45)),IF($AO40=0," ",$AO40))</f>
        <v>697103</v>
      </c>
      <c r="M40" s="351">
        <f>IF($I$8="購買增額繳清保險金額",IF($F40&gt;=110," ",IF($F40&lt;15," ",ISJ.PAY.繳清!$T45)),IF($AP40=0," ",$AP40))</f>
        <v>522984</v>
      </c>
      <c r="N40" s="351">
        <f>IF($I$8="購買增額繳清保險金額",IF($F40&gt;=110," ",IF($F40&lt;15," ",ISJ.PAY.繳清!U45)),IF($AQ40=0," ",$AQ40))</f>
        <v>522984</v>
      </c>
      <c r="O40" s="352" t="str">
        <f t="shared" si="3"/>
        <v xml:space="preserve"> </v>
      </c>
      <c r="P40" s="353" t="str">
        <f t="shared" si="4"/>
        <v xml:space="preserve"> </v>
      </c>
      <c r="Q40" s="354" t="str">
        <f t="shared" si="5"/>
        <v xml:space="preserve"> </v>
      </c>
      <c r="R40" s="355" t="str">
        <f>IF($I$8="購買增額繳清保險金額",IF($F40&gt;=15," ",ISJ.PAY.繳清!$I45),IF($I$8="現金給付",IF($AU40=0," ",$AU40),IF($AV40=0," ",$AV40)))</f>
        <v xml:space="preserve"> </v>
      </c>
      <c r="S40" s="355">
        <f t="shared" si="6"/>
        <v>1472060</v>
      </c>
      <c r="T40" s="358"/>
      <c r="U40" s="358"/>
      <c r="V40" s="358"/>
      <c r="W40" s="358"/>
      <c r="X40" s="358"/>
      <c r="Y40" s="358"/>
      <c r="Z40" s="358"/>
      <c r="AA40" s="358"/>
      <c r="AB40" s="358"/>
      <c r="AC40" s="358"/>
      <c r="AD40" s="358"/>
      <c r="AE40" s="358"/>
      <c r="AF40" s="358"/>
      <c r="AG40" s="355">
        <f t="shared" si="8"/>
        <v>1472060</v>
      </c>
      <c r="AH40" s="23"/>
      <c r="AI40" s="133" t="s">
        <v>235</v>
      </c>
      <c r="AJ40" s="131"/>
      <c r="AO40" s="48">
        <f>IF($F40&gt;=110,0,IF($F40&lt;15,0,ISJ.PAY.現.儲!$M45))</f>
        <v>124760</v>
      </c>
      <c r="AP40" s="48">
        <f>IF($F40&gt;=110,0,IF($F40&lt;15,0,ISJ.PAY.現.儲!$T45))</f>
        <v>93598</v>
      </c>
      <c r="AQ40" s="48">
        <f>IF($F40&gt;=110,0,IF($F40&lt;15,0,ISJ.PAY.現.儲!$U45))</f>
        <v>93598</v>
      </c>
      <c r="AR40" s="161">
        <f t="shared" si="9"/>
        <v>0</v>
      </c>
      <c r="AS40" s="48">
        <f>IF(AND($F40&gt;=15,$E40&gt;=7),ISJ.PAY.現.儲!$K45,0)</f>
        <v>16474</v>
      </c>
      <c r="AT40" s="48">
        <f>IF($AS40=0,0,SUM($AS$13:$AS40))</f>
        <v>319623</v>
      </c>
      <c r="AU40" s="48">
        <f>IF($F40&lt;15,ISJ.PAY.現.儲!$I45,0)</f>
        <v>0</v>
      </c>
      <c r="AV40" s="48">
        <f>IF($F40=" ",0,IF(OR($F40&lt;15,$E40&gt;=7),ISJ.PAY.現.儲!$F45,0))</f>
        <v>429236</v>
      </c>
      <c r="AW40" s="168">
        <f t="shared" si="10"/>
        <v>110072</v>
      </c>
      <c r="AX40" s="168">
        <f t="shared" si="11"/>
        <v>522834</v>
      </c>
    </row>
    <row r="41" spans="1:50" ht="16" customHeight="1" x14ac:dyDescent="0.25">
      <c r="A41" s="21">
        <f t="shared" si="14"/>
        <v>28</v>
      </c>
      <c r="E41" s="328">
        <f t="shared" si="12"/>
        <v>29</v>
      </c>
      <c r="F41" s="329">
        <f t="shared" si="13"/>
        <v>83</v>
      </c>
      <c r="G41" s="349"/>
      <c r="H41" s="350">
        <f>IF($F41=" ","",ROUND(VLOOKUP($B$8,ISJ.CUR!$A$2:$DR$415,12+$E41,0)*$X$12,0))</f>
        <v>960633</v>
      </c>
      <c r="I41" s="351">
        <f t="shared" si="15"/>
        <v>960633</v>
      </c>
      <c r="J41" s="351">
        <f t="shared" si="1"/>
        <v>960633</v>
      </c>
      <c r="K41" s="352" t="str">
        <f t="shared" si="2"/>
        <v xml:space="preserve"> </v>
      </c>
      <c r="L41" s="350">
        <f>IF($I$8="購買增額繳清保險金額",IF($F41&gt;=110," ",IF($F41&lt;15," ",ISJ.PAY.繳清!$M46)),IF($AO41=0," ",$AO41))</f>
        <v>728103</v>
      </c>
      <c r="M41" s="351">
        <f>IF($I$8="購買增額繳清保險金額",IF($F41&gt;=110," ",IF($F41&lt;15," ",ISJ.PAY.繳清!$T46)),IF($AP41=0," ",$AP41))</f>
        <v>552892</v>
      </c>
      <c r="N41" s="351">
        <f>IF($I$8="購買增額繳清保險金額",IF($F41&gt;=110," ",IF($F41&lt;15," ",ISJ.PAY.繳清!U46)),IF($AQ41=0," ",$AQ41))</f>
        <v>552892</v>
      </c>
      <c r="O41" s="352" t="str">
        <f t="shared" si="3"/>
        <v xml:space="preserve"> </v>
      </c>
      <c r="P41" s="353" t="str">
        <f t="shared" si="4"/>
        <v xml:space="preserve"> </v>
      </c>
      <c r="Q41" s="354" t="str">
        <f t="shared" si="5"/>
        <v xml:space="preserve"> </v>
      </c>
      <c r="R41" s="355" t="str">
        <f>IF($I$8="購買增額繳清保險金額",IF($F41&gt;=15," ",ISJ.PAY.繳清!$I46),IF($I$8="現金給付",IF($AU41=0," ",$AU41),IF($AV41=0," ",$AV41)))</f>
        <v xml:space="preserve"> </v>
      </c>
      <c r="S41" s="355">
        <f t="shared" si="6"/>
        <v>1513525</v>
      </c>
      <c r="T41" s="358"/>
      <c r="U41" s="358"/>
      <c r="V41" s="358"/>
      <c r="W41" s="358"/>
      <c r="X41" s="358"/>
      <c r="Y41" s="358"/>
      <c r="Z41" s="358"/>
      <c r="AA41" s="358"/>
      <c r="AB41" s="358"/>
      <c r="AC41" s="358"/>
      <c r="AD41" s="358"/>
      <c r="AE41" s="358"/>
      <c r="AF41" s="358"/>
      <c r="AG41" s="355">
        <f t="shared" si="8"/>
        <v>1513525</v>
      </c>
      <c r="AH41" s="23"/>
      <c r="AI41" s="133" t="s">
        <v>236</v>
      </c>
      <c r="AJ41" s="131"/>
      <c r="AO41" s="48">
        <f>IF($F41&gt;=110,0,IF($F41&lt;15,0,ISJ.PAY.現.儲!$M46))</f>
        <v>124760</v>
      </c>
      <c r="AP41" s="48">
        <f>IF($F41&gt;=110,0,IF($F41&lt;15,0,ISJ.PAY.現.儲!$T46))</f>
        <v>94738</v>
      </c>
      <c r="AQ41" s="48">
        <f>IF($F41&gt;=110,0,IF($F41&lt;15,0,ISJ.PAY.現.儲!$U46))</f>
        <v>94738</v>
      </c>
      <c r="AR41" s="161">
        <f t="shared" si="9"/>
        <v>0</v>
      </c>
      <c r="AS41" s="48">
        <f>IF(AND($F41&gt;=15,$E41&gt;=7),ISJ.PAY.現.儲!$K46,0)</f>
        <v>16675</v>
      </c>
      <c r="AT41" s="48">
        <f>IF($AS41=0,0,SUM($AS$13:$AS41))</f>
        <v>336298</v>
      </c>
      <c r="AU41" s="48">
        <f>IF($F41&lt;15,ISJ.PAY.現.儲!$I46,0)</f>
        <v>0</v>
      </c>
      <c r="AV41" s="48">
        <f>IF($F41=" ",0,IF(OR($F41&lt;15,$E41&gt;=7),ISJ.PAY.現.儲!$F46,0))</f>
        <v>458058</v>
      </c>
      <c r="AW41" s="168">
        <f t="shared" si="10"/>
        <v>111413</v>
      </c>
      <c r="AX41" s="168">
        <f t="shared" si="11"/>
        <v>552796</v>
      </c>
    </row>
    <row r="42" spans="1:50" ht="16" customHeight="1" x14ac:dyDescent="0.25">
      <c r="A42" s="21">
        <f t="shared" si="14"/>
        <v>29</v>
      </c>
      <c r="E42" s="335">
        <f t="shared" si="12"/>
        <v>30</v>
      </c>
      <c r="F42" s="336">
        <f t="shared" si="13"/>
        <v>84</v>
      </c>
      <c r="G42" s="361"/>
      <c r="H42" s="362">
        <f>IF($F42=" ","",ROUND(VLOOKUP($B$8,ISJ.CUR!$A$2:$DR$415,12+$E42,0)*$X$12,0))</f>
        <v>972298</v>
      </c>
      <c r="I42" s="363">
        <f t="shared" si="15"/>
        <v>972298</v>
      </c>
      <c r="J42" s="363">
        <f t="shared" si="1"/>
        <v>972298</v>
      </c>
      <c r="K42" s="364" t="str">
        <f t="shared" si="2"/>
        <v xml:space="preserve"> </v>
      </c>
      <c r="L42" s="362">
        <f>IF($I$8="購買增額繳清保險金額",IF($F42&gt;=110," ",IF($F42&lt;15," ",ISJ.PAY.繳清!$M47)),IF($AO42=0," ",$AO42))</f>
        <v>759594</v>
      </c>
      <c r="M42" s="363">
        <f>IF($I$8="購買增額繳清保險金額",IF($F42&gt;=110," ",IF($F42&lt;15," ",ISJ.PAY.繳清!$T47)),IF($AP42=0," ",$AP42))</f>
        <v>583810</v>
      </c>
      <c r="N42" s="363">
        <f>IF($I$8="購買增額繳清保險金額",IF($F42&gt;=110," ",IF($F42&lt;15," ",ISJ.PAY.繳清!U47)),IF($AQ42=0," ",$AQ42))</f>
        <v>583810</v>
      </c>
      <c r="O42" s="364" t="str">
        <f t="shared" si="3"/>
        <v xml:space="preserve"> </v>
      </c>
      <c r="P42" s="365" t="str">
        <f t="shared" si="4"/>
        <v xml:space="preserve"> </v>
      </c>
      <c r="Q42" s="366" t="str">
        <f t="shared" si="5"/>
        <v xml:space="preserve"> </v>
      </c>
      <c r="R42" s="367" t="str">
        <f>IF($I$8="購買增額繳清保險金額",IF($F42&gt;=15," ",ISJ.PAY.繳清!$I47),IF($I$8="現金給付",IF($AU42=0," ",$AU42),IF($AV42=0," ",$AV42)))</f>
        <v xml:space="preserve"> </v>
      </c>
      <c r="S42" s="367">
        <f t="shared" si="6"/>
        <v>1556108</v>
      </c>
      <c r="T42" s="165"/>
      <c r="U42" s="368"/>
      <c r="V42" s="368"/>
      <c r="W42" s="369"/>
      <c r="X42" s="369"/>
      <c r="Y42" s="369"/>
      <c r="Z42" s="369"/>
      <c r="AA42" s="369"/>
      <c r="AB42" s="369"/>
      <c r="AC42" s="369"/>
      <c r="AD42" s="369"/>
      <c r="AE42" s="369"/>
      <c r="AF42" s="369"/>
      <c r="AG42" s="367">
        <f t="shared" si="8"/>
        <v>1556108</v>
      </c>
      <c r="AH42" s="23"/>
      <c r="AI42" s="133" t="s">
        <v>237</v>
      </c>
      <c r="AJ42" s="131"/>
      <c r="AO42" s="48">
        <f>IF($F42&gt;=110,0,IF($F42&lt;15,0,ISJ.PAY.現.儲!$M47))</f>
        <v>124760</v>
      </c>
      <c r="AP42" s="48">
        <f>IF($F42&gt;=110,0,IF($F42&lt;15,0,ISJ.PAY.現.儲!$T47))</f>
        <v>95888</v>
      </c>
      <c r="AQ42" s="48">
        <f>IF($F42&gt;=110,0,IF($F42&lt;15,0,ISJ.PAY.現.儲!$U47))</f>
        <v>95888</v>
      </c>
      <c r="AR42" s="161">
        <f t="shared" si="9"/>
        <v>0</v>
      </c>
      <c r="AS42" s="48">
        <f>IF(AND($F42&gt;=15,$E42&gt;=7),ISJ.PAY.現.儲!$K47,0)</f>
        <v>16877</v>
      </c>
      <c r="AT42" s="48">
        <f>IF($AS42=0,0,SUM($AS$13:$AS42))</f>
        <v>353175</v>
      </c>
      <c r="AU42" s="48">
        <f>IF($F42&lt;15,ISJ.PAY.現.儲!$I47,0)</f>
        <v>0</v>
      </c>
      <c r="AV42" s="48">
        <f>IF($F42=" ",0,IF(OR($F42&lt;15,$E42&gt;=7),ISJ.PAY.現.儲!$F47,0))</f>
        <v>487898</v>
      </c>
      <c r="AW42" s="168">
        <f t="shared" si="10"/>
        <v>112765</v>
      </c>
      <c r="AX42" s="168">
        <f t="shared" si="11"/>
        <v>583786</v>
      </c>
    </row>
    <row r="43" spans="1:50" ht="16" customHeight="1" x14ac:dyDescent="0.25">
      <c r="A43" s="21">
        <f t="shared" si="14"/>
        <v>30</v>
      </c>
      <c r="E43" s="328">
        <f t="shared" si="12"/>
        <v>31</v>
      </c>
      <c r="F43" s="329">
        <f t="shared" si="13"/>
        <v>85</v>
      </c>
      <c r="G43" s="349"/>
      <c r="H43" s="350">
        <f>IF($F43=" ","",ROUND(VLOOKUP($B$8,ISJ.CUR!$A$2:$DR$415,12+$E43,0)*$X$12,0))</f>
        <v>984068</v>
      </c>
      <c r="I43" s="351">
        <f t="shared" si="15"/>
        <v>984068</v>
      </c>
      <c r="J43" s="351">
        <f t="shared" si="1"/>
        <v>984068</v>
      </c>
      <c r="K43" s="352" t="str">
        <f t="shared" si="2"/>
        <v xml:space="preserve"> </v>
      </c>
      <c r="L43" s="350">
        <f>IF($I$8="購買增額繳清保險金額",IF($F43&gt;=110," ",IF($F43&lt;15," ",ISJ.PAY.繳清!$M48)),IF($AO43=0," ",$AO43))</f>
        <v>791582</v>
      </c>
      <c r="M43" s="351">
        <f>IF($I$8="購買增額繳清保險金額",IF($F43&gt;=110," ",IF($F43&lt;15," ",ISJ.PAY.繳清!$T48)),IF($AP43=0," ",$AP43))</f>
        <v>615759</v>
      </c>
      <c r="N43" s="351">
        <f>IF($I$8="購買增額繳清保險金額",IF($F43&gt;=110," ",IF($F43&lt;15," ",ISJ.PAY.繳清!U48)),IF($AQ43=0," ",$AQ43))</f>
        <v>615759</v>
      </c>
      <c r="O43" s="352" t="str">
        <f t="shared" si="3"/>
        <v xml:space="preserve"> </v>
      </c>
      <c r="P43" s="353" t="str">
        <f t="shared" si="4"/>
        <v xml:space="preserve"> </v>
      </c>
      <c r="Q43" s="354" t="str">
        <f t="shared" si="5"/>
        <v xml:space="preserve"> </v>
      </c>
      <c r="R43" s="355" t="str">
        <f>IF($I$8="購買增額繳清保險金額",IF($F43&gt;=15," ",ISJ.PAY.繳清!$I48),IF($I$8="現金給付",IF($AU43=0," ",$AU43),IF($AV43=0," ",$AV43)))</f>
        <v xml:space="preserve"> </v>
      </c>
      <c r="S43" s="355">
        <f t="shared" si="6"/>
        <v>1599827</v>
      </c>
      <c r="T43" s="358"/>
      <c r="U43" s="358"/>
      <c r="V43" s="358"/>
      <c r="W43" s="358"/>
      <c r="X43" s="358"/>
      <c r="Y43" s="358"/>
      <c r="Z43" s="358"/>
      <c r="AA43" s="358"/>
      <c r="AB43" s="358"/>
      <c r="AC43" s="358"/>
      <c r="AD43" s="358"/>
      <c r="AE43" s="358"/>
      <c r="AF43" s="358"/>
      <c r="AG43" s="355">
        <f t="shared" si="8"/>
        <v>1599827</v>
      </c>
      <c r="AH43" s="23"/>
      <c r="AI43" s="133" t="s">
        <v>238</v>
      </c>
      <c r="AJ43" s="131"/>
      <c r="AO43" s="48">
        <f>IF($F43&gt;=110,0,IF($F43&lt;15,0,ISJ.PAY.現.儲!$M48))</f>
        <v>124760</v>
      </c>
      <c r="AP43" s="48">
        <f>IF($F43&gt;=110,0,IF($F43&lt;15,0,ISJ.PAY.現.儲!$T48))</f>
        <v>97049</v>
      </c>
      <c r="AQ43" s="48">
        <f>IF($F43&gt;=110,0,IF($F43&lt;15,0,ISJ.PAY.現.儲!$U48))</f>
        <v>97049</v>
      </c>
      <c r="AR43" s="161">
        <f t="shared" si="9"/>
        <v>0</v>
      </c>
      <c r="AS43" s="48">
        <f>IF(AND($F43&gt;=15,$E43&gt;=7),ISJ.PAY.現.儲!$K48,0)</f>
        <v>17082</v>
      </c>
      <c r="AT43" s="48">
        <f>IF($AS43=0,0,SUM($AS$13:$AS43))</f>
        <v>370257</v>
      </c>
      <c r="AU43" s="48">
        <f>IF($F43&lt;15,ISJ.PAY.現.儲!$I48,0)</f>
        <v>0</v>
      </c>
      <c r="AV43" s="48">
        <f>IF($F43=" ",0,IF(OR($F43&lt;15,$E43&gt;=7),ISJ.PAY.現.儲!$F48,0))</f>
        <v>518788</v>
      </c>
      <c r="AW43" s="168">
        <f t="shared" si="10"/>
        <v>114131</v>
      </c>
      <c r="AX43" s="168">
        <f t="shared" si="11"/>
        <v>615837</v>
      </c>
    </row>
    <row r="44" spans="1:50" ht="16" customHeight="1" x14ac:dyDescent="0.25">
      <c r="A44" s="21">
        <f t="shared" si="14"/>
        <v>31</v>
      </c>
      <c r="E44" s="328">
        <f t="shared" si="12"/>
        <v>32</v>
      </c>
      <c r="F44" s="329">
        <f t="shared" si="13"/>
        <v>86</v>
      </c>
      <c r="G44" s="349"/>
      <c r="H44" s="350">
        <f>IF($F44=" ","",ROUND(VLOOKUP($B$8,ISJ.CUR!$A$2:$DR$415,12+$E44,0)*$X$12,0))</f>
        <v>995937</v>
      </c>
      <c r="I44" s="351">
        <f t="shared" si="15"/>
        <v>995937</v>
      </c>
      <c r="J44" s="351">
        <f t="shared" si="1"/>
        <v>995937</v>
      </c>
      <c r="K44" s="352" t="str">
        <f t="shared" si="2"/>
        <v xml:space="preserve"> </v>
      </c>
      <c r="L44" s="350">
        <f>IF($I$8="購買增額繳清保險金額",IF($F44&gt;=110," ",IF($F44&lt;15," ",ISJ.PAY.繳清!$M49)),IF($AO44=0," ",$AO44))</f>
        <v>824075</v>
      </c>
      <c r="M44" s="351">
        <f>IF($I$8="購買增額繳清保險金額",IF($F44&gt;=110," ",IF($F44&lt;15," ",ISJ.PAY.繳清!$T49)),IF($AP44=0," ",$AP44))</f>
        <v>648767</v>
      </c>
      <c r="N44" s="351">
        <f>IF($I$8="購買增額繳清保險金額",IF($F44&gt;=110," ",IF($F44&lt;15," ",ISJ.PAY.繳清!U49)),IF($AQ44=0," ",$AQ44))</f>
        <v>648767</v>
      </c>
      <c r="O44" s="352" t="str">
        <f t="shared" si="3"/>
        <v xml:space="preserve"> </v>
      </c>
      <c r="P44" s="353" t="str">
        <f t="shared" si="4"/>
        <v xml:space="preserve"> </v>
      </c>
      <c r="Q44" s="354" t="str">
        <f t="shared" si="5"/>
        <v xml:space="preserve"> </v>
      </c>
      <c r="R44" s="355" t="str">
        <f>IF($I$8="購買增額繳清保險金額",IF($F44&gt;=15," ",ISJ.PAY.繳清!$I49),IF($I$8="現金給付",IF($AU44=0," ",$AU44),IF($AV44=0," ",$AV44)))</f>
        <v xml:space="preserve"> </v>
      </c>
      <c r="S44" s="355">
        <f t="shared" si="6"/>
        <v>1644704</v>
      </c>
      <c r="T44" s="358"/>
      <c r="U44" s="358"/>
      <c r="V44" s="358"/>
      <c r="W44" s="358"/>
      <c r="X44" s="358"/>
      <c r="Y44" s="358"/>
      <c r="Z44" s="358"/>
      <c r="AA44" s="358"/>
      <c r="AB44" s="358"/>
      <c r="AC44" s="358"/>
      <c r="AD44" s="358"/>
      <c r="AE44" s="358"/>
      <c r="AF44" s="358"/>
      <c r="AG44" s="355">
        <f t="shared" si="8"/>
        <v>1644704</v>
      </c>
      <c r="AH44" s="23"/>
      <c r="AI44" s="133" t="s">
        <v>239</v>
      </c>
      <c r="AJ44" s="131"/>
      <c r="AO44" s="48">
        <f>IF($F44&gt;=110,0,IF($F44&lt;15,0,ISJ.PAY.現.儲!$M49))</f>
        <v>124760</v>
      </c>
      <c r="AP44" s="48">
        <f>IF($F44&gt;=110,0,IF($F44&lt;15,0,ISJ.PAY.現.儲!$T49))</f>
        <v>98219</v>
      </c>
      <c r="AQ44" s="48">
        <f>IF($F44&gt;=110,0,IF($F44&lt;15,0,ISJ.PAY.現.儲!$U49))</f>
        <v>98219</v>
      </c>
      <c r="AR44" s="161">
        <f t="shared" si="9"/>
        <v>0</v>
      </c>
      <c r="AS44" s="48">
        <f>IF(AND($F44&gt;=15,$E44&gt;=7),ISJ.PAY.現.儲!$K49,0)</f>
        <v>17288</v>
      </c>
      <c r="AT44" s="48">
        <f>IF($AS44=0,0,SUM($AS$13:$AS44))</f>
        <v>387545</v>
      </c>
      <c r="AU44" s="48">
        <f>IF($F44&lt;15,ISJ.PAY.現.儲!$I49,0)</f>
        <v>0</v>
      </c>
      <c r="AV44" s="48">
        <f>IF($F44=" ",0,IF(OR($F44&lt;15,$E44&gt;=7),ISJ.PAY.現.儲!$F49,0))</f>
        <v>550758</v>
      </c>
      <c r="AW44" s="168">
        <f t="shared" si="10"/>
        <v>115507</v>
      </c>
      <c r="AX44" s="168">
        <f t="shared" si="11"/>
        <v>648977</v>
      </c>
    </row>
    <row r="45" spans="1:50" ht="16" customHeight="1" x14ac:dyDescent="0.25">
      <c r="A45" s="21">
        <f t="shared" si="14"/>
        <v>32</v>
      </c>
      <c r="E45" s="328">
        <f t="shared" si="12"/>
        <v>33</v>
      </c>
      <c r="F45" s="329">
        <f t="shared" si="13"/>
        <v>87</v>
      </c>
      <c r="G45" s="349"/>
      <c r="H45" s="350">
        <f>IF($F45=" ","",ROUND(VLOOKUP($B$8,ISJ.CUR!$A$2:$DR$415,12+$E45,0)*$X$12,0))</f>
        <v>1007903</v>
      </c>
      <c r="I45" s="351">
        <f t="shared" si="15"/>
        <v>1007903</v>
      </c>
      <c r="J45" s="351">
        <f t="shared" si="1"/>
        <v>1007903</v>
      </c>
      <c r="K45" s="352" t="str">
        <f t="shared" si="2"/>
        <v xml:space="preserve"> </v>
      </c>
      <c r="L45" s="350">
        <f>IF($I$8="購買增額繳清保險金額",IF($F45&gt;=110," ",IF($F45&lt;15," ",ISJ.PAY.繳清!$M50)),IF($AO45=0," ",$AO45))</f>
        <v>857084</v>
      </c>
      <c r="M45" s="351">
        <f>IF($I$8="購買增額繳清保險金額",IF($F45&gt;=110," ",IF($F45&lt;15," ",ISJ.PAY.繳清!$T50)),IF($AP45=0," ",$AP45))</f>
        <v>682861</v>
      </c>
      <c r="N45" s="351">
        <f>IF($I$8="購買增額繳清保險金額",IF($F45&gt;=110," ",IF($F45&lt;15," ",ISJ.PAY.繳清!U50)),IF($AQ45=0," ",$AQ45))</f>
        <v>682861</v>
      </c>
      <c r="O45" s="352" t="str">
        <f t="shared" si="3"/>
        <v xml:space="preserve"> </v>
      </c>
      <c r="P45" s="353" t="str">
        <f t="shared" si="4"/>
        <v xml:space="preserve"> </v>
      </c>
      <c r="Q45" s="354" t="str">
        <f t="shared" si="5"/>
        <v xml:space="preserve"> </v>
      </c>
      <c r="R45" s="355" t="str">
        <f>IF($I$8="購買增額繳清保險金額",IF($F45&gt;=15," ",ISJ.PAY.繳清!$I50),IF($I$8="現金給付",IF($AU45=0," ",$AU45),IF($AV45=0," ",$AV45)))</f>
        <v xml:space="preserve"> </v>
      </c>
      <c r="S45" s="355">
        <f t="shared" si="6"/>
        <v>1690764</v>
      </c>
      <c r="T45" s="358"/>
      <c r="U45" s="358"/>
      <c r="V45" s="358"/>
      <c r="W45" s="358"/>
      <c r="X45" s="358"/>
      <c r="Y45" s="358"/>
      <c r="Z45" s="358"/>
      <c r="AA45" s="358"/>
      <c r="AB45" s="358"/>
      <c r="AC45" s="358"/>
      <c r="AD45" s="358"/>
      <c r="AE45" s="358"/>
      <c r="AF45" s="358"/>
      <c r="AG45" s="355">
        <f t="shared" si="8"/>
        <v>1690764</v>
      </c>
      <c r="AH45" s="23"/>
      <c r="AI45" s="133" t="s">
        <v>214</v>
      </c>
      <c r="AJ45" s="131"/>
      <c r="AO45" s="48">
        <f>IF($F45&gt;=110,0,IF($F45&lt;15,0,ISJ.PAY.現.儲!$M50))</f>
        <v>124760</v>
      </c>
      <c r="AP45" s="48">
        <f>IF($F45&gt;=110,0,IF($F45&lt;15,0,ISJ.PAY.現.儲!$T50))</f>
        <v>99400</v>
      </c>
      <c r="AQ45" s="48">
        <f>IF($F45&gt;=110,0,IF($F45&lt;15,0,ISJ.PAY.現.儲!$U50))</f>
        <v>99400</v>
      </c>
      <c r="AR45" s="161">
        <f t="shared" si="9"/>
        <v>0</v>
      </c>
      <c r="AS45" s="48">
        <f>IF(AND($F45&gt;=15,$E45&gt;=7),ISJ.PAY.現.儲!$K50,0)</f>
        <v>17495</v>
      </c>
      <c r="AT45" s="48">
        <f>IF($AS45=0,0,SUM($AS$13:$AS45))</f>
        <v>405040</v>
      </c>
      <c r="AU45" s="48">
        <f>IF($F45&lt;15,ISJ.PAY.現.儲!$I50,0)</f>
        <v>0</v>
      </c>
      <c r="AV45" s="48">
        <f>IF($F45=" ",0,IF(OR($F45&lt;15,$E45&gt;=7),ISJ.PAY.現.儲!$F50,0))</f>
        <v>583839</v>
      </c>
      <c r="AW45" s="168">
        <f t="shared" si="10"/>
        <v>116895</v>
      </c>
      <c r="AX45" s="168">
        <f t="shared" si="11"/>
        <v>683239</v>
      </c>
    </row>
    <row r="46" spans="1:50" ht="16" customHeight="1" x14ac:dyDescent="0.25">
      <c r="A46" s="21">
        <f t="shared" si="14"/>
        <v>33</v>
      </c>
      <c r="E46" s="328">
        <f t="shared" si="12"/>
        <v>34</v>
      </c>
      <c r="F46" s="329">
        <f t="shared" si="13"/>
        <v>88</v>
      </c>
      <c r="G46" s="349"/>
      <c r="H46" s="350">
        <f>IF($F46=" ","",ROUND(VLOOKUP($B$8,ISJ.CUR!$A$2:$DR$415,12+$E46,0)*$X$12,0))</f>
        <v>1019960</v>
      </c>
      <c r="I46" s="351">
        <f t="shared" si="15"/>
        <v>1019960</v>
      </c>
      <c r="J46" s="351">
        <f t="shared" si="1"/>
        <v>1019960</v>
      </c>
      <c r="K46" s="352" t="str">
        <f t="shared" si="2"/>
        <v xml:space="preserve"> </v>
      </c>
      <c r="L46" s="350">
        <f>IF($I$8="購買增額繳清保險金額",IF($F46&gt;=110," ",IF($F46&lt;15," ",ISJ.PAY.繳清!$M51)),IF($AO46=0," ",$AO46))</f>
        <v>890612</v>
      </c>
      <c r="M46" s="351">
        <f>IF($I$8="購買增額繳清保險金額",IF($F46&gt;=110," ",IF($F46&lt;15," ",ISJ.PAY.繳清!$T51)),IF($AP46=0," ",$AP46))</f>
        <v>718062</v>
      </c>
      <c r="N46" s="351">
        <f>IF($I$8="購買增額繳清保險金額",IF($F46&gt;=110," ",IF($F46&lt;15," ",ISJ.PAY.繳清!U51)),IF($AQ46=0," ",$AQ46))</f>
        <v>718062</v>
      </c>
      <c r="O46" s="352" t="str">
        <f t="shared" si="3"/>
        <v xml:space="preserve"> </v>
      </c>
      <c r="P46" s="353" t="str">
        <f t="shared" si="4"/>
        <v xml:space="preserve"> </v>
      </c>
      <c r="Q46" s="354" t="str">
        <f t="shared" si="5"/>
        <v xml:space="preserve"> </v>
      </c>
      <c r="R46" s="355" t="str">
        <f>IF($I$8="購買增額繳清保險金額",IF($F46&gt;=15," ",ISJ.PAY.繳清!$I51),IF($I$8="現金給付",IF($AU46=0," ",$AU46),IF($AV46=0," ",$AV46)))</f>
        <v xml:space="preserve"> </v>
      </c>
      <c r="S46" s="355">
        <f t="shared" si="6"/>
        <v>1738022</v>
      </c>
      <c r="T46" s="358"/>
      <c r="U46" s="358"/>
      <c r="V46" s="358"/>
      <c r="W46" s="358"/>
      <c r="X46" s="358"/>
      <c r="Y46" s="358"/>
      <c r="Z46" s="358"/>
      <c r="AA46" s="358"/>
      <c r="AB46" s="358"/>
      <c r="AC46" s="358"/>
      <c r="AD46" s="358"/>
      <c r="AE46" s="358"/>
      <c r="AF46" s="358"/>
      <c r="AG46" s="355">
        <f t="shared" si="8"/>
        <v>1738022</v>
      </c>
      <c r="AH46" s="23"/>
      <c r="AI46" s="133" t="s">
        <v>240</v>
      </c>
      <c r="AJ46" s="131"/>
      <c r="AO46" s="48">
        <f>IF($F46&gt;=110,0,IF($F46&lt;15,0,ISJ.PAY.現.儲!$M51))</f>
        <v>124760</v>
      </c>
      <c r="AP46" s="48">
        <f>IF($F46&gt;=110,0,IF($F46&lt;15,0,ISJ.PAY.現.儲!$T51))</f>
        <v>100589</v>
      </c>
      <c r="AQ46" s="48">
        <f>IF($F46&gt;=110,0,IF($F46&lt;15,0,ISJ.PAY.現.儲!$U51))</f>
        <v>100589</v>
      </c>
      <c r="AR46" s="161">
        <f t="shared" si="9"/>
        <v>0</v>
      </c>
      <c r="AS46" s="48">
        <f>IF(AND($F46&gt;=15,$E46&gt;=7),ISJ.PAY.現.儲!$K51,0)</f>
        <v>17705</v>
      </c>
      <c r="AT46" s="48">
        <f>IF($AS46=0,0,SUM($AS$13:$AS46))</f>
        <v>422745</v>
      </c>
      <c r="AU46" s="48">
        <f>IF($F46&lt;15,ISJ.PAY.現.儲!$I51,0)</f>
        <v>0</v>
      </c>
      <c r="AV46" s="48">
        <f>IF($F46=" ",0,IF(OR($F46&lt;15,$E46&gt;=7),ISJ.PAY.現.儲!$F51,0))</f>
        <v>618067</v>
      </c>
      <c r="AW46" s="168">
        <f t="shared" si="10"/>
        <v>118294</v>
      </c>
      <c r="AX46" s="168">
        <f t="shared" si="11"/>
        <v>718656</v>
      </c>
    </row>
    <row r="47" spans="1:50" ht="16" customHeight="1" x14ac:dyDescent="0.25">
      <c r="A47" s="21">
        <f t="shared" si="14"/>
        <v>34</v>
      </c>
      <c r="E47" s="335">
        <f t="shared" si="12"/>
        <v>35</v>
      </c>
      <c r="F47" s="336">
        <f t="shared" si="13"/>
        <v>89</v>
      </c>
      <c r="G47" s="361"/>
      <c r="H47" s="362">
        <f>IF($F47=" ","",ROUND(VLOOKUP($B$8,ISJ.CUR!$A$2:$DR$415,12+$E47,0)*$X$12,0))</f>
        <v>1032102</v>
      </c>
      <c r="I47" s="363">
        <f t="shared" si="15"/>
        <v>1032102</v>
      </c>
      <c r="J47" s="363">
        <f t="shared" si="1"/>
        <v>1032102</v>
      </c>
      <c r="K47" s="364" t="str">
        <f t="shared" si="2"/>
        <v xml:space="preserve"> </v>
      </c>
      <c r="L47" s="362">
        <f>IF($I$8="購買增額繳清保險金額",IF($F47&gt;=110," ",IF($F47&lt;15," ",ISJ.PAY.繳清!$M52)),IF($AO47=0," ",$AO47))</f>
        <v>924670</v>
      </c>
      <c r="M47" s="363">
        <f>IF($I$8="購買增額繳清保險金額",IF($F47&gt;=110," ",IF($F47&lt;15," ",ISJ.PAY.繳清!$T52)),IF($AP47=0," ",$AP47))</f>
        <v>754396</v>
      </c>
      <c r="N47" s="363">
        <f>IF($I$8="購買增額繳清保險金額",IF($F47&gt;=110," ",IF($F47&lt;15," ",ISJ.PAY.繳清!U52)),IF($AQ47=0," ",$AQ47))</f>
        <v>754396</v>
      </c>
      <c r="O47" s="364" t="str">
        <f t="shared" si="3"/>
        <v xml:space="preserve"> </v>
      </c>
      <c r="P47" s="365" t="str">
        <f t="shared" si="4"/>
        <v xml:space="preserve"> </v>
      </c>
      <c r="Q47" s="366" t="str">
        <f t="shared" si="5"/>
        <v xml:space="preserve"> </v>
      </c>
      <c r="R47" s="367" t="str">
        <f>IF($I$8="購買增額繳清保險金額",IF($F47&gt;=15," ",ISJ.PAY.繳清!$I52),IF($I$8="現金給付",IF($AU47=0," ",$AU47),IF($AV47=0," ",$AV47)))</f>
        <v xml:space="preserve"> </v>
      </c>
      <c r="S47" s="367">
        <f t="shared" si="6"/>
        <v>1786498</v>
      </c>
      <c r="T47" s="165"/>
      <c r="U47" s="368"/>
      <c r="V47" s="368"/>
      <c r="W47" s="369"/>
      <c r="X47" s="369"/>
      <c r="Y47" s="369"/>
      <c r="Z47" s="369"/>
      <c r="AA47" s="369"/>
      <c r="AB47" s="369"/>
      <c r="AC47" s="369"/>
      <c r="AD47" s="369"/>
      <c r="AE47" s="369"/>
      <c r="AF47" s="369"/>
      <c r="AG47" s="367">
        <f t="shared" si="8"/>
        <v>1786498</v>
      </c>
      <c r="AH47" s="23"/>
      <c r="AI47" s="133" t="s">
        <v>241</v>
      </c>
      <c r="AJ47" s="131"/>
      <c r="AO47" s="48">
        <f>IF($F47&gt;=110,0,IF($F47&lt;15,0,ISJ.PAY.現.儲!$M52))</f>
        <v>124760</v>
      </c>
      <c r="AP47" s="48">
        <f>IF($F47&gt;=110,0,IF($F47&lt;15,0,ISJ.PAY.現.儲!$T52))</f>
        <v>101786</v>
      </c>
      <c r="AQ47" s="48">
        <f>IF($F47&gt;=110,0,IF($F47&lt;15,0,ISJ.PAY.現.儲!$U52))</f>
        <v>101786</v>
      </c>
      <c r="AR47" s="161">
        <f t="shared" si="9"/>
        <v>0</v>
      </c>
      <c r="AS47" s="48">
        <f>IF(AND($F47&gt;=15,$E47&gt;=7),ISJ.PAY.現.儲!$K52,0)</f>
        <v>17915</v>
      </c>
      <c r="AT47" s="48">
        <f>IF($AS47=0,0,SUM($AS$13:$AS47))</f>
        <v>440660</v>
      </c>
      <c r="AU47" s="48">
        <f>IF($F47&lt;15,ISJ.PAY.現.儲!$I52,0)</f>
        <v>0</v>
      </c>
      <c r="AV47" s="48">
        <f>IF($F47=" ",0,IF(OR($F47&lt;15,$E47&gt;=7),ISJ.PAY.現.儲!$F52,0))</f>
        <v>653473</v>
      </c>
      <c r="AW47" s="168">
        <f t="shared" si="10"/>
        <v>119701</v>
      </c>
      <c r="AX47" s="168">
        <f t="shared" si="11"/>
        <v>755259</v>
      </c>
    </row>
    <row r="48" spans="1:50" ht="16" customHeight="1" x14ac:dyDescent="0.25">
      <c r="A48" s="21">
        <f t="shared" si="14"/>
        <v>35</v>
      </c>
      <c r="E48" s="328">
        <f t="shared" si="12"/>
        <v>36</v>
      </c>
      <c r="F48" s="329">
        <f t="shared" si="13"/>
        <v>90</v>
      </c>
      <c r="G48" s="349"/>
      <c r="H48" s="350">
        <f>IF($F48=" ","",ROUND(VLOOKUP($B$8,ISJ.CUR!$A$2:$DR$415,12+$E48,0)*$X$12,0))</f>
        <v>1044320</v>
      </c>
      <c r="I48" s="351">
        <f t="shared" si="15"/>
        <v>1044320</v>
      </c>
      <c r="J48" s="351">
        <f t="shared" si="1"/>
        <v>1044320</v>
      </c>
      <c r="K48" s="352" t="str">
        <f t="shared" si="2"/>
        <v xml:space="preserve"> </v>
      </c>
      <c r="L48" s="350">
        <f>IF($I$8="購買增額繳清保險金額",IF($F48&gt;=110," ",IF($F48&lt;15," ",ISJ.PAY.繳清!$M53)),IF($AO48=0," ",$AO48))</f>
        <v>959268</v>
      </c>
      <c r="M48" s="351">
        <f>IF($I$8="購買增額繳清保險金額",IF($F48&gt;=110," ",IF($F48&lt;15," ",ISJ.PAY.繳清!$T53)),IF($AP48=0," ",$AP48))</f>
        <v>791888</v>
      </c>
      <c r="N48" s="351">
        <f>IF($I$8="購買增額繳清保險金額",IF($F48&gt;=110," ",IF($F48&lt;15," ",ISJ.PAY.繳清!U53)),IF($AQ48=0," ",$AQ48))</f>
        <v>791888</v>
      </c>
      <c r="O48" s="352" t="str">
        <f t="shared" si="3"/>
        <v xml:space="preserve"> </v>
      </c>
      <c r="P48" s="353" t="str">
        <f t="shared" si="4"/>
        <v xml:space="preserve"> </v>
      </c>
      <c r="Q48" s="354" t="str">
        <f t="shared" si="5"/>
        <v xml:space="preserve"> </v>
      </c>
      <c r="R48" s="355" t="str">
        <f>IF($I$8="購買增額繳清保險金額",IF($F48&gt;=15," ",ISJ.PAY.繳清!$I53),IF($I$8="現金給付",IF($AU48=0," ",$AU48),IF($AV48=0," ",$AV48)))</f>
        <v xml:space="preserve"> </v>
      </c>
      <c r="S48" s="355">
        <f t="shared" si="6"/>
        <v>1836208</v>
      </c>
      <c r="T48" s="358"/>
      <c r="U48" s="358"/>
      <c r="V48" s="358"/>
      <c r="W48" s="358"/>
      <c r="X48" s="358"/>
      <c r="Y48" s="358"/>
      <c r="Z48" s="358"/>
      <c r="AA48" s="358"/>
      <c r="AB48" s="358"/>
      <c r="AC48" s="358"/>
      <c r="AD48" s="358"/>
      <c r="AE48" s="358"/>
      <c r="AF48" s="358"/>
      <c r="AG48" s="355">
        <f t="shared" si="8"/>
        <v>1836208</v>
      </c>
      <c r="AH48" s="23"/>
      <c r="AI48" s="133" t="s">
        <v>242</v>
      </c>
      <c r="AJ48" s="131"/>
      <c r="AO48" s="48">
        <f>IF($F48&gt;=110,0,IF($F48&lt;15,0,ISJ.PAY.現.儲!$M53))</f>
        <v>124760</v>
      </c>
      <c r="AP48" s="48">
        <f>IF($F48&gt;=110,0,IF($F48&lt;15,0,ISJ.PAY.現.儲!$T53))</f>
        <v>102991</v>
      </c>
      <c r="AQ48" s="48">
        <f>IF($F48&gt;=110,0,IF($F48&lt;15,0,ISJ.PAY.現.儲!$U53))</f>
        <v>102991</v>
      </c>
      <c r="AR48" s="161">
        <f t="shared" si="9"/>
        <v>0</v>
      </c>
      <c r="AS48" s="48">
        <f>IF(AND($F48&gt;=15,$E48&gt;=7),ISJ.PAY.現.儲!$K53,0)</f>
        <v>18128</v>
      </c>
      <c r="AT48" s="48">
        <f>IF($AS48=0,0,SUM($AS$13:$AS48))</f>
        <v>458788</v>
      </c>
      <c r="AU48" s="48">
        <f>IF($F48&lt;15,ISJ.PAY.現.儲!$I53,0)</f>
        <v>0</v>
      </c>
      <c r="AV48" s="48">
        <f>IF($F48=" ",0,IF(OR($F48&lt;15,$E48&gt;=7),ISJ.PAY.現.儲!$F53,0))</f>
        <v>690094</v>
      </c>
      <c r="AW48" s="168">
        <f t="shared" si="10"/>
        <v>121119</v>
      </c>
      <c r="AX48" s="168">
        <f t="shared" si="11"/>
        <v>793085</v>
      </c>
    </row>
    <row r="49" spans="1:50" ht="16" customHeight="1" x14ac:dyDescent="0.25">
      <c r="A49" s="21">
        <f t="shared" si="14"/>
        <v>36</v>
      </c>
      <c r="E49" s="328">
        <f t="shared" si="12"/>
        <v>37</v>
      </c>
      <c r="F49" s="329">
        <f t="shared" si="13"/>
        <v>91</v>
      </c>
      <c r="G49" s="349"/>
      <c r="H49" s="350">
        <f>IF($F49=" ","",ROUND(VLOOKUP($B$8,ISJ.CUR!$A$2:$DR$415,12+$E49,0)*$X$12,0))</f>
        <v>1056598</v>
      </c>
      <c r="I49" s="351">
        <f t="shared" si="15"/>
        <v>1056598</v>
      </c>
      <c r="J49" s="351">
        <f t="shared" si="1"/>
        <v>1056598</v>
      </c>
      <c r="K49" s="352" t="str">
        <f t="shared" si="2"/>
        <v xml:space="preserve"> </v>
      </c>
      <c r="L49" s="350">
        <f>IF($I$8="購買增額繳清保險金額",IF($F49&gt;=110," ",IF($F49&lt;15," ",ISJ.PAY.繳清!$M54)),IF($AO49=0," ",$AO49))</f>
        <v>994412</v>
      </c>
      <c r="M49" s="351">
        <f>IF($I$8="購買增額繳清保險金額",IF($F49&gt;=110," ",IF($F49&lt;15," ",ISJ.PAY.繳清!$T54)),IF($AP49=0," ",$AP49))</f>
        <v>830552</v>
      </c>
      <c r="N49" s="351">
        <f>IF($I$8="購買增額繳清保險金額",IF($F49&gt;=110," ",IF($F49&lt;15," ",ISJ.PAY.繳清!U54)),IF($AQ49=0," ",$AQ49))</f>
        <v>830552</v>
      </c>
      <c r="O49" s="352" t="str">
        <f t="shared" si="3"/>
        <v xml:space="preserve"> </v>
      </c>
      <c r="P49" s="353" t="str">
        <f t="shared" si="4"/>
        <v xml:space="preserve"> </v>
      </c>
      <c r="Q49" s="354" t="str">
        <f t="shared" si="5"/>
        <v xml:space="preserve"> </v>
      </c>
      <c r="R49" s="355" t="str">
        <f>IF($I$8="購買增額繳清保險金額",IF($F49&gt;=15," ",ISJ.PAY.繳清!$I54),IF($I$8="現金給付",IF($AU49=0," ",$AU49),IF($AV49=0," ",$AV49)))</f>
        <v xml:space="preserve"> </v>
      </c>
      <c r="S49" s="355">
        <f t="shared" si="6"/>
        <v>1887150</v>
      </c>
      <c r="T49" s="358"/>
      <c r="U49" s="358"/>
      <c r="V49" s="358"/>
      <c r="W49" s="358"/>
      <c r="X49" s="358"/>
      <c r="Y49" s="358"/>
      <c r="Z49" s="358"/>
      <c r="AA49" s="358"/>
      <c r="AB49" s="358"/>
      <c r="AC49" s="358"/>
      <c r="AD49" s="358"/>
      <c r="AE49" s="358"/>
      <c r="AF49" s="358"/>
      <c r="AG49" s="355">
        <f t="shared" si="8"/>
        <v>1887150</v>
      </c>
      <c r="AH49" s="23"/>
      <c r="AI49" s="133" t="s">
        <v>243</v>
      </c>
      <c r="AJ49" s="131"/>
      <c r="AO49" s="48">
        <f>IF($F49&gt;=110,0,IF($F49&lt;15,0,ISJ.PAY.現.儲!$M54))</f>
        <v>124760</v>
      </c>
      <c r="AP49" s="48">
        <f>IF($F49&gt;=110,0,IF($F49&lt;15,0,ISJ.PAY.現.儲!$T54))</f>
        <v>104202</v>
      </c>
      <c r="AQ49" s="48">
        <f>IF($F49&gt;=110,0,IF($F49&lt;15,0,ISJ.PAY.現.儲!$U54))</f>
        <v>104202</v>
      </c>
      <c r="AR49" s="161">
        <f t="shared" si="9"/>
        <v>0</v>
      </c>
      <c r="AS49" s="48">
        <f>IF(AND($F49&gt;=15,$E49&gt;=7),ISJ.PAY.現.儲!$K54,0)</f>
        <v>18341</v>
      </c>
      <c r="AT49" s="48">
        <f>IF($AS49=0,0,SUM($AS$13:$AS49))</f>
        <v>477129</v>
      </c>
      <c r="AU49" s="48">
        <f>IF($F49&lt;15,ISJ.PAY.現.儲!$I54,0)</f>
        <v>0</v>
      </c>
      <c r="AV49" s="48">
        <f>IF($F49=" ",0,IF(OR($F49&lt;15,$E49&gt;=7),ISJ.PAY.現.儲!$F54,0))</f>
        <v>727965</v>
      </c>
      <c r="AW49" s="168">
        <f t="shared" si="10"/>
        <v>122543</v>
      </c>
      <c r="AX49" s="168">
        <f t="shared" si="11"/>
        <v>832167</v>
      </c>
    </row>
    <row r="50" spans="1:50" ht="16" customHeight="1" x14ac:dyDescent="0.25">
      <c r="A50" s="21">
        <f t="shared" si="14"/>
        <v>37</v>
      </c>
      <c r="E50" s="328">
        <f t="shared" si="12"/>
        <v>38</v>
      </c>
      <c r="F50" s="329">
        <f t="shared" si="13"/>
        <v>92</v>
      </c>
      <c r="G50" s="349"/>
      <c r="H50" s="350">
        <f>IF($F50=" ","",ROUND(VLOOKUP($B$8,ISJ.CUR!$A$2:$DR$415,12+$E50,0)*$X$12,0))</f>
        <v>1068918</v>
      </c>
      <c r="I50" s="351">
        <f t="shared" si="15"/>
        <v>1068918</v>
      </c>
      <c r="J50" s="351">
        <f t="shared" si="1"/>
        <v>1068918</v>
      </c>
      <c r="K50" s="352" t="str">
        <f t="shared" si="2"/>
        <v xml:space="preserve"> </v>
      </c>
      <c r="L50" s="350">
        <f>IF($I$8="購買增額繳清保險金額",IF($F50&gt;=110," ",IF($F50&lt;15," ",ISJ.PAY.繳清!$M55)),IF($AO50=0," ",$AO50))</f>
        <v>1030110</v>
      </c>
      <c r="M50" s="351">
        <f>IF($I$8="購買增額繳清保險金額",IF($F50&gt;=110," ",IF($F50&lt;15," ",ISJ.PAY.繳清!$T55)),IF($AP50=0," ",$AP50))</f>
        <v>870399</v>
      </c>
      <c r="N50" s="351">
        <f>IF($I$8="購買增額繳清保險金額",IF($F50&gt;=110," ",IF($F50&lt;15," ",ISJ.PAY.繳清!U55)),IF($AQ50=0," ",$AQ50))</f>
        <v>870399</v>
      </c>
      <c r="O50" s="352" t="str">
        <f t="shared" si="3"/>
        <v xml:space="preserve"> </v>
      </c>
      <c r="P50" s="353" t="str">
        <f t="shared" si="4"/>
        <v xml:space="preserve"> </v>
      </c>
      <c r="Q50" s="354" t="str">
        <f t="shared" si="5"/>
        <v xml:space="preserve"> </v>
      </c>
      <c r="R50" s="355" t="str">
        <f>IF($I$8="購買增額繳清保險金額",IF($F50&gt;=15," ",ISJ.PAY.繳清!$I55),IF($I$8="現金給付",IF($AU50=0," ",$AU50),IF($AV50=0," ",$AV50)))</f>
        <v xml:space="preserve"> </v>
      </c>
      <c r="S50" s="355">
        <f t="shared" si="6"/>
        <v>1939317</v>
      </c>
      <c r="T50" s="358"/>
      <c r="U50" s="358"/>
      <c r="V50" s="358"/>
      <c r="W50" s="358"/>
      <c r="X50" s="358"/>
      <c r="Y50" s="358"/>
      <c r="Z50" s="358"/>
      <c r="AA50" s="358"/>
      <c r="AB50" s="358"/>
      <c r="AC50" s="358"/>
      <c r="AD50" s="358"/>
      <c r="AE50" s="358"/>
      <c r="AF50" s="358"/>
      <c r="AG50" s="355">
        <f t="shared" si="8"/>
        <v>1939317</v>
      </c>
      <c r="AH50" s="23"/>
      <c r="AI50" s="133" t="s">
        <v>244</v>
      </c>
      <c r="AJ50" s="131"/>
      <c r="AO50" s="48">
        <f>IF($F50&gt;=110,0,IF($F50&lt;15,0,ISJ.PAY.現.儲!$M55))</f>
        <v>124760</v>
      </c>
      <c r="AP50" s="48">
        <f>IF($F50&gt;=110,0,IF($F50&lt;15,0,ISJ.PAY.現.儲!$T55))</f>
        <v>105417</v>
      </c>
      <c r="AQ50" s="48">
        <f>IF($F50&gt;=110,0,IF($F50&lt;15,0,ISJ.PAY.現.儲!$U55))</f>
        <v>105417</v>
      </c>
      <c r="AR50" s="161">
        <f t="shared" si="9"/>
        <v>0</v>
      </c>
      <c r="AS50" s="48">
        <f>IF(AND($F50&gt;=15,$E50&gt;=7),ISJ.PAY.現.儲!$K55,0)</f>
        <v>18554</v>
      </c>
      <c r="AT50" s="48">
        <f>IF($AS50=0,0,SUM($AS$13:$AS50))</f>
        <v>495683</v>
      </c>
      <c r="AU50" s="48">
        <f>IF($F50&lt;15,ISJ.PAY.現.儲!$I55,0)</f>
        <v>0</v>
      </c>
      <c r="AV50" s="48">
        <f>IF($F50=" ",0,IF(OR($F50&lt;15,$E50&gt;=7),ISJ.PAY.現.儲!$F55,0))</f>
        <v>767120</v>
      </c>
      <c r="AW50" s="168">
        <f t="shared" si="10"/>
        <v>123971</v>
      </c>
      <c r="AX50" s="168">
        <f t="shared" si="11"/>
        <v>872537</v>
      </c>
    </row>
    <row r="51" spans="1:50" ht="16" customHeight="1" x14ac:dyDescent="0.25">
      <c r="A51" s="21">
        <f t="shared" si="14"/>
        <v>38</v>
      </c>
      <c r="E51" s="328">
        <f t="shared" si="12"/>
        <v>39</v>
      </c>
      <c r="F51" s="329">
        <f t="shared" si="13"/>
        <v>93</v>
      </c>
      <c r="G51" s="349"/>
      <c r="H51" s="350">
        <f>IF($F51=" ","",ROUND(VLOOKUP($B$8,ISJ.CUR!$A$2:$DR$415,12+$E51,0)*$X$12,0))</f>
        <v>1081279</v>
      </c>
      <c r="I51" s="351">
        <f t="shared" si="15"/>
        <v>1081279</v>
      </c>
      <c r="J51" s="351">
        <f t="shared" si="1"/>
        <v>1081279</v>
      </c>
      <c r="K51" s="352" t="str">
        <f t="shared" si="2"/>
        <v xml:space="preserve"> </v>
      </c>
      <c r="L51" s="350">
        <f>IF($I$8="購買增額繳清保險金額",IF($F51&gt;=110," ",IF($F51&lt;15," ",ISJ.PAY.繳清!$M56)),IF($AO51=0," ",$AO51))</f>
        <v>1066375</v>
      </c>
      <c r="M51" s="351">
        <f>IF($I$8="購買增額繳清保險金額",IF($F51&gt;=110," ",IF($F51&lt;15," ",ISJ.PAY.繳清!$T56)),IF($AP51=0," ",$AP51))</f>
        <v>911460</v>
      </c>
      <c r="N51" s="351">
        <f>IF($I$8="購買增額繳清保險金額",IF($F51&gt;=110," ",IF($F51&lt;15," ",ISJ.PAY.繳清!U56)),IF($AQ51=0," ",$AQ51))</f>
        <v>911460</v>
      </c>
      <c r="O51" s="352" t="str">
        <f t="shared" si="3"/>
        <v xml:space="preserve"> </v>
      </c>
      <c r="P51" s="353" t="str">
        <f t="shared" si="4"/>
        <v xml:space="preserve"> </v>
      </c>
      <c r="Q51" s="354" t="str">
        <f t="shared" si="5"/>
        <v xml:space="preserve"> </v>
      </c>
      <c r="R51" s="355" t="str">
        <f>IF($I$8="購買增額繳清保險金額",IF($F51&gt;=15," ",ISJ.PAY.繳清!$I56),IF($I$8="現金給付",IF($AU51=0," ",$AU51),IF($AV51=0," ",$AV51)))</f>
        <v xml:space="preserve"> </v>
      </c>
      <c r="S51" s="355">
        <f t="shared" si="6"/>
        <v>1992739</v>
      </c>
      <c r="T51" s="358"/>
      <c r="U51" s="358"/>
      <c r="V51" s="358"/>
      <c r="W51" s="358"/>
      <c r="X51" s="358"/>
      <c r="Y51" s="358"/>
      <c r="Z51" s="358"/>
      <c r="AA51" s="358"/>
      <c r="AB51" s="358"/>
      <c r="AC51" s="358"/>
      <c r="AD51" s="358"/>
      <c r="AE51" s="358"/>
      <c r="AF51" s="358"/>
      <c r="AG51" s="355">
        <f t="shared" si="8"/>
        <v>1992739</v>
      </c>
      <c r="AH51" s="23"/>
      <c r="AI51" s="133" t="s">
        <v>236</v>
      </c>
      <c r="AJ51" s="131"/>
      <c r="AO51" s="48">
        <f>IF($F51&gt;=110,0,IF($F51&lt;15,0,ISJ.PAY.現.儲!$M56))</f>
        <v>124760</v>
      </c>
      <c r="AP51" s="48">
        <f>IF($F51&gt;=110,0,IF($F51&lt;15,0,ISJ.PAY.現.儲!$T56))</f>
        <v>106636</v>
      </c>
      <c r="AQ51" s="48">
        <f>IF($F51&gt;=110,0,IF($F51&lt;15,0,ISJ.PAY.現.儲!$U56))</f>
        <v>106636</v>
      </c>
      <c r="AR51" s="161">
        <f t="shared" si="9"/>
        <v>0</v>
      </c>
      <c r="AS51" s="48">
        <f>IF(AND($F51&gt;=15,$E51&gt;=7),ISJ.PAY.現.儲!$K56,0)</f>
        <v>18769</v>
      </c>
      <c r="AT51" s="48">
        <f>IF($AS51=0,0,SUM($AS$13:$AS51))</f>
        <v>514452</v>
      </c>
      <c r="AU51" s="48">
        <f>IF($F51&lt;15,ISJ.PAY.現.儲!$I56,0)</f>
        <v>0</v>
      </c>
      <c r="AV51" s="48">
        <f>IF($F51=" ",0,IF(OR($F51&lt;15,$E51&gt;=7),ISJ.PAY.現.儲!$F56,0))</f>
        <v>807598</v>
      </c>
      <c r="AW51" s="168">
        <f t="shared" si="10"/>
        <v>125405</v>
      </c>
      <c r="AX51" s="168">
        <f t="shared" si="11"/>
        <v>914234</v>
      </c>
    </row>
    <row r="52" spans="1:50" ht="16" customHeight="1" x14ac:dyDescent="0.25">
      <c r="A52" s="21">
        <f t="shared" si="14"/>
        <v>39</v>
      </c>
      <c r="E52" s="335">
        <f t="shared" si="12"/>
        <v>40</v>
      </c>
      <c r="F52" s="336">
        <f t="shared" si="13"/>
        <v>94</v>
      </c>
      <c r="G52" s="361"/>
      <c r="H52" s="362">
        <f>IF($F52=" ","",ROUND(VLOOKUP($B$8,ISJ.CUR!$A$2:$DR$415,12+$E52,0)*$X$12,0))</f>
        <v>1093667</v>
      </c>
      <c r="I52" s="363">
        <f t="shared" si="15"/>
        <v>1093667</v>
      </c>
      <c r="J52" s="363">
        <f t="shared" si="1"/>
        <v>1093667</v>
      </c>
      <c r="K52" s="364" t="str">
        <f t="shared" si="2"/>
        <v xml:space="preserve"> </v>
      </c>
      <c r="L52" s="362">
        <f>IF($I$8="購買增額繳清保險金額",IF($F52&gt;=110," ",IF($F52&lt;15," ",ISJ.PAY.繳清!$M57)),IF($AO52=0," ",$AO52))</f>
        <v>1103212</v>
      </c>
      <c r="M52" s="363">
        <f>IF($I$8="購買增額繳清保險金額",IF($F52&gt;=110," ",IF($F52&lt;15," ",ISJ.PAY.繳清!$T57)),IF($AP52=0," ",$AP52))</f>
        <v>953750</v>
      </c>
      <c r="N52" s="363">
        <f>IF($I$8="購買增額繳清保險金額",IF($F52&gt;=110," ",IF($F52&lt;15," ",ISJ.PAY.繳清!U57)),IF($AQ52=0," ",$AQ52))</f>
        <v>953750</v>
      </c>
      <c r="O52" s="364" t="str">
        <f t="shared" si="3"/>
        <v xml:space="preserve"> </v>
      </c>
      <c r="P52" s="365" t="str">
        <f t="shared" si="4"/>
        <v xml:space="preserve"> </v>
      </c>
      <c r="Q52" s="366" t="str">
        <f t="shared" si="5"/>
        <v xml:space="preserve"> </v>
      </c>
      <c r="R52" s="367" t="str">
        <f>IF($I$8="購買增額繳清保險金額",IF($F52&gt;=15," ",ISJ.PAY.繳清!$I57),IF($I$8="現金給付",IF($AU52=0," ",$AU52),IF($AV52=0," ",$AV52)))</f>
        <v xml:space="preserve"> </v>
      </c>
      <c r="S52" s="367">
        <f t="shared" si="6"/>
        <v>2047417</v>
      </c>
      <c r="T52" s="165"/>
      <c r="U52" s="368"/>
      <c r="V52" s="368"/>
      <c r="W52" s="369"/>
      <c r="X52" s="369"/>
      <c r="Y52" s="369"/>
      <c r="Z52" s="369"/>
      <c r="AA52" s="369"/>
      <c r="AB52" s="369"/>
      <c r="AC52" s="369"/>
      <c r="AD52" s="369"/>
      <c r="AE52" s="369"/>
      <c r="AF52" s="369"/>
      <c r="AG52" s="367">
        <f t="shared" si="8"/>
        <v>2047417</v>
      </c>
      <c r="AH52" s="23"/>
      <c r="AI52" s="131" t="s">
        <v>245</v>
      </c>
      <c r="AJ52" s="131"/>
      <c r="AO52" s="48">
        <f>IF($F52&gt;=110,0,IF($F52&lt;15,0,ISJ.PAY.現.儲!$M57))</f>
        <v>124760</v>
      </c>
      <c r="AP52" s="48">
        <f>IF($F52&gt;=110,0,IF($F52&lt;15,0,ISJ.PAY.現.儲!$T57))</f>
        <v>107858</v>
      </c>
      <c r="AQ52" s="48">
        <f>IF($F52&gt;=110,0,IF($F52&lt;15,0,ISJ.PAY.現.儲!$U57))</f>
        <v>107858</v>
      </c>
      <c r="AR52" s="161">
        <f t="shared" si="9"/>
        <v>0</v>
      </c>
      <c r="AS52" s="48">
        <f>IF(AND($F52&gt;=15,$E52&gt;=7),ISJ.PAY.現.儲!$K57,0)</f>
        <v>18984</v>
      </c>
      <c r="AT52" s="48">
        <f>IF($AS52=0,0,SUM($AS$13:$AS52))</f>
        <v>533436</v>
      </c>
      <c r="AU52" s="48">
        <f>IF($F52&lt;15,ISJ.PAY.現.儲!$I57,0)</f>
        <v>0</v>
      </c>
      <c r="AV52" s="48">
        <f>IF($F52=" ",0,IF(OR($F52&lt;15,$E52&gt;=7),ISJ.PAY.現.儲!$F57,0))</f>
        <v>849437</v>
      </c>
      <c r="AW52" s="168">
        <f t="shared" si="10"/>
        <v>126842</v>
      </c>
      <c r="AX52" s="168">
        <f t="shared" si="11"/>
        <v>957295</v>
      </c>
    </row>
    <row r="53" spans="1:50" ht="16" customHeight="1" x14ac:dyDescent="0.25">
      <c r="A53" s="21">
        <f t="shared" si="14"/>
        <v>40</v>
      </c>
      <c r="E53" s="328">
        <f t="shared" si="12"/>
        <v>41</v>
      </c>
      <c r="F53" s="329">
        <f t="shared" si="13"/>
        <v>95</v>
      </c>
      <c r="G53" s="349"/>
      <c r="H53" s="350">
        <f>IF($F53=" ","",ROUND(VLOOKUP($B$8,ISJ.CUR!$A$2:$DR$415,12+$E53,0)*$X$12,0))</f>
        <v>1106067</v>
      </c>
      <c r="I53" s="351">
        <f t="shared" si="15"/>
        <v>1106067</v>
      </c>
      <c r="J53" s="351">
        <f t="shared" si="1"/>
        <v>1106067</v>
      </c>
      <c r="K53" s="352" t="str">
        <f t="shared" si="2"/>
        <v xml:space="preserve"> </v>
      </c>
      <c r="L53" s="350">
        <f>IF($I$8="購買增額繳清保險金額",IF($F53&gt;=110," ",IF($F53&lt;15," ",ISJ.PAY.繳清!$M58)),IF($AO53=0," ",$AO53))</f>
        <v>1140631</v>
      </c>
      <c r="M53" s="351">
        <f>IF($I$8="購買增額繳清保險金額",IF($F53&gt;=110," ",IF($F53&lt;15," ",ISJ.PAY.繳清!$T58)),IF($AP53=0," ",$AP53))</f>
        <v>997280</v>
      </c>
      <c r="N53" s="351">
        <f>IF($I$8="購買增額繳清保險金額",IF($F53&gt;=110," ",IF($F53&lt;15," ",ISJ.PAY.繳清!U58)),IF($AQ53=0," ",$AQ53))</f>
        <v>997280</v>
      </c>
      <c r="O53" s="352" t="str">
        <f t="shared" si="3"/>
        <v xml:space="preserve"> </v>
      </c>
      <c r="P53" s="353" t="str">
        <f t="shared" si="4"/>
        <v xml:space="preserve"> </v>
      </c>
      <c r="Q53" s="354" t="str">
        <f t="shared" si="5"/>
        <v xml:space="preserve"> </v>
      </c>
      <c r="R53" s="355" t="str">
        <f>IF($I$8="購買增額繳清保險金額",IF($F53&gt;=15," ",ISJ.PAY.繳清!$I58),IF($I$8="現金給付",IF($AU53=0," ",$AU53),IF($AV53=0," ",$AV53)))</f>
        <v xml:space="preserve"> </v>
      </c>
      <c r="S53" s="355">
        <f t="shared" si="6"/>
        <v>2103347</v>
      </c>
      <c r="T53" s="358"/>
      <c r="U53" s="358"/>
      <c r="V53" s="358"/>
      <c r="W53" s="358"/>
      <c r="X53" s="358"/>
      <c r="Y53" s="358"/>
      <c r="Z53" s="358"/>
      <c r="AA53" s="358"/>
      <c r="AB53" s="358"/>
      <c r="AC53" s="358"/>
      <c r="AD53" s="358"/>
      <c r="AE53" s="358"/>
      <c r="AF53" s="358"/>
      <c r="AG53" s="355">
        <f t="shared" si="8"/>
        <v>2103347</v>
      </c>
      <c r="AH53" s="23"/>
      <c r="AI53" s="131"/>
      <c r="AJ53" s="131"/>
      <c r="AO53" s="48">
        <f>IF($F53&gt;=110,0,IF($F53&lt;15,0,ISJ.PAY.現.儲!$M58))</f>
        <v>124760</v>
      </c>
      <c r="AP53" s="48">
        <f>IF($F53&gt;=110,0,IF($F53&lt;15,0,ISJ.PAY.現.儲!$T58))</f>
        <v>109081</v>
      </c>
      <c r="AQ53" s="48">
        <f>IF($F53&gt;=110,0,IF($F53&lt;15,0,ISJ.PAY.現.儲!$U58))</f>
        <v>109081</v>
      </c>
      <c r="AR53" s="161">
        <f t="shared" si="9"/>
        <v>0</v>
      </c>
      <c r="AS53" s="48">
        <f>IF(AND($F53&gt;=15,$E53&gt;=7),ISJ.PAY.現.儲!$K58,0)</f>
        <v>19199</v>
      </c>
      <c r="AT53" s="48">
        <f>IF($AS53=0,0,SUM($AS$13:$AS53))</f>
        <v>552635</v>
      </c>
      <c r="AU53" s="48">
        <f>IF($F53&lt;15,ISJ.PAY.現.儲!$I58,0)</f>
        <v>0</v>
      </c>
      <c r="AV53" s="48">
        <f>IF($F53=" ",0,IF(OR($F53&lt;15,$E53&gt;=7),ISJ.PAY.現.儲!$F58,0))</f>
        <v>892675</v>
      </c>
      <c r="AW53" s="168">
        <f t="shared" si="10"/>
        <v>128280</v>
      </c>
      <c r="AX53" s="168">
        <f t="shared" si="11"/>
        <v>1001756</v>
      </c>
    </row>
    <row r="54" spans="1:50" ht="16" customHeight="1" x14ac:dyDescent="0.25">
      <c r="A54" s="21">
        <f t="shared" si="14"/>
        <v>41</v>
      </c>
      <c r="E54" s="328">
        <f t="shared" si="12"/>
        <v>42</v>
      </c>
      <c r="F54" s="329">
        <f t="shared" si="13"/>
        <v>96</v>
      </c>
      <c r="G54" s="349"/>
      <c r="H54" s="350">
        <f>IF($F54=" ","",ROUND(VLOOKUP($B$8,ISJ.CUR!$A$2:$DR$415,12+$E54,0)*$X$12,0))</f>
        <v>1118462</v>
      </c>
      <c r="I54" s="351">
        <f t="shared" si="15"/>
        <v>1118462</v>
      </c>
      <c r="J54" s="351">
        <f t="shared" si="1"/>
        <v>1118462</v>
      </c>
      <c r="K54" s="352" t="str">
        <f t="shared" si="2"/>
        <v xml:space="preserve"> </v>
      </c>
      <c r="L54" s="350">
        <f>IF($I$8="購買增額繳清保險金額",IF($F54&gt;=110," ",IF($F54&lt;15," ",ISJ.PAY.繳清!$M59)),IF($AO54=0," ",$AO54))</f>
        <v>1178641</v>
      </c>
      <c r="M54" s="351">
        <f>IF($I$8="購買增額繳清保險金額",IF($F54&gt;=110," ",IF($F54&lt;15," ",ISJ.PAY.繳清!$T59)),IF($AP54=0," ",$AP54))</f>
        <v>1042061</v>
      </c>
      <c r="N54" s="351">
        <f>IF($I$8="購買增額繳清保險金額",IF($F54&gt;=110," ",IF($F54&lt;15," ",ISJ.PAY.繳清!U59)),IF($AQ54=0," ",$AQ54))</f>
        <v>1042061</v>
      </c>
      <c r="O54" s="352" t="str">
        <f t="shared" si="3"/>
        <v xml:space="preserve"> </v>
      </c>
      <c r="P54" s="353" t="str">
        <f t="shared" si="4"/>
        <v xml:space="preserve"> </v>
      </c>
      <c r="Q54" s="354" t="str">
        <f t="shared" si="5"/>
        <v xml:space="preserve"> </v>
      </c>
      <c r="R54" s="355" t="str">
        <f>IF($I$8="購買增額繳清保險金額",IF($F54&gt;=15," ",ISJ.PAY.繳清!$I59),IF($I$8="現金給付",IF($AU54=0," ",$AU54),IF($AV54=0," ",$AV54)))</f>
        <v xml:space="preserve"> </v>
      </c>
      <c r="S54" s="355">
        <f t="shared" si="6"/>
        <v>2160523</v>
      </c>
      <c r="T54" s="358"/>
      <c r="U54" s="358"/>
      <c r="V54" s="358"/>
      <c r="W54" s="358"/>
      <c r="X54" s="358"/>
      <c r="Y54" s="358"/>
      <c r="Z54" s="358"/>
      <c r="AA54" s="358"/>
      <c r="AB54" s="358"/>
      <c r="AC54" s="358"/>
      <c r="AD54" s="358"/>
      <c r="AE54" s="358"/>
      <c r="AF54" s="358"/>
      <c r="AG54" s="355">
        <f t="shared" si="8"/>
        <v>2160523</v>
      </c>
      <c r="AH54" s="23"/>
      <c r="AI54" s="131"/>
      <c r="AJ54" s="131"/>
      <c r="AO54" s="48">
        <f>IF($F54&gt;=110,0,IF($F54&lt;15,0,ISJ.PAY.現.儲!$M59))</f>
        <v>124760</v>
      </c>
      <c r="AP54" s="48">
        <f>IF($F54&gt;=110,0,IF($F54&lt;15,0,ISJ.PAY.現.儲!$T59))</f>
        <v>110303</v>
      </c>
      <c r="AQ54" s="48">
        <f>IF($F54&gt;=110,0,IF($F54&lt;15,0,ISJ.PAY.現.儲!$U59))</f>
        <v>110303</v>
      </c>
      <c r="AR54" s="161">
        <f t="shared" si="9"/>
        <v>0</v>
      </c>
      <c r="AS54" s="48">
        <f>IF(AND($F54&gt;=15,$E54&gt;=7),ISJ.PAY.現.儲!$K59,0)</f>
        <v>19414</v>
      </c>
      <c r="AT54" s="48">
        <f>IF($AS54=0,0,SUM($AS$13:$AS54))</f>
        <v>572049</v>
      </c>
      <c r="AU54" s="48">
        <f>IF($F54&lt;15,ISJ.PAY.現.儲!$I59,0)</f>
        <v>0</v>
      </c>
      <c r="AV54" s="48">
        <f>IF($F54=" ",0,IF(OR($F54&lt;15,$E54&gt;=7),ISJ.PAY.現.儲!$F59,0))</f>
        <v>937352</v>
      </c>
      <c r="AW54" s="168">
        <f t="shared" si="10"/>
        <v>129717</v>
      </c>
      <c r="AX54" s="168">
        <f t="shared" si="11"/>
        <v>1047655</v>
      </c>
    </row>
    <row r="55" spans="1:50" ht="16" customHeight="1" x14ac:dyDescent="0.25">
      <c r="A55" s="21">
        <f t="shared" si="14"/>
        <v>42</v>
      </c>
      <c r="E55" s="328">
        <f t="shared" si="12"/>
        <v>43</v>
      </c>
      <c r="F55" s="329">
        <f t="shared" si="13"/>
        <v>97</v>
      </c>
      <c r="G55" s="349"/>
      <c r="H55" s="350">
        <f>IF($F55=" ","",ROUND(VLOOKUP($B$8,ISJ.CUR!$A$2:$DR$415,12+$E55,0)*$X$12,0))</f>
        <v>1130830</v>
      </c>
      <c r="I55" s="351">
        <f t="shared" si="15"/>
        <v>1130830</v>
      </c>
      <c r="J55" s="351">
        <f t="shared" si="1"/>
        <v>1130830</v>
      </c>
      <c r="K55" s="352" t="str">
        <f t="shared" si="2"/>
        <v xml:space="preserve"> </v>
      </c>
      <c r="L55" s="350">
        <f>IF($I$8="購買增額繳清保險金額",IF($F55&gt;=110," ",IF($F55&lt;15," ",ISJ.PAY.繳清!$M60)),IF($AO55=0," ",$AO55))</f>
        <v>1217251</v>
      </c>
      <c r="M55" s="351">
        <f>IF($I$8="購買增額繳清保險金額",IF($F55&gt;=110," ",IF($F55&lt;15," ",ISJ.PAY.繳清!$T60)),IF($AP55=0," ",$AP55))</f>
        <v>1088098</v>
      </c>
      <c r="N55" s="351">
        <f>IF($I$8="購買增額繳清保險金額",IF($F55&gt;=110," ",IF($F55&lt;15," ",ISJ.PAY.繳清!U60)),IF($AQ55=0," ",$AQ55))</f>
        <v>1088098</v>
      </c>
      <c r="O55" s="352" t="str">
        <f t="shared" si="3"/>
        <v xml:space="preserve"> </v>
      </c>
      <c r="P55" s="353" t="str">
        <f t="shared" si="4"/>
        <v xml:space="preserve"> </v>
      </c>
      <c r="Q55" s="354" t="str">
        <f t="shared" si="5"/>
        <v xml:space="preserve"> </v>
      </c>
      <c r="R55" s="355" t="str">
        <f>IF($I$8="購買增額繳清保險金額",IF($F55&gt;=15," ",ISJ.PAY.繳清!$I60),IF($I$8="現金給付",IF($AU55=0," ",$AU55),IF($AV55=0," ",$AV55)))</f>
        <v xml:space="preserve"> </v>
      </c>
      <c r="S55" s="355">
        <f t="shared" si="6"/>
        <v>2218928</v>
      </c>
      <c r="T55" s="358"/>
      <c r="U55" s="358"/>
      <c r="V55" s="358"/>
      <c r="W55" s="358"/>
      <c r="X55" s="358"/>
      <c r="Y55" s="358"/>
      <c r="Z55" s="358"/>
      <c r="AA55" s="358"/>
      <c r="AB55" s="358"/>
      <c r="AC55" s="358"/>
      <c r="AD55" s="358"/>
      <c r="AE55" s="358"/>
      <c r="AF55" s="358"/>
      <c r="AG55" s="355">
        <f t="shared" si="8"/>
        <v>2218928</v>
      </c>
      <c r="AH55" s="23"/>
      <c r="AI55" s="131"/>
      <c r="AJ55" s="131"/>
      <c r="AO55" s="48">
        <f>IF($F55&gt;=110,0,IF($F55&lt;15,0,ISJ.PAY.現.儲!$M60))</f>
        <v>124760</v>
      </c>
      <c r="AP55" s="48">
        <f>IF($F55&gt;=110,0,IF($F55&lt;15,0,ISJ.PAY.現.儲!$T60))</f>
        <v>111523</v>
      </c>
      <c r="AQ55" s="48">
        <f>IF($F55&gt;=110,0,IF($F55&lt;15,0,ISJ.PAY.現.儲!$U60))</f>
        <v>111523</v>
      </c>
      <c r="AR55" s="161">
        <f t="shared" si="9"/>
        <v>0</v>
      </c>
      <c r="AS55" s="48">
        <f>IF(AND($F55&gt;=15,$E55&gt;=7),ISJ.PAY.現.儲!$K60,0)</f>
        <v>19629</v>
      </c>
      <c r="AT55" s="48">
        <f>IF($AS55=0,0,SUM($AS$13:$AS55))</f>
        <v>591678</v>
      </c>
      <c r="AU55" s="48">
        <f>IF($F55&lt;15,ISJ.PAY.現.儲!$I60,0)</f>
        <v>0</v>
      </c>
      <c r="AV55" s="48">
        <f>IF($F55=" ",0,IF(OR($F55&lt;15,$E55&gt;=7),ISJ.PAY.現.儲!$F60,0))</f>
        <v>983508</v>
      </c>
      <c r="AW55" s="168">
        <f t="shared" si="10"/>
        <v>131152</v>
      </c>
      <c r="AX55" s="168">
        <f t="shared" si="11"/>
        <v>1095031</v>
      </c>
    </row>
    <row r="56" spans="1:50" ht="16" customHeight="1" x14ac:dyDescent="0.25">
      <c r="A56" s="21">
        <f t="shared" si="14"/>
        <v>43</v>
      </c>
      <c r="E56" s="328">
        <f t="shared" si="12"/>
        <v>44</v>
      </c>
      <c r="F56" s="329">
        <f t="shared" si="13"/>
        <v>98</v>
      </c>
      <c r="G56" s="349"/>
      <c r="H56" s="350">
        <f>IF($F56=" ","",ROUND(VLOOKUP($B$8,ISJ.CUR!$A$2:$DR$415,12+$E56,0)*$X$12,0))</f>
        <v>1143150</v>
      </c>
      <c r="I56" s="351">
        <f t="shared" si="15"/>
        <v>1143150</v>
      </c>
      <c r="J56" s="351">
        <f t="shared" si="1"/>
        <v>1143150</v>
      </c>
      <c r="K56" s="352" t="str">
        <f t="shared" si="2"/>
        <v xml:space="preserve"> </v>
      </c>
      <c r="L56" s="350">
        <f>IF($I$8="購買增額繳清保險金額",IF($F56&gt;=110," ",IF($F56&lt;15," ",ISJ.PAY.繳清!$M61)),IF($AO56=0," ",$AO56))</f>
        <v>1256473</v>
      </c>
      <c r="M56" s="351">
        <f>IF($I$8="購買增額繳清保險金額",IF($F56&gt;=110," ",IF($F56&lt;15," ",ISJ.PAY.繳清!$T61)),IF($AP56=0," ",$AP56))</f>
        <v>1135394</v>
      </c>
      <c r="N56" s="351">
        <f>IF($I$8="購買增額繳清保險金額",IF($F56&gt;=110," ",IF($F56&lt;15," ",ISJ.PAY.繳清!U61)),IF($AQ56=0," ",$AQ56))</f>
        <v>1135394</v>
      </c>
      <c r="O56" s="352" t="str">
        <f t="shared" si="3"/>
        <v xml:space="preserve"> </v>
      </c>
      <c r="P56" s="353" t="str">
        <f t="shared" si="4"/>
        <v xml:space="preserve"> </v>
      </c>
      <c r="Q56" s="354" t="str">
        <f t="shared" si="5"/>
        <v xml:space="preserve"> </v>
      </c>
      <c r="R56" s="355" t="str">
        <f>IF($I$8="購買增額繳清保險金額",IF($F56&gt;=15," ",ISJ.PAY.繳清!$I61),IF($I$8="現金給付",IF($AU56=0," ",$AU56),IF($AV56=0," ",$AV56)))</f>
        <v xml:space="preserve"> </v>
      </c>
      <c r="S56" s="355">
        <f t="shared" si="6"/>
        <v>2278544</v>
      </c>
      <c r="T56" s="358"/>
      <c r="U56" s="358"/>
      <c r="V56" s="358"/>
      <c r="W56" s="358"/>
      <c r="X56" s="358"/>
      <c r="Y56" s="358"/>
      <c r="Z56" s="358"/>
      <c r="AA56" s="358"/>
      <c r="AB56" s="358"/>
      <c r="AC56" s="358"/>
      <c r="AD56" s="358"/>
      <c r="AE56" s="358"/>
      <c r="AF56" s="358"/>
      <c r="AG56" s="355">
        <f t="shared" si="8"/>
        <v>2278544</v>
      </c>
      <c r="AH56" s="23"/>
      <c r="AI56" s="131"/>
      <c r="AJ56" s="131"/>
      <c r="AO56" s="48">
        <f>IF($F56&gt;=110,0,IF($F56&lt;15,0,ISJ.PAY.現.儲!$M61))</f>
        <v>124760</v>
      </c>
      <c r="AP56" s="48">
        <f>IF($F56&gt;=110,0,IF($F56&lt;15,0,ISJ.PAY.現.儲!$T61))</f>
        <v>112738</v>
      </c>
      <c r="AQ56" s="48">
        <f>IF($F56&gt;=110,0,IF($F56&lt;15,0,ISJ.PAY.現.儲!$U61))</f>
        <v>112738</v>
      </c>
      <c r="AR56" s="161">
        <f t="shared" si="9"/>
        <v>0</v>
      </c>
      <c r="AS56" s="48">
        <f>IF(AND($F56&gt;=15,$E56&gt;=7),ISJ.PAY.現.儲!$K61,0)</f>
        <v>19843</v>
      </c>
      <c r="AT56" s="48">
        <f>IF($AS56=0,0,SUM($AS$13:$AS56))</f>
        <v>611521</v>
      </c>
      <c r="AU56" s="48">
        <f>IF($F56&lt;15,ISJ.PAY.現.儲!$I61,0)</f>
        <v>0</v>
      </c>
      <c r="AV56" s="48">
        <f>IF($F56=" ",0,IF(OR($F56&lt;15,$E56&gt;=7),ISJ.PAY.現.儲!$F61,0))</f>
        <v>1031184</v>
      </c>
      <c r="AW56" s="168">
        <f t="shared" si="10"/>
        <v>132581</v>
      </c>
      <c r="AX56" s="168">
        <f t="shared" si="11"/>
        <v>1143922</v>
      </c>
    </row>
    <row r="57" spans="1:50" ht="16" customHeight="1" x14ac:dyDescent="0.25">
      <c r="A57" s="21">
        <f t="shared" si="14"/>
        <v>44</v>
      </c>
      <c r="E57" s="335">
        <f t="shared" si="12"/>
        <v>45</v>
      </c>
      <c r="F57" s="336">
        <f t="shared" si="13"/>
        <v>99</v>
      </c>
      <c r="G57" s="361"/>
      <c r="H57" s="362">
        <f>IF($F57=" ","",ROUND(VLOOKUP($B$8,ISJ.CUR!$A$2:$DR$415,12+$E57,0)*$X$12,0))</f>
        <v>1155395</v>
      </c>
      <c r="I57" s="363">
        <f t="shared" si="15"/>
        <v>1155395</v>
      </c>
      <c r="J57" s="363">
        <f t="shared" si="1"/>
        <v>1155395</v>
      </c>
      <c r="K57" s="364" t="str">
        <f t="shared" si="2"/>
        <v xml:space="preserve"> </v>
      </c>
      <c r="L57" s="362">
        <f>IF($I$8="購買增額繳清保險金額",IF($F57&gt;=110," ",IF($F57&lt;15," ",ISJ.PAY.繳清!$M62)),IF($AO57=0," ",$AO57))</f>
        <v>1296314</v>
      </c>
      <c r="M57" s="363">
        <f>IF($I$8="購買增額繳清保險金額",IF($F57&gt;=110," ",IF($F57&lt;15," ",ISJ.PAY.繳清!$T62)),IF($AP57=0," ",$AP57))</f>
        <v>1183944</v>
      </c>
      <c r="N57" s="363">
        <f>IF($I$8="購買增額繳清保險金額",IF($F57&gt;=110," ",IF($F57&lt;15," ",ISJ.PAY.繳清!U62)),IF($AQ57=0," ",$AQ57))</f>
        <v>1183944</v>
      </c>
      <c r="O57" s="364" t="str">
        <f t="shared" si="3"/>
        <v xml:space="preserve"> </v>
      </c>
      <c r="P57" s="365" t="str">
        <f t="shared" si="4"/>
        <v xml:space="preserve"> </v>
      </c>
      <c r="Q57" s="366" t="str">
        <f t="shared" si="5"/>
        <v xml:space="preserve"> </v>
      </c>
      <c r="R57" s="367" t="str">
        <f>IF($I$8="購買增額繳清保險金額",IF($F57&gt;=15," ",ISJ.PAY.繳清!$I62),IF($I$8="現金給付",IF($AU57=0," ",$AU57),IF($AV57=0," ",$AV57)))</f>
        <v xml:space="preserve"> </v>
      </c>
      <c r="S57" s="367">
        <f t="shared" si="6"/>
        <v>2339339</v>
      </c>
      <c r="T57" s="165"/>
      <c r="U57" s="368"/>
      <c r="V57" s="368"/>
      <c r="W57" s="369"/>
      <c r="X57" s="369"/>
      <c r="Y57" s="369"/>
      <c r="Z57" s="369"/>
      <c r="AA57" s="369"/>
      <c r="AB57" s="369"/>
      <c r="AC57" s="369"/>
      <c r="AD57" s="369"/>
      <c r="AE57" s="369"/>
      <c r="AF57" s="369"/>
      <c r="AG57" s="367">
        <f t="shared" si="8"/>
        <v>2339339</v>
      </c>
      <c r="AH57" s="23"/>
      <c r="AI57" s="131"/>
      <c r="AJ57" s="131"/>
      <c r="AO57" s="48">
        <f>IF($F57&gt;=110,0,IF($F57&lt;15,0,ISJ.PAY.現.儲!$M62))</f>
        <v>124760</v>
      </c>
      <c r="AP57" s="48">
        <f>IF($F57&gt;=110,0,IF($F57&lt;15,0,ISJ.PAY.現.儲!$T62))</f>
        <v>113945</v>
      </c>
      <c r="AQ57" s="48">
        <f>IF($F57&gt;=110,0,IF($F57&lt;15,0,ISJ.PAY.現.儲!$U62))</f>
        <v>113945</v>
      </c>
      <c r="AR57" s="161">
        <f t="shared" si="9"/>
        <v>0</v>
      </c>
      <c r="AS57" s="48">
        <f>IF(AND($F57&gt;=15,$E57&gt;=7),ISJ.PAY.現.儲!$K62,0)</f>
        <v>20056</v>
      </c>
      <c r="AT57" s="48">
        <f>IF($AS57=0,0,SUM($AS$13:$AS57))</f>
        <v>631577</v>
      </c>
      <c r="AU57" s="48">
        <f>IF($F57&lt;15,ISJ.PAY.現.儲!$I62,0)</f>
        <v>0</v>
      </c>
      <c r="AV57" s="48">
        <f>IF($F57=" ",0,IF(OR($F57&lt;15,$E57&gt;=7),ISJ.PAY.現.儲!$F62,0))</f>
        <v>1080423</v>
      </c>
      <c r="AW57" s="168">
        <f t="shared" si="10"/>
        <v>134001</v>
      </c>
      <c r="AX57" s="168">
        <f t="shared" si="11"/>
        <v>1194368</v>
      </c>
    </row>
    <row r="58" spans="1:50" ht="16" customHeight="1" x14ac:dyDescent="0.25">
      <c r="A58" s="21">
        <f t="shared" si="14"/>
        <v>45</v>
      </c>
      <c r="E58" s="328">
        <f t="shared" si="12"/>
        <v>46</v>
      </c>
      <c r="F58" s="329">
        <f t="shared" si="13"/>
        <v>100</v>
      </c>
      <c r="G58" s="349"/>
      <c r="H58" s="350">
        <f>IF($F58=" ","",ROUND(VLOOKUP($B$8,ISJ.CUR!$A$2:$DR$415,12+$E58,0)*$X$12,0))</f>
        <v>1167536</v>
      </c>
      <c r="I58" s="351">
        <f t="shared" si="15"/>
        <v>1167536</v>
      </c>
      <c r="J58" s="351">
        <f t="shared" si="1"/>
        <v>1167536</v>
      </c>
      <c r="K58" s="352" t="str">
        <f t="shared" si="2"/>
        <v xml:space="preserve"> </v>
      </c>
      <c r="L58" s="350">
        <f>IF($I$8="購買增額繳清保險金額",IF($F58&gt;=110," ",IF($F58&lt;15," ",ISJ.PAY.繳清!$M63)),IF($AO58=0," ",$AO58))</f>
        <v>1336784</v>
      </c>
      <c r="M58" s="351">
        <f>IF($I$8="購買增額繳清保險金額",IF($F58&gt;=110," ",IF($F58&lt;15," ",ISJ.PAY.繳清!$T63)),IF($AP58=0," ",$AP58))</f>
        <v>1233735</v>
      </c>
      <c r="N58" s="351">
        <f>IF($I$8="購買增額繳清保險金額",IF($F58&gt;=110," ",IF($F58&lt;15," ",ISJ.PAY.繳清!U63)),IF($AQ58=0," ",$AQ58))</f>
        <v>1233735</v>
      </c>
      <c r="O58" s="352" t="str">
        <f t="shared" si="3"/>
        <v xml:space="preserve"> </v>
      </c>
      <c r="P58" s="353" t="str">
        <f t="shared" si="4"/>
        <v xml:space="preserve"> </v>
      </c>
      <c r="Q58" s="354" t="str">
        <f t="shared" si="5"/>
        <v xml:space="preserve"> </v>
      </c>
      <c r="R58" s="355" t="str">
        <f>IF($I$8="購買增額繳清保險金額",IF($F58&gt;=15," ",ISJ.PAY.繳清!$I63),IF($I$8="現金給付",IF($AU58=0," ",$AU58),IF($AV58=0," ",$AV58)))</f>
        <v xml:space="preserve"> </v>
      </c>
      <c r="S58" s="355">
        <f t="shared" si="6"/>
        <v>2401271</v>
      </c>
      <c r="T58" s="358"/>
      <c r="U58" s="358"/>
      <c r="V58" s="358"/>
      <c r="W58" s="358"/>
      <c r="X58" s="358"/>
      <c r="Y58" s="358"/>
      <c r="Z58" s="358"/>
      <c r="AA58" s="358"/>
      <c r="AB58" s="358"/>
      <c r="AC58" s="358"/>
      <c r="AD58" s="358"/>
      <c r="AE58" s="358"/>
      <c r="AF58" s="358"/>
      <c r="AG58" s="355">
        <f t="shared" si="8"/>
        <v>2401271</v>
      </c>
      <c r="AH58" s="23"/>
      <c r="AI58" s="131"/>
      <c r="AJ58" s="131"/>
      <c r="AO58" s="48">
        <f>IF($F58&gt;=110,0,IF($F58&lt;15,0,ISJ.PAY.現.儲!$M63))</f>
        <v>124760</v>
      </c>
      <c r="AP58" s="48">
        <f>IF($F58&gt;=110,0,IF($F58&lt;15,0,ISJ.PAY.現.儲!$T63))</f>
        <v>115143</v>
      </c>
      <c r="AQ58" s="48">
        <f>IF($F58&gt;=110,0,IF($F58&lt;15,0,ISJ.PAY.現.儲!$U63))</f>
        <v>115143</v>
      </c>
      <c r="AR58" s="161">
        <f t="shared" si="9"/>
        <v>0</v>
      </c>
      <c r="AS58" s="48">
        <f>IF(AND($F58&gt;=15,$E58&gt;=7),ISJ.PAY.現.儲!$K63,0)</f>
        <v>20266</v>
      </c>
      <c r="AT58" s="48">
        <f>IF($AS58=0,0,SUM($AS$13:$AS58))</f>
        <v>651843</v>
      </c>
      <c r="AU58" s="48">
        <f>IF($F58&lt;15,ISJ.PAY.現.儲!$I63,0)</f>
        <v>0</v>
      </c>
      <c r="AV58" s="48">
        <f>IF($F58=" ",0,IF(OR($F58&lt;15,$E58&gt;=7),ISJ.PAY.現.儲!$F63,0))</f>
        <v>1131265</v>
      </c>
      <c r="AW58" s="168">
        <f t="shared" si="10"/>
        <v>135409</v>
      </c>
      <c r="AX58" s="168">
        <f t="shared" si="11"/>
        <v>1246408</v>
      </c>
    </row>
    <row r="59" spans="1:50" ht="16" customHeight="1" x14ac:dyDescent="0.25">
      <c r="A59" s="21">
        <f t="shared" si="14"/>
        <v>46</v>
      </c>
      <c r="E59" s="328">
        <f t="shared" si="12"/>
        <v>47</v>
      </c>
      <c r="F59" s="329">
        <f t="shared" si="13"/>
        <v>101</v>
      </c>
      <c r="G59" s="349"/>
      <c r="H59" s="350">
        <f>IF($F59=" ","",ROUND(VLOOKUP($B$8,ISJ.CUR!$A$2:$DR$415,12+$E59,0)*$X$12,0))</f>
        <v>1179540</v>
      </c>
      <c r="I59" s="351">
        <f t="shared" si="15"/>
        <v>1179540</v>
      </c>
      <c r="J59" s="351">
        <f t="shared" si="1"/>
        <v>1179540</v>
      </c>
      <c r="K59" s="352" t="str">
        <f t="shared" si="2"/>
        <v xml:space="preserve"> </v>
      </c>
      <c r="L59" s="350">
        <f>IF($I$8="購買增額繳清保險金額",IF($F59&gt;=110," ",IF($F59&lt;15," ",ISJ.PAY.繳清!$M64)),IF($AO59=0," ",$AO59))</f>
        <v>1377892</v>
      </c>
      <c r="M59" s="351">
        <f>IF($I$8="購買增額繳清保險金額",IF($F59&gt;=110," ",IF($F59&lt;15," ",ISJ.PAY.繳清!$T64)),IF($AP59=0," ",$AP59))</f>
        <v>1284749</v>
      </c>
      <c r="N59" s="351">
        <f>IF($I$8="購買增額繳清保險金額",IF($F59&gt;=110," ",IF($F59&lt;15," ",ISJ.PAY.繳清!U64)),IF($AQ59=0," ",$AQ59))</f>
        <v>1284749</v>
      </c>
      <c r="O59" s="352" t="str">
        <f t="shared" si="3"/>
        <v xml:space="preserve"> </v>
      </c>
      <c r="P59" s="353" t="str">
        <f t="shared" si="4"/>
        <v xml:space="preserve"> </v>
      </c>
      <c r="Q59" s="354" t="str">
        <f t="shared" si="5"/>
        <v xml:space="preserve"> </v>
      </c>
      <c r="R59" s="355" t="str">
        <f>IF($I$8="購買增額繳清保險金額",IF($F59&gt;=15," ",ISJ.PAY.繳清!$I64),IF($I$8="現金給付",IF($AU59=0," ",$AU59),IF($AV59=0," ",$AV59)))</f>
        <v xml:space="preserve"> </v>
      </c>
      <c r="S59" s="355">
        <f t="shared" si="6"/>
        <v>2464289</v>
      </c>
      <c r="T59" s="358"/>
      <c r="U59" s="358"/>
      <c r="V59" s="358"/>
      <c r="W59" s="358"/>
      <c r="X59" s="358"/>
      <c r="Y59" s="358"/>
      <c r="Z59" s="358"/>
      <c r="AA59" s="358"/>
      <c r="AB59" s="358"/>
      <c r="AC59" s="358"/>
      <c r="AD59" s="358"/>
      <c r="AE59" s="358"/>
      <c r="AF59" s="358"/>
      <c r="AG59" s="355">
        <f t="shared" si="8"/>
        <v>2464289</v>
      </c>
      <c r="AH59" s="23"/>
      <c r="AI59" s="131"/>
      <c r="AJ59" s="131"/>
      <c r="AO59" s="48">
        <f>IF($F59&gt;=110,0,IF($F59&lt;15,0,ISJ.PAY.現.儲!$M64))</f>
        <v>124760</v>
      </c>
      <c r="AP59" s="48">
        <f>IF($F59&gt;=110,0,IF($F59&lt;15,0,ISJ.PAY.現.儲!$T64))</f>
        <v>116326</v>
      </c>
      <c r="AQ59" s="48">
        <f>IF($F59&gt;=110,0,IF($F59&lt;15,0,ISJ.PAY.現.儲!$U64))</f>
        <v>116326</v>
      </c>
      <c r="AR59" s="161">
        <f t="shared" si="9"/>
        <v>0</v>
      </c>
      <c r="AS59" s="48">
        <f>IF(AND($F59&gt;=15,$E59&gt;=7),ISJ.PAY.現.儲!$K64,0)</f>
        <v>20475</v>
      </c>
      <c r="AT59" s="48">
        <f>IF($AS59=0,0,SUM($AS$13:$AS59))</f>
        <v>672318</v>
      </c>
      <c r="AU59" s="48">
        <f>IF($F59&lt;15,ISJ.PAY.現.儲!$I64,0)</f>
        <v>0</v>
      </c>
      <c r="AV59" s="48">
        <f>IF($F59=" ",0,IF(OR($F59&lt;15,$E59&gt;=7),ISJ.PAY.現.儲!$F64,0))</f>
        <v>1183755</v>
      </c>
      <c r="AW59" s="168">
        <f t="shared" si="10"/>
        <v>136801</v>
      </c>
      <c r="AX59" s="168">
        <f t="shared" si="11"/>
        <v>1300081</v>
      </c>
    </row>
    <row r="60" spans="1:50" ht="16" customHeight="1" x14ac:dyDescent="0.25">
      <c r="A60" s="21">
        <f t="shared" si="14"/>
        <v>47</v>
      </c>
      <c r="E60" s="328">
        <f t="shared" si="12"/>
        <v>48</v>
      </c>
      <c r="F60" s="329">
        <f t="shared" si="13"/>
        <v>102</v>
      </c>
      <c r="G60" s="349"/>
      <c r="H60" s="350">
        <f>IF($F60=" ","",ROUND(VLOOKUP($B$8,ISJ.CUR!$A$2:$DR$415,12+$E60,0)*$X$12,0))</f>
        <v>1191370</v>
      </c>
      <c r="I60" s="351">
        <f t="shared" si="15"/>
        <v>1191370</v>
      </c>
      <c r="J60" s="351">
        <f t="shared" si="1"/>
        <v>1191370</v>
      </c>
      <c r="K60" s="352" t="str">
        <f t="shared" si="2"/>
        <v xml:space="preserve"> </v>
      </c>
      <c r="L60" s="350">
        <f>IF($I$8="購買增額繳清保險金額",IF($F60&gt;=110," ",IF($F60&lt;15," ",ISJ.PAY.繳清!$M65)),IF($AO60=0," ",$AO60))</f>
        <v>1419648</v>
      </c>
      <c r="M60" s="351">
        <f>IF($I$8="購買增額繳清保險金額",IF($F60&gt;=110," ",IF($F60&lt;15," ",ISJ.PAY.繳清!$T65)),IF($AP60=0," ",$AP60))</f>
        <v>1336957</v>
      </c>
      <c r="N60" s="351">
        <f>IF($I$8="購買增額繳清保險金額",IF($F60&gt;=110," ",IF($F60&lt;15," ",ISJ.PAY.繳清!U65)),IF($AQ60=0," ",$AQ60))</f>
        <v>1336957</v>
      </c>
      <c r="O60" s="352" t="str">
        <f t="shared" si="3"/>
        <v xml:space="preserve"> </v>
      </c>
      <c r="P60" s="353" t="str">
        <f t="shared" si="4"/>
        <v xml:space="preserve"> </v>
      </c>
      <c r="Q60" s="354" t="str">
        <f t="shared" si="5"/>
        <v xml:space="preserve"> </v>
      </c>
      <c r="R60" s="355" t="str">
        <f>IF($I$8="購買增額繳清保險金額",IF($F60&gt;=15," ",ISJ.PAY.繳清!$I65),IF($I$8="現金給付",IF($AU60=0," ",$AU60),IF($AV60=0," ",$AV60)))</f>
        <v xml:space="preserve"> </v>
      </c>
      <c r="S60" s="355">
        <f t="shared" si="6"/>
        <v>2528327</v>
      </c>
      <c r="T60" s="358"/>
      <c r="U60" s="358"/>
      <c r="V60" s="358"/>
      <c r="W60" s="358"/>
      <c r="X60" s="358"/>
      <c r="Y60" s="358"/>
      <c r="Z60" s="358"/>
      <c r="AA60" s="358"/>
      <c r="AB60" s="358"/>
      <c r="AC60" s="358"/>
      <c r="AD60" s="358"/>
      <c r="AE60" s="358"/>
      <c r="AF60" s="358"/>
      <c r="AG60" s="355">
        <f t="shared" si="8"/>
        <v>2528327</v>
      </c>
      <c r="AH60" s="23"/>
      <c r="AI60" s="131"/>
      <c r="AJ60" s="131"/>
      <c r="AO60" s="48">
        <f>IF($F60&gt;=110,0,IF($F60&lt;15,0,ISJ.PAY.現.儲!$M65))</f>
        <v>124760</v>
      </c>
      <c r="AP60" s="48">
        <f>IF($F60&gt;=110,0,IF($F60&lt;15,0,ISJ.PAY.現.儲!$T65))</f>
        <v>117493</v>
      </c>
      <c r="AQ60" s="48">
        <f>IF($F60&gt;=110,0,IF($F60&lt;15,0,ISJ.PAY.現.儲!$U65))</f>
        <v>117493</v>
      </c>
      <c r="AR60" s="161">
        <f t="shared" si="9"/>
        <v>0</v>
      </c>
      <c r="AS60" s="48">
        <f>IF(AND($F60&gt;=15,$E60&gt;=7),ISJ.PAY.現.儲!$K65,0)</f>
        <v>20680</v>
      </c>
      <c r="AT60" s="48">
        <f>IF($AS60=0,0,SUM($AS$13:$AS60))</f>
        <v>692998</v>
      </c>
      <c r="AU60" s="48">
        <f>IF($F60&lt;15,ISJ.PAY.現.儲!$I65,0)</f>
        <v>0</v>
      </c>
      <c r="AV60" s="48">
        <f>IF($F60=" ",0,IF(OR($F60&lt;15,$E60&gt;=7),ISJ.PAY.現.儲!$F65,0))</f>
        <v>1237935</v>
      </c>
      <c r="AW60" s="168">
        <f t="shared" si="10"/>
        <v>138173</v>
      </c>
      <c r="AX60" s="168">
        <f t="shared" si="11"/>
        <v>1355428</v>
      </c>
    </row>
    <row r="61" spans="1:50" ht="16" customHeight="1" x14ac:dyDescent="0.25">
      <c r="A61" s="21">
        <f t="shared" si="14"/>
        <v>48</v>
      </c>
      <c r="E61" s="328">
        <f t="shared" si="12"/>
        <v>49</v>
      </c>
      <c r="F61" s="329">
        <f t="shared" si="13"/>
        <v>103</v>
      </c>
      <c r="G61" s="349"/>
      <c r="H61" s="350">
        <f>IF($F61=" ","",ROUND(VLOOKUP($B$8,ISJ.CUR!$A$2:$DR$415,12+$E61,0)*$X$12,0))</f>
        <v>1202983</v>
      </c>
      <c r="I61" s="351">
        <f t="shared" si="15"/>
        <v>1202983</v>
      </c>
      <c r="J61" s="351">
        <f t="shared" si="1"/>
        <v>1202983</v>
      </c>
      <c r="K61" s="352" t="str">
        <f t="shared" si="2"/>
        <v xml:space="preserve"> </v>
      </c>
      <c r="L61" s="350">
        <f>IF($I$8="購買增額繳清保險金額",IF($F61&gt;=110," ",IF($F61&lt;15," ",ISJ.PAY.繳清!$M66)),IF($AO61=0," ",$AO61))</f>
        <v>1462067</v>
      </c>
      <c r="M61" s="351">
        <f>IF($I$8="購買增額繳清保險金額",IF($F61&gt;=110," ",IF($F61&lt;15," ",ISJ.PAY.繳清!$T66)),IF($AP61=0," ",$AP61))</f>
        <v>1390327</v>
      </c>
      <c r="N61" s="351">
        <f>IF($I$8="購買增額繳清保險金額",IF($F61&gt;=110," ",IF($F61&lt;15," ",ISJ.PAY.繳清!U66)),IF($AQ61=0," ",$AQ61))</f>
        <v>1390327</v>
      </c>
      <c r="O61" s="352" t="str">
        <f t="shared" si="3"/>
        <v xml:space="preserve"> </v>
      </c>
      <c r="P61" s="353" t="str">
        <f t="shared" si="4"/>
        <v xml:space="preserve"> </v>
      </c>
      <c r="Q61" s="354" t="str">
        <f t="shared" si="5"/>
        <v xml:space="preserve"> </v>
      </c>
      <c r="R61" s="355" t="str">
        <f>IF($I$8="購買增額繳清保險金額",IF($F61&gt;=15," ",ISJ.PAY.繳清!$I66),IF($I$8="現金給付",IF($AU61=0," ",$AU61),IF($AV61=0," ",$AV61)))</f>
        <v xml:space="preserve"> </v>
      </c>
      <c r="S61" s="355">
        <f t="shared" si="6"/>
        <v>2593310</v>
      </c>
      <c r="T61" s="358"/>
      <c r="U61" s="358"/>
      <c r="V61" s="358"/>
      <c r="W61" s="358"/>
      <c r="X61" s="358"/>
      <c r="Y61" s="358"/>
      <c r="Z61" s="358"/>
      <c r="AA61" s="358"/>
      <c r="AB61" s="358"/>
      <c r="AC61" s="358"/>
      <c r="AD61" s="358"/>
      <c r="AE61" s="358"/>
      <c r="AF61" s="358"/>
      <c r="AG61" s="355">
        <f t="shared" si="8"/>
        <v>2593310</v>
      </c>
      <c r="AH61" s="23"/>
      <c r="AI61" s="131"/>
      <c r="AJ61" s="131"/>
      <c r="AO61" s="48">
        <f>IF($F61&gt;=110,0,IF($F61&lt;15,0,ISJ.PAY.現.儲!$M66))</f>
        <v>124760</v>
      </c>
      <c r="AP61" s="48">
        <f>IF($F61&gt;=110,0,IF($F61&lt;15,0,ISJ.PAY.現.儲!$T66))</f>
        <v>118638</v>
      </c>
      <c r="AQ61" s="48">
        <f>IF($F61&gt;=110,0,IF($F61&lt;15,0,ISJ.PAY.現.儲!$U66))</f>
        <v>118638</v>
      </c>
      <c r="AR61" s="161">
        <f t="shared" si="9"/>
        <v>0</v>
      </c>
      <c r="AS61" s="48">
        <f>IF(AND($F61&gt;=15,$E61&gt;=7),ISJ.PAY.現.儲!$K66,0)</f>
        <v>20882</v>
      </c>
      <c r="AT61" s="48">
        <f>IF($AS61=0,0,SUM($AS$13:$AS61))</f>
        <v>713880</v>
      </c>
      <c r="AU61" s="48">
        <f>IF($F61&lt;15,ISJ.PAY.現.儲!$I66,0)</f>
        <v>0</v>
      </c>
      <c r="AV61" s="48">
        <f>IF($F61=" ",0,IF(OR($F61&lt;15,$E61&gt;=7),ISJ.PAY.現.儲!$F66,0))</f>
        <v>1293851</v>
      </c>
      <c r="AW61" s="168">
        <f t="shared" si="10"/>
        <v>139520</v>
      </c>
      <c r="AX61" s="168">
        <f t="shared" si="11"/>
        <v>1412489</v>
      </c>
    </row>
    <row r="62" spans="1:50" ht="16" customHeight="1" x14ac:dyDescent="0.25">
      <c r="A62" s="21">
        <f t="shared" si="14"/>
        <v>49</v>
      </c>
      <c r="E62" s="335">
        <f t="shared" si="12"/>
        <v>50</v>
      </c>
      <c r="F62" s="336">
        <f t="shared" si="13"/>
        <v>104</v>
      </c>
      <c r="G62" s="361"/>
      <c r="H62" s="362">
        <f>IF($F62=" ","",ROUND(VLOOKUP($B$8,ISJ.CUR!$A$2:$DR$415,12+$E62,0)*$X$12,0))</f>
        <v>1214333</v>
      </c>
      <c r="I62" s="363">
        <f t="shared" si="15"/>
        <v>1214333</v>
      </c>
      <c r="J62" s="363">
        <f t="shared" si="1"/>
        <v>1214333</v>
      </c>
      <c r="K62" s="364" t="str">
        <f t="shared" si="2"/>
        <v xml:space="preserve"> </v>
      </c>
      <c r="L62" s="362">
        <f>IF($I$8="購買增額繳清保險金額",IF($F62&gt;=110," ",IF($F62&lt;15," ",ISJ.PAY.繳清!$M67)),IF($AO62=0," ",$AO62))</f>
        <v>1505155</v>
      </c>
      <c r="M62" s="363">
        <f>IF($I$8="購買增額繳清保險金額",IF($F62&gt;=110," ",IF($F62&lt;15," ",ISJ.PAY.繳清!$T67)),IF($AP62=0," ",$AP62))</f>
        <v>1444805</v>
      </c>
      <c r="N62" s="363">
        <f>IF($I$8="購買增額繳清保險金額",IF($F62&gt;=110," ",IF($F62&lt;15," ",ISJ.PAY.繳清!U67)),IF($AQ62=0," ",$AQ62))</f>
        <v>1444805</v>
      </c>
      <c r="O62" s="364" t="str">
        <f t="shared" si="3"/>
        <v xml:space="preserve"> </v>
      </c>
      <c r="P62" s="365" t="str">
        <f t="shared" si="4"/>
        <v xml:space="preserve"> </v>
      </c>
      <c r="Q62" s="366" t="str">
        <f t="shared" si="5"/>
        <v xml:space="preserve"> </v>
      </c>
      <c r="R62" s="367" t="str">
        <f>IF($I$8="購買增額繳清保險金額",IF($F62&gt;=15," ",ISJ.PAY.繳清!$I67),IF($I$8="現金給付",IF($AU62=0," ",$AU62),IF($AV62=0," ",$AV62)))</f>
        <v xml:space="preserve"> </v>
      </c>
      <c r="S62" s="367">
        <f t="shared" si="6"/>
        <v>2659138</v>
      </c>
      <c r="T62" s="165"/>
      <c r="U62" s="368"/>
      <c r="V62" s="368"/>
      <c r="W62" s="369"/>
      <c r="X62" s="369"/>
      <c r="Y62" s="369"/>
      <c r="Z62" s="369"/>
      <c r="AA62" s="369"/>
      <c r="AB62" s="369"/>
      <c r="AC62" s="369"/>
      <c r="AD62" s="369"/>
      <c r="AE62" s="369"/>
      <c r="AF62" s="369"/>
      <c r="AG62" s="367">
        <f t="shared" si="8"/>
        <v>2659138</v>
      </c>
      <c r="AH62" s="23"/>
      <c r="AI62" s="131"/>
      <c r="AJ62" s="131"/>
      <c r="AO62" s="48">
        <f>IF($F62&gt;=110,0,IF($F62&lt;15,0,ISJ.PAY.現.儲!$M67))</f>
        <v>124760</v>
      </c>
      <c r="AP62" s="48">
        <f>IF($F62&gt;=110,0,IF($F62&lt;15,0,ISJ.PAY.現.儲!$T67))</f>
        <v>119758</v>
      </c>
      <c r="AQ62" s="48">
        <f>IF($F62&gt;=110,0,IF($F62&lt;15,0,ISJ.PAY.現.儲!$U67))</f>
        <v>119758</v>
      </c>
      <c r="AR62" s="161">
        <f t="shared" si="9"/>
        <v>0</v>
      </c>
      <c r="AS62" s="48">
        <f>IF(AND($F62&gt;=15,$E62&gt;=7),ISJ.PAY.現.儲!$K67,0)</f>
        <v>21079</v>
      </c>
      <c r="AT62" s="48">
        <f>IF($AS62=0,0,SUM($AS$13:$AS62))</f>
        <v>734959</v>
      </c>
      <c r="AU62" s="48">
        <f>IF($F62&lt;15,ISJ.PAY.現.儲!$I67,0)</f>
        <v>0</v>
      </c>
      <c r="AV62" s="48">
        <f>IF($F62=" ",0,IF(OR($F62&lt;15,$E62&gt;=7),ISJ.PAY.現.儲!$F67,0))</f>
        <v>1351546</v>
      </c>
      <c r="AW62" s="168">
        <f t="shared" si="10"/>
        <v>140837</v>
      </c>
      <c r="AX62" s="168">
        <f t="shared" si="11"/>
        <v>1471304</v>
      </c>
    </row>
    <row r="63" spans="1:50" ht="16" customHeight="1" x14ac:dyDescent="0.25">
      <c r="A63" s="21">
        <f t="shared" si="14"/>
        <v>50</v>
      </c>
      <c r="E63" s="328">
        <f t="shared" si="12"/>
        <v>51</v>
      </c>
      <c r="F63" s="329">
        <f t="shared" si="13"/>
        <v>105</v>
      </c>
      <c r="G63" s="349"/>
      <c r="H63" s="350">
        <f>IF($F63=" ","",ROUND(VLOOKUP($B$8,ISJ.CUR!$A$2:$DR$415,12+$E63,0)*$X$12,0))</f>
        <v>1225367</v>
      </c>
      <c r="I63" s="351">
        <f t="shared" si="15"/>
        <v>1225367</v>
      </c>
      <c r="J63" s="351">
        <f t="shared" si="1"/>
        <v>1225367</v>
      </c>
      <c r="K63" s="352" t="str">
        <f t="shared" si="2"/>
        <v xml:space="preserve"> </v>
      </c>
      <c r="L63" s="350">
        <f>IF($I$8="購買增額繳清保險金額",IF($F63&gt;=110," ",IF($F63&lt;15," ",ISJ.PAY.繳清!$M68)),IF($AO63=0," ",$AO63))</f>
        <v>1548925</v>
      </c>
      <c r="M63" s="351">
        <f>IF($I$8="購買增額繳清保險金額",IF($F63&gt;=110," ",IF($F63&lt;15," ",ISJ.PAY.繳清!$T68)),IF($AP63=0," ",$AP63))</f>
        <v>1500330</v>
      </c>
      <c r="N63" s="351">
        <f>IF($I$8="購買增額繳清保險金額",IF($F63&gt;=110," ",IF($F63&lt;15," ",ISJ.PAY.繳清!U68)),IF($AQ63=0," ",$AQ63))</f>
        <v>1500330</v>
      </c>
      <c r="O63" s="352" t="str">
        <f t="shared" si="3"/>
        <v xml:space="preserve"> </v>
      </c>
      <c r="P63" s="353" t="str">
        <f t="shared" si="4"/>
        <v xml:space="preserve"> </v>
      </c>
      <c r="Q63" s="354" t="str">
        <f t="shared" si="5"/>
        <v xml:space="preserve"> </v>
      </c>
      <c r="R63" s="355" t="str">
        <f>IF($I$8="購買增額繳清保險金額",IF($F63&gt;=15," ",ISJ.PAY.繳清!$I68),IF($I$8="現金給付",IF($AU63=0," ",$AU63),IF($AV63=0," ",$AV63)))</f>
        <v xml:space="preserve"> </v>
      </c>
      <c r="S63" s="355">
        <f t="shared" si="6"/>
        <v>2725697</v>
      </c>
      <c r="T63" s="358"/>
      <c r="U63" s="358"/>
      <c r="V63" s="358"/>
      <c r="W63" s="358"/>
      <c r="X63" s="358"/>
      <c r="Y63" s="358"/>
      <c r="Z63" s="358"/>
      <c r="AA63" s="358"/>
      <c r="AB63" s="358"/>
      <c r="AC63" s="358"/>
      <c r="AD63" s="358"/>
      <c r="AE63" s="358"/>
      <c r="AF63" s="358"/>
      <c r="AG63" s="355">
        <f t="shared" si="8"/>
        <v>2725697</v>
      </c>
      <c r="AH63" s="23"/>
      <c r="AI63" s="131"/>
      <c r="AJ63" s="131"/>
      <c r="AO63" s="48">
        <f>IF($F63&gt;=110,0,IF($F63&lt;15,0,ISJ.PAY.現.儲!$M68))</f>
        <v>124760</v>
      </c>
      <c r="AP63" s="48">
        <f>IF($F63&gt;=110,0,IF($F63&lt;15,0,ISJ.PAY.現.儲!$T68))</f>
        <v>120846</v>
      </c>
      <c r="AQ63" s="48">
        <f>IF($F63&gt;=110,0,IF($F63&lt;15,0,ISJ.PAY.現.儲!$U68))</f>
        <v>120846</v>
      </c>
      <c r="AR63" s="161">
        <f t="shared" si="9"/>
        <v>0</v>
      </c>
      <c r="AS63" s="48">
        <f>IF(AND($F63&gt;=15,$E63&gt;=7),ISJ.PAY.現.儲!$K68,0)</f>
        <v>21270</v>
      </c>
      <c r="AT63" s="48">
        <f>IF($AS63=0,0,SUM($AS$13:$AS63))</f>
        <v>756229</v>
      </c>
      <c r="AU63" s="48">
        <f>IF($F63&lt;15,ISJ.PAY.現.儲!$I68,0)</f>
        <v>0</v>
      </c>
      <c r="AV63" s="48">
        <f>IF($F63=" ",0,IF(OR($F63&lt;15,$E63&gt;=7),ISJ.PAY.現.儲!$F68,0))</f>
        <v>1411065</v>
      </c>
      <c r="AW63" s="168">
        <f t="shared" si="10"/>
        <v>142116</v>
      </c>
      <c r="AX63" s="168">
        <f t="shared" si="11"/>
        <v>1531911</v>
      </c>
    </row>
    <row r="64" spans="1:50" ht="16" customHeight="1" x14ac:dyDescent="0.25">
      <c r="A64" s="21">
        <f t="shared" si="14"/>
        <v>51</v>
      </c>
      <c r="E64" s="328">
        <f t="shared" si="12"/>
        <v>52</v>
      </c>
      <c r="F64" s="329">
        <f t="shared" si="13"/>
        <v>106</v>
      </c>
      <c r="G64" s="349"/>
      <c r="H64" s="350">
        <f>IF($F64=" ","",ROUND(VLOOKUP($B$8,ISJ.CUR!$A$2:$DR$415,12+$E64,0)*$X$12,0))</f>
        <v>1236026</v>
      </c>
      <c r="I64" s="351">
        <f t="shared" si="15"/>
        <v>1236026</v>
      </c>
      <c r="J64" s="351">
        <f t="shared" si="1"/>
        <v>1236026</v>
      </c>
      <c r="K64" s="352" t="str">
        <f t="shared" si="2"/>
        <v xml:space="preserve"> </v>
      </c>
      <c r="L64" s="350">
        <f>IF($I$8="購買增額繳清保險金額",IF($F64&gt;=110," ",IF($F64&lt;15," ",ISJ.PAY.繳清!$M69)),IF($AO64=0," ",$AO64))</f>
        <v>1593384</v>
      </c>
      <c r="M64" s="351">
        <f>IF($I$8="購買增額繳清保險金額",IF($F64&gt;=110," ",IF($F64&lt;15," ",ISJ.PAY.繳清!$T69)),IF($AP64=0," ",$AP64))</f>
        <v>1556820</v>
      </c>
      <c r="N64" s="351">
        <f>IF($I$8="購買增額繳清保險金額",IF($F64&gt;=110," ",IF($F64&lt;15," ",ISJ.PAY.繳清!U69)),IF($AQ64=0," ",$AQ64))</f>
        <v>1556820</v>
      </c>
      <c r="O64" s="352" t="str">
        <f t="shared" si="3"/>
        <v xml:space="preserve"> </v>
      </c>
      <c r="P64" s="353" t="str">
        <f t="shared" si="4"/>
        <v xml:space="preserve"> </v>
      </c>
      <c r="Q64" s="354" t="str">
        <f t="shared" si="5"/>
        <v xml:space="preserve"> </v>
      </c>
      <c r="R64" s="355" t="str">
        <f>IF($I$8="購買增額繳清保險金額",IF($F64&gt;=15," ",ISJ.PAY.繳清!$I69),IF($I$8="現金給付",IF($AU64=0," ",$AU64),IF($AV64=0," ",$AV64)))</f>
        <v xml:space="preserve"> </v>
      </c>
      <c r="S64" s="355">
        <f t="shared" si="6"/>
        <v>2792846</v>
      </c>
      <c r="T64" s="358"/>
      <c r="U64" s="358"/>
      <c r="V64" s="358"/>
      <c r="W64" s="358"/>
      <c r="X64" s="358"/>
      <c r="Y64" s="358"/>
      <c r="Z64" s="358"/>
      <c r="AA64" s="358"/>
      <c r="AB64" s="358"/>
      <c r="AC64" s="358"/>
      <c r="AD64" s="358"/>
      <c r="AE64" s="358"/>
      <c r="AF64" s="358"/>
      <c r="AG64" s="355">
        <f t="shared" si="8"/>
        <v>2792846</v>
      </c>
      <c r="AH64" s="23"/>
      <c r="AI64" s="131"/>
      <c r="AJ64" s="131"/>
      <c r="AO64" s="48">
        <f>IF($F64&gt;=110,0,IF($F64&lt;15,0,ISJ.PAY.現.儲!$M69))</f>
        <v>124760</v>
      </c>
      <c r="AP64" s="48">
        <f>IF($F64&gt;=110,0,IF($F64&lt;15,0,ISJ.PAY.現.儲!$T69))</f>
        <v>121897</v>
      </c>
      <c r="AQ64" s="48">
        <f>IF($F64&gt;=110,0,IF($F64&lt;15,0,ISJ.PAY.現.儲!$U69))</f>
        <v>121897</v>
      </c>
      <c r="AR64" s="161">
        <f t="shared" si="9"/>
        <v>0</v>
      </c>
      <c r="AS64" s="48">
        <f>IF(AND($F64&gt;=15,$E64&gt;=7),ISJ.PAY.現.儲!$K69,0)</f>
        <v>21455</v>
      </c>
      <c r="AT64" s="48">
        <f>IF($AS64=0,0,SUM($AS$13:$AS64))</f>
        <v>777684</v>
      </c>
      <c r="AU64" s="48">
        <f>IF($F64&lt;15,ISJ.PAY.現.儲!$I69,0)</f>
        <v>0</v>
      </c>
      <c r="AV64" s="48">
        <f>IF($F64=" ",0,IF(OR($F64&lt;15,$E64&gt;=7),ISJ.PAY.現.儲!$F69,0))</f>
        <v>1472453</v>
      </c>
      <c r="AW64" s="168">
        <f t="shared" si="10"/>
        <v>143352</v>
      </c>
      <c r="AX64" s="168">
        <f t="shared" si="11"/>
        <v>1594350</v>
      </c>
    </row>
    <row r="65" spans="1:50" ht="16" customHeight="1" x14ac:dyDescent="0.25">
      <c r="A65" s="21">
        <f t="shared" si="14"/>
        <v>52</v>
      </c>
      <c r="E65" s="328">
        <f t="shared" si="12"/>
        <v>53</v>
      </c>
      <c r="F65" s="329">
        <f t="shared" si="13"/>
        <v>107</v>
      </c>
      <c r="G65" s="349"/>
      <c r="H65" s="350">
        <f>IF($F65=" ","",ROUND(VLOOKUP($B$8,ISJ.CUR!$A$2:$DR$415,12+$E65,0)*$X$12,0))</f>
        <v>1246245</v>
      </c>
      <c r="I65" s="351">
        <f t="shared" si="15"/>
        <v>1246245</v>
      </c>
      <c r="J65" s="351">
        <f t="shared" si="1"/>
        <v>1246245</v>
      </c>
      <c r="K65" s="352" t="str">
        <f t="shared" si="2"/>
        <v xml:space="preserve"> </v>
      </c>
      <c r="L65" s="350">
        <f>IF($I$8="購買增額繳清保險金額",IF($F65&gt;=110," ",IF($F65&lt;15," ",ISJ.PAY.繳清!$M70)),IF($AO65=0," ",$AO65))</f>
        <v>1638548</v>
      </c>
      <c r="M65" s="351">
        <f>IF($I$8="購買增額繳清保險金額",IF($F65&gt;=110," ",IF($F65&lt;15," ",ISJ.PAY.繳清!$T70)),IF($AP65=0," ",$AP65))</f>
        <v>1614183</v>
      </c>
      <c r="N65" s="351">
        <f>IF($I$8="購買增額繳清保險金額",IF($F65&gt;=110," ",IF($F65&lt;15," ",ISJ.PAY.繳清!U70)),IF($AQ65=0," ",$AQ65))</f>
        <v>1614183</v>
      </c>
      <c r="O65" s="352" t="str">
        <f t="shared" si="3"/>
        <v xml:space="preserve"> </v>
      </c>
      <c r="P65" s="353" t="str">
        <f t="shared" si="4"/>
        <v xml:space="preserve"> </v>
      </c>
      <c r="Q65" s="354" t="str">
        <f t="shared" si="5"/>
        <v xml:space="preserve"> </v>
      </c>
      <c r="R65" s="355" t="str">
        <f>IF($I$8="購買增額繳清保險金額",IF($F65&gt;=15," ",ISJ.PAY.繳清!$I70),IF($I$8="現金給付",IF($AU65=0," ",$AU65),IF($AV65=0," ",$AV65)))</f>
        <v xml:space="preserve"> </v>
      </c>
      <c r="S65" s="355">
        <f t="shared" si="6"/>
        <v>2860428</v>
      </c>
      <c r="T65" s="358"/>
      <c r="U65" s="358"/>
      <c r="V65" s="358"/>
      <c r="W65" s="358"/>
      <c r="X65" s="358"/>
      <c r="Y65" s="358"/>
      <c r="Z65" s="358"/>
      <c r="AA65" s="358"/>
      <c r="AB65" s="358"/>
      <c r="AC65" s="358"/>
      <c r="AD65" s="358"/>
      <c r="AE65" s="358"/>
      <c r="AF65" s="358"/>
      <c r="AG65" s="355">
        <f t="shared" si="8"/>
        <v>2860428</v>
      </c>
      <c r="AH65" s="23"/>
      <c r="AI65" s="131"/>
      <c r="AJ65" s="131"/>
      <c r="AO65" s="48">
        <f>IF($F65&gt;=110,0,IF($F65&lt;15,0,ISJ.PAY.現.儲!$M70))</f>
        <v>124760</v>
      </c>
      <c r="AP65" s="48">
        <f>IF($F65&gt;=110,0,IF($F65&lt;15,0,ISJ.PAY.現.儲!$T70))</f>
        <v>122905</v>
      </c>
      <c r="AQ65" s="48">
        <f>IF($F65&gt;=110,0,IF($F65&lt;15,0,ISJ.PAY.現.儲!$U70))</f>
        <v>122905</v>
      </c>
      <c r="AR65" s="161">
        <f t="shared" si="9"/>
        <v>0</v>
      </c>
      <c r="AS65" s="48">
        <f>IF(AND($F65&gt;=15,$E65&gt;=7),ISJ.PAY.現.儲!$K70,0)</f>
        <v>21633</v>
      </c>
      <c r="AT65" s="48">
        <f>IF($AS65=0,0,SUM($AS$13:$AS65))</f>
        <v>799317</v>
      </c>
      <c r="AU65" s="48">
        <f>IF($F65&lt;15,ISJ.PAY.現.儲!$I70,0)</f>
        <v>0</v>
      </c>
      <c r="AV65" s="48">
        <f>IF($F65=" ",0,IF(OR($F65&lt;15,$E65&gt;=7),ISJ.PAY.現.儲!$F70,0))</f>
        <v>1535756</v>
      </c>
      <c r="AW65" s="168">
        <f t="shared" si="10"/>
        <v>144538</v>
      </c>
      <c r="AX65" s="168">
        <f t="shared" si="11"/>
        <v>1658661</v>
      </c>
    </row>
    <row r="66" spans="1:50" ht="16" customHeight="1" x14ac:dyDescent="0.25">
      <c r="A66" s="21">
        <f t="shared" si="14"/>
        <v>53</v>
      </c>
      <c r="E66" s="328">
        <f t="shared" si="12"/>
        <v>54</v>
      </c>
      <c r="F66" s="329">
        <f t="shared" si="13"/>
        <v>108</v>
      </c>
      <c r="G66" s="349"/>
      <c r="H66" s="350">
        <f>IF($F66=" ","",ROUND(VLOOKUP($B$8,ISJ.CUR!$A$2:$DR$415,12+$E66,0)*$X$12,0))</f>
        <v>1255948</v>
      </c>
      <c r="I66" s="351">
        <f t="shared" si="15"/>
        <v>1255948</v>
      </c>
      <c r="J66" s="351">
        <f t="shared" si="1"/>
        <v>1255948</v>
      </c>
      <c r="K66" s="352" t="str">
        <f t="shared" si="2"/>
        <v xml:space="preserve"> </v>
      </c>
      <c r="L66" s="350">
        <f>IF($I$8="購買增額繳清保險金額",IF($F66&gt;=110," ",IF($F66&lt;15," ",ISJ.PAY.繳清!$M71)),IF($AO66=0," ",$AO66))</f>
        <v>1684425</v>
      </c>
      <c r="M66" s="351">
        <f>IF($I$8="購買增額繳清保險金額",IF($F66&gt;=110," ",IF($F66&lt;15," ",ISJ.PAY.繳清!$T71)),IF($AP66=0," ",$AP66))</f>
        <v>1672298</v>
      </c>
      <c r="N66" s="351">
        <f>IF($I$8="購買增額繳清保險金額",IF($F66&gt;=110," ",IF($F66&lt;15," ",ISJ.PAY.繳清!U71)),IF($AQ66=0," ",$AQ66))</f>
        <v>1672298</v>
      </c>
      <c r="O66" s="352" t="str">
        <f t="shared" si="3"/>
        <v xml:space="preserve"> </v>
      </c>
      <c r="P66" s="353" t="str">
        <f t="shared" si="4"/>
        <v xml:space="preserve"> </v>
      </c>
      <c r="Q66" s="354" t="str">
        <f t="shared" si="5"/>
        <v xml:space="preserve"> </v>
      </c>
      <c r="R66" s="355" t="str">
        <f>IF($I$8="購買增額繳清保險金額",IF($F66&gt;=15," ",ISJ.PAY.繳清!$I71),IF($I$8="現金給付",IF($AU66=0," ",$AU66),IF($AV66=0," ",$AV66)))</f>
        <v xml:space="preserve"> </v>
      </c>
      <c r="S66" s="355">
        <f t="shared" si="6"/>
        <v>2928246</v>
      </c>
      <c r="T66" s="358"/>
      <c r="U66" s="358"/>
      <c r="V66" s="358"/>
      <c r="W66" s="358"/>
      <c r="X66" s="358"/>
      <c r="Y66" s="358"/>
      <c r="Z66" s="358"/>
      <c r="AA66" s="358"/>
      <c r="AB66" s="358"/>
      <c r="AC66" s="358"/>
      <c r="AD66" s="358"/>
      <c r="AE66" s="358"/>
      <c r="AF66" s="358"/>
      <c r="AG66" s="355">
        <f t="shared" si="8"/>
        <v>2928246</v>
      </c>
      <c r="AH66" s="23"/>
      <c r="AI66" s="131"/>
      <c r="AJ66" s="131"/>
      <c r="AO66" s="48">
        <f>IF($F66&gt;=110,0,IF($F66&lt;15,0,ISJ.PAY.現.儲!$M71))</f>
        <v>124760</v>
      </c>
      <c r="AP66" s="48">
        <f>IF($F66&gt;=110,0,IF($F66&lt;15,0,ISJ.PAY.現.儲!$T71))</f>
        <v>123862</v>
      </c>
      <c r="AQ66" s="48">
        <f>IF($F66&gt;=110,0,IF($F66&lt;15,0,ISJ.PAY.現.儲!$U71))</f>
        <v>123862</v>
      </c>
      <c r="AR66" s="161">
        <f t="shared" si="9"/>
        <v>0</v>
      </c>
      <c r="AS66" s="48">
        <f>IF(AND($F66&gt;=15,$E66&gt;=7),ISJ.PAY.現.儲!$K71,0)</f>
        <v>21801</v>
      </c>
      <c r="AT66" s="48">
        <f>IF($AS66=0,0,SUM($AS$13:$AS66))</f>
        <v>821118</v>
      </c>
      <c r="AU66" s="48">
        <f>IF($F66&lt;15,ISJ.PAY.現.儲!$I71,0)</f>
        <v>0</v>
      </c>
      <c r="AV66" s="48">
        <f>IF($F66=" ",0,IF(OR($F66&lt;15,$E66&gt;=7),ISJ.PAY.現.儲!$F71,0))</f>
        <v>1601019</v>
      </c>
      <c r="AW66" s="168">
        <f t="shared" si="10"/>
        <v>145663</v>
      </c>
      <c r="AX66" s="168">
        <f t="shared" si="11"/>
        <v>1724881</v>
      </c>
    </row>
    <row r="67" spans="1:50" ht="16" customHeight="1" x14ac:dyDescent="0.25">
      <c r="A67" s="21">
        <f t="shared" si="14"/>
        <v>54</v>
      </c>
      <c r="E67" s="335">
        <f t="shared" si="12"/>
        <v>55</v>
      </c>
      <c r="F67" s="336">
        <f t="shared" si="13"/>
        <v>109</v>
      </c>
      <c r="G67" s="361"/>
      <c r="H67" s="362">
        <f>IF($F67=" ","",ROUND(VLOOKUP($B$8,ISJ.CUR!$A$2:$DR$415,12+$E67,0)*$X$12,0))</f>
        <v>1265056</v>
      </c>
      <c r="I67" s="363">
        <f t="shared" si="15"/>
        <v>1265056</v>
      </c>
      <c r="J67" s="363">
        <f t="shared" si="1"/>
        <v>1265056</v>
      </c>
      <c r="K67" s="364">
        <f t="shared" si="2"/>
        <v>1265056</v>
      </c>
      <c r="L67" s="362">
        <f>IF($I$8="購買增額繳清保險金額",IF($F67&gt;=110," ",IF($F67&lt;15," ",ISJ.PAY.繳清!$M72)),IF($AO67=0," ",$AO67))</f>
        <v>1731027</v>
      </c>
      <c r="M67" s="363">
        <f>IF($I$8="購買增額繳清保險金額",IF($F67&gt;=110," ",IF($F67&lt;15," ",ISJ.PAY.繳清!$T72)),IF($AP67=0," ",$AP67))</f>
        <v>1731027</v>
      </c>
      <c r="N67" s="363">
        <f>IF($I$8="購買增額繳清保險金額",IF($F67&gt;=110," ",IF($F67&lt;15," ",ISJ.PAY.繳清!U72)),IF($AQ67=0," ",$AQ67))</f>
        <v>1731027</v>
      </c>
      <c r="O67" s="364">
        <f t="shared" si="3"/>
        <v>1731027</v>
      </c>
      <c r="P67" s="365" t="str">
        <f t="shared" si="4"/>
        <v xml:space="preserve"> </v>
      </c>
      <c r="Q67" s="366" t="str">
        <f t="shared" si="5"/>
        <v xml:space="preserve"> </v>
      </c>
      <c r="R67" s="367" t="str">
        <f>IF($I$8="購買增額繳清保險金額",IF($F67&gt;=15," ",ISJ.PAY.繳清!$I72),IF($I$8="現金給付",IF($AU67=0," ",$AU67),IF($AV67=0," ",$AV67)))</f>
        <v xml:space="preserve"> </v>
      </c>
      <c r="S67" s="367">
        <f t="shared" si="6"/>
        <v>2996083</v>
      </c>
      <c r="T67" s="165"/>
      <c r="U67" s="368"/>
      <c r="V67" s="368"/>
      <c r="W67" s="369"/>
      <c r="X67" s="369"/>
      <c r="Y67" s="369"/>
      <c r="Z67" s="369"/>
      <c r="AA67" s="369"/>
      <c r="AB67" s="369"/>
      <c r="AC67" s="369"/>
      <c r="AD67" s="369"/>
      <c r="AE67" s="369"/>
      <c r="AF67" s="369"/>
      <c r="AG67" s="367">
        <f t="shared" si="8"/>
        <v>2996083</v>
      </c>
      <c r="AH67" s="23"/>
      <c r="AI67" s="131"/>
      <c r="AJ67" s="131"/>
      <c r="AO67" s="48">
        <f>IF($F67&gt;=110,0,IF($F67&lt;15,0,ISJ.PAY.現.儲!$M72))</f>
        <v>124760</v>
      </c>
      <c r="AP67" s="48">
        <f>IF($F67&gt;=110,0,IF($F67&lt;15,0,ISJ.PAY.現.儲!$T72))</f>
        <v>124760</v>
      </c>
      <c r="AQ67" s="48">
        <f>IF($F67&gt;=110,0,IF($F67&lt;15,0,ISJ.PAY.現.儲!$U72))</f>
        <v>124760</v>
      </c>
      <c r="AR67" s="161">
        <f t="shared" si="9"/>
        <v>124760</v>
      </c>
      <c r="AS67" s="48">
        <f>IF(AND($F67&gt;=15,$E67&gt;=7),ISJ.PAY.現.儲!$K72,0)</f>
        <v>21959</v>
      </c>
      <c r="AT67" s="48">
        <f>IF($AS67=0,0,SUM($AS$13:$AS67))</f>
        <v>843077</v>
      </c>
      <c r="AU67" s="48">
        <f>IF($F67&lt;15,ISJ.PAY.現.儲!$I72,0)</f>
        <v>0</v>
      </c>
      <c r="AV67" s="48">
        <f>IF($F67=" ",0,IF(OR($F67&lt;15,$E67&gt;=7),ISJ.PAY.現.儲!$F72,0))</f>
        <v>1668287</v>
      </c>
      <c r="AW67" s="168">
        <f t="shared" si="10"/>
        <v>146719</v>
      </c>
      <c r="AX67" s="168">
        <f t="shared" si="11"/>
        <v>1793047</v>
      </c>
    </row>
    <row r="68" spans="1:50" ht="16" customHeight="1" x14ac:dyDescent="0.25">
      <c r="A68" s="21">
        <f t="shared" si="14"/>
        <v>55</v>
      </c>
      <c r="E68" s="328">
        <f t="shared" si="12"/>
        <v>56</v>
      </c>
      <c r="F68" s="329" t="str">
        <f t="shared" si="13"/>
        <v xml:space="preserve"> </v>
      </c>
      <c r="G68" s="349"/>
      <c r="H68" s="350" t="str">
        <f>IF($F68=" ","",ROUND(VLOOKUP($B$8,ISJ.CUR!$A$2:$DR$415,12+$E68,0)*$X$12,0))</f>
        <v/>
      </c>
      <c r="I68" s="351" t="str">
        <f t="shared" si="15"/>
        <v/>
      </c>
      <c r="J68" s="351" t="str">
        <f t="shared" si="1"/>
        <v xml:space="preserve"> </v>
      </c>
      <c r="K68" s="352" t="str">
        <f t="shared" si="2"/>
        <v xml:space="preserve"> </v>
      </c>
      <c r="L68" s="350" t="str">
        <f>IF($I$8="購買增額繳清保險金額",IF($F68&gt;=110," ",IF($F68&lt;15," ",ISJ.PAY.繳清!$M73)),IF($AO68=0," ",$AO68))</f>
        <v xml:space="preserve"> </v>
      </c>
      <c r="M68" s="351" t="str">
        <f>IF($I$8="購買增額繳清保險金額",IF($F68&gt;=110," ",IF($F68&lt;15," ",ISJ.PAY.繳清!$T73)),IF($AP68=0," ",$AP68))</f>
        <v xml:space="preserve"> </v>
      </c>
      <c r="N68" s="351" t="str">
        <f>IF($I$8="購買增額繳清保險金額",IF($F68&gt;=110," ",IF($F68&lt;15," ",ISJ.PAY.繳清!U73)),IF($AQ68=0," ",$AQ68))</f>
        <v xml:space="preserve"> </v>
      </c>
      <c r="O68" s="352" t="str">
        <f t="shared" si="3"/>
        <v xml:space="preserve"> </v>
      </c>
      <c r="P68" s="353" t="str">
        <f t="shared" si="4"/>
        <v xml:space="preserve"> </v>
      </c>
      <c r="Q68" s="354" t="str">
        <f t="shared" si="5"/>
        <v xml:space="preserve"> </v>
      </c>
      <c r="R68" s="355" t="str">
        <f>IF($I$8="購買增額繳清保險金額",IF($F68&gt;=15," ",ISJ.PAY.繳清!$I73),IF($I$8="現金給付",IF($AU68=0," ",$AU68),IF($AV68=0," ",$AV68)))</f>
        <v xml:space="preserve"> </v>
      </c>
      <c r="S68" s="355" t="str">
        <f t="shared" si="6"/>
        <v xml:space="preserve"> </v>
      </c>
      <c r="T68" s="358"/>
      <c r="U68" s="358"/>
      <c r="V68" s="358"/>
      <c r="W68" s="358"/>
      <c r="X68" s="358"/>
      <c r="Y68" s="358"/>
      <c r="Z68" s="358"/>
      <c r="AA68" s="358"/>
      <c r="AB68" s="358"/>
      <c r="AC68" s="358"/>
      <c r="AD68" s="358"/>
      <c r="AE68" s="358"/>
      <c r="AF68" s="358"/>
      <c r="AG68" s="355" t="str">
        <f t="shared" si="8"/>
        <v xml:space="preserve"> </v>
      </c>
      <c r="AH68" s="23"/>
      <c r="AI68" s="131"/>
      <c r="AJ68" s="131"/>
      <c r="AO68" s="48">
        <f>IF($F68&gt;=110,0,IF($F68&lt;15,0,ISJ.PAY.現.儲!$M73))</f>
        <v>0</v>
      </c>
      <c r="AP68" s="48">
        <f>IF($F68&gt;=110,0,IF($F68&lt;15,0,ISJ.PAY.現.儲!$T73))</f>
        <v>0</v>
      </c>
      <c r="AQ68" s="48">
        <f>IF($F68&gt;=110,0,IF($F68&lt;15,0,ISJ.PAY.現.儲!$U73))</f>
        <v>0</v>
      </c>
      <c r="AR68" s="161">
        <f t="shared" si="9"/>
        <v>0</v>
      </c>
      <c r="AS68" s="48">
        <f>IF(AND($F68&gt;=15,$E68&gt;=7),ISJ.PAY.現.儲!$K73,0)</f>
        <v>0</v>
      </c>
      <c r="AT68" s="48">
        <f>IF($AS68=0,0,SUM($AS$13:$AS68))</f>
        <v>0</v>
      </c>
      <c r="AU68" s="48">
        <f>IF($F68&lt;15,ISJ.PAY.現.儲!$I73,0)</f>
        <v>0</v>
      </c>
      <c r="AV68" s="48">
        <f>IF($F68=" ",0,IF(OR($F68&lt;15,$E68&gt;=7),ISJ.PAY.現.儲!$F73,0))</f>
        <v>0</v>
      </c>
      <c r="AW68" s="168">
        <f t="shared" si="10"/>
        <v>0</v>
      </c>
      <c r="AX68" s="168">
        <f t="shared" si="11"/>
        <v>0</v>
      </c>
    </row>
    <row r="69" spans="1:50" ht="16" customHeight="1" x14ac:dyDescent="0.25">
      <c r="A69" s="21">
        <f t="shared" si="14"/>
        <v>56</v>
      </c>
      <c r="E69" s="328">
        <f t="shared" si="12"/>
        <v>57</v>
      </c>
      <c r="F69" s="329" t="str">
        <f t="shared" si="13"/>
        <v xml:space="preserve"> </v>
      </c>
      <c r="G69" s="349"/>
      <c r="H69" s="350" t="str">
        <f>IF($F69=" ","",ROUND(VLOOKUP($B$8,ISJ.CUR!$A$2:$DR$415,12+$E69,0)*$X$12,0))</f>
        <v/>
      </c>
      <c r="I69" s="351" t="str">
        <f t="shared" si="15"/>
        <v/>
      </c>
      <c r="J69" s="351" t="str">
        <f t="shared" si="1"/>
        <v xml:space="preserve"> </v>
      </c>
      <c r="K69" s="352" t="str">
        <f t="shared" si="2"/>
        <v xml:space="preserve"> </v>
      </c>
      <c r="L69" s="350" t="str">
        <f>IF($I$8="購買增額繳清保險金額",IF($F69&gt;=110," ",IF($F69&lt;15," ",ISJ.PAY.繳清!$M74)),IF($AO69=0," ",$AO69))</f>
        <v xml:space="preserve"> </v>
      </c>
      <c r="M69" s="351" t="str">
        <f>IF($I$8="購買增額繳清保險金額",IF($F69&gt;=110," ",IF($F69&lt;15," ",ISJ.PAY.繳清!$T74)),IF($AP69=0," ",$AP69))</f>
        <v xml:space="preserve"> </v>
      </c>
      <c r="N69" s="351" t="str">
        <f>IF($I$8="購買增額繳清保險金額",IF($F69&gt;=110," ",IF($F69&lt;15," ",ISJ.PAY.繳清!U74)),IF($AQ69=0," ",$AQ69))</f>
        <v xml:space="preserve"> </v>
      </c>
      <c r="O69" s="352" t="str">
        <f t="shared" si="3"/>
        <v xml:space="preserve"> </v>
      </c>
      <c r="P69" s="353" t="str">
        <f t="shared" si="4"/>
        <v xml:space="preserve"> </v>
      </c>
      <c r="Q69" s="354" t="str">
        <f t="shared" si="5"/>
        <v xml:space="preserve"> </v>
      </c>
      <c r="R69" s="355" t="str">
        <f>IF($I$8="購買增額繳清保險金額",IF($F69&gt;=15," ",ISJ.PAY.繳清!$I74),IF($I$8="現金給付",IF($AU69=0," ",$AU69),IF($AV69=0," ",$AV69)))</f>
        <v xml:space="preserve"> </v>
      </c>
      <c r="S69" s="355" t="str">
        <f t="shared" si="6"/>
        <v xml:space="preserve"> </v>
      </c>
      <c r="T69" s="358"/>
      <c r="U69" s="358"/>
      <c r="V69" s="358"/>
      <c r="W69" s="358"/>
      <c r="X69" s="358"/>
      <c r="Y69" s="358"/>
      <c r="Z69" s="358"/>
      <c r="AA69" s="358"/>
      <c r="AB69" s="358"/>
      <c r="AC69" s="358"/>
      <c r="AD69" s="358"/>
      <c r="AE69" s="358"/>
      <c r="AF69" s="358"/>
      <c r="AG69" s="355" t="str">
        <f t="shared" si="8"/>
        <v xml:space="preserve"> </v>
      </c>
      <c r="AH69" s="23"/>
      <c r="AI69" s="131"/>
      <c r="AJ69" s="131"/>
      <c r="AO69" s="48">
        <f>IF($F69&gt;=110,0,IF($F69&lt;15,0,ISJ.PAY.現.儲!$M74))</f>
        <v>0</v>
      </c>
      <c r="AP69" s="48">
        <f>IF($F69&gt;=110,0,IF($F69&lt;15,0,ISJ.PAY.現.儲!$T74))</f>
        <v>0</v>
      </c>
      <c r="AQ69" s="48">
        <f>IF($F69&gt;=110,0,IF($F69&lt;15,0,ISJ.PAY.現.儲!$U74))</f>
        <v>0</v>
      </c>
      <c r="AR69" s="161">
        <f t="shared" si="9"/>
        <v>0</v>
      </c>
      <c r="AS69" s="48">
        <f>IF(AND($F69&gt;=15,$E69&gt;=7),ISJ.PAY.現.儲!$K74,0)</f>
        <v>0</v>
      </c>
      <c r="AT69" s="48">
        <f>IF($AS69=0,0,SUM($AS$13:$AS69))</f>
        <v>0</v>
      </c>
      <c r="AU69" s="48">
        <f>IF($F69&lt;15,ISJ.PAY.現.儲!$I74,0)</f>
        <v>0</v>
      </c>
      <c r="AV69" s="48">
        <f>IF($F69=" ",0,IF(OR($F69&lt;15,$E69&gt;=7),ISJ.PAY.現.儲!$F74,0))</f>
        <v>0</v>
      </c>
      <c r="AW69" s="168">
        <f t="shared" si="10"/>
        <v>0</v>
      </c>
      <c r="AX69" s="168">
        <f t="shared" si="11"/>
        <v>0</v>
      </c>
    </row>
    <row r="70" spans="1:50" ht="16" customHeight="1" x14ac:dyDescent="0.25">
      <c r="A70" s="21">
        <f t="shared" si="14"/>
        <v>57</v>
      </c>
      <c r="E70" s="328">
        <f t="shared" si="12"/>
        <v>58</v>
      </c>
      <c r="F70" s="329" t="str">
        <f t="shared" si="13"/>
        <v xml:space="preserve"> </v>
      </c>
      <c r="G70" s="349"/>
      <c r="H70" s="350" t="str">
        <f>IF($F70=" ","",ROUND(VLOOKUP($B$8,ISJ.CUR!$A$2:$DR$415,12+$E70,0)*$X$12,0))</f>
        <v/>
      </c>
      <c r="I70" s="351" t="str">
        <f t="shared" si="15"/>
        <v/>
      </c>
      <c r="J70" s="351" t="str">
        <f t="shared" si="1"/>
        <v xml:space="preserve"> </v>
      </c>
      <c r="K70" s="352" t="str">
        <f t="shared" si="2"/>
        <v xml:space="preserve"> </v>
      </c>
      <c r="L70" s="350" t="str">
        <f>IF($I$8="購買增額繳清保險金額",IF($F70&gt;=110," ",IF($F70&lt;15," ",ISJ.PAY.繳清!$M75)),IF($AO70=0," ",$AO70))</f>
        <v xml:space="preserve"> </v>
      </c>
      <c r="M70" s="351" t="str">
        <f>IF($I$8="購買增額繳清保險金額",IF($F70&gt;=110," ",IF($F70&lt;15," ",ISJ.PAY.繳清!$T75)),IF($AP70=0," ",$AP70))</f>
        <v xml:space="preserve"> </v>
      </c>
      <c r="N70" s="351" t="str">
        <f>IF($I$8="購買增額繳清保險金額",IF($F70&gt;=110," ",IF($F70&lt;15," ",ISJ.PAY.繳清!U75)),IF($AQ70=0," ",$AQ70))</f>
        <v xml:space="preserve"> </v>
      </c>
      <c r="O70" s="352" t="str">
        <f t="shared" si="3"/>
        <v xml:space="preserve"> </v>
      </c>
      <c r="P70" s="353" t="str">
        <f t="shared" si="4"/>
        <v xml:space="preserve"> </v>
      </c>
      <c r="Q70" s="354" t="str">
        <f t="shared" si="5"/>
        <v xml:space="preserve"> </v>
      </c>
      <c r="R70" s="355" t="str">
        <f>IF($I$8="購買增額繳清保險金額",IF($F70&gt;=15," ",ISJ.PAY.繳清!$I75),IF($I$8="現金給付",IF($AU70=0," ",$AU70),IF($AV70=0," ",$AV70)))</f>
        <v xml:space="preserve"> </v>
      </c>
      <c r="S70" s="355" t="str">
        <f t="shared" si="6"/>
        <v xml:space="preserve"> </v>
      </c>
      <c r="T70" s="358"/>
      <c r="U70" s="358"/>
      <c r="V70" s="358"/>
      <c r="W70" s="358"/>
      <c r="X70" s="358"/>
      <c r="Y70" s="358"/>
      <c r="Z70" s="358"/>
      <c r="AA70" s="358"/>
      <c r="AB70" s="358"/>
      <c r="AC70" s="358"/>
      <c r="AD70" s="358"/>
      <c r="AE70" s="358"/>
      <c r="AF70" s="358"/>
      <c r="AG70" s="355" t="str">
        <f t="shared" si="8"/>
        <v xml:space="preserve"> </v>
      </c>
      <c r="AH70" s="23"/>
      <c r="AI70" s="131"/>
      <c r="AJ70" s="131"/>
      <c r="AO70" s="48">
        <f>IF($F70&gt;=110,0,IF($F70&lt;15,0,ISJ.PAY.現.儲!$M75))</f>
        <v>0</v>
      </c>
      <c r="AP70" s="48">
        <f>IF($F70&gt;=110,0,IF($F70&lt;15,0,ISJ.PAY.現.儲!$T75))</f>
        <v>0</v>
      </c>
      <c r="AQ70" s="48">
        <f>IF($F70&gt;=110,0,IF($F70&lt;15,0,ISJ.PAY.現.儲!$U75))</f>
        <v>0</v>
      </c>
      <c r="AR70" s="161">
        <f t="shared" si="9"/>
        <v>0</v>
      </c>
      <c r="AS70" s="48">
        <f>IF(AND($F70&gt;=15,$E70&gt;=7),ISJ.PAY.現.儲!$K75,0)</f>
        <v>0</v>
      </c>
      <c r="AT70" s="48">
        <f>IF($AS70=0,0,SUM($AS$13:$AS70))</f>
        <v>0</v>
      </c>
      <c r="AU70" s="48">
        <f>IF($F70&lt;15,ISJ.PAY.現.儲!$I75,0)</f>
        <v>0</v>
      </c>
      <c r="AV70" s="48">
        <f>IF($F70=" ",0,IF(OR($F70&lt;15,$E70&gt;=7),ISJ.PAY.現.儲!$F75,0))</f>
        <v>0</v>
      </c>
      <c r="AW70" s="168">
        <f t="shared" si="10"/>
        <v>0</v>
      </c>
      <c r="AX70" s="168">
        <f t="shared" si="11"/>
        <v>0</v>
      </c>
    </row>
    <row r="71" spans="1:50" ht="16" customHeight="1" x14ac:dyDescent="0.25">
      <c r="A71" s="21">
        <f t="shared" si="14"/>
        <v>58</v>
      </c>
      <c r="E71" s="328">
        <f t="shared" si="12"/>
        <v>59</v>
      </c>
      <c r="F71" s="329" t="str">
        <f t="shared" si="13"/>
        <v xml:space="preserve"> </v>
      </c>
      <c r="G71" s="349"/>
      <c r="H71" s="350" t="str">
        <f>IF($F71=" ","",ROUND(VLOOKUP($B$8,ISJ.CUR!$A$2:$DR$415,12+$E71,0)*$X$12,0))</f>
        <v/>
      </c>
      <c r="I71" s="351" t="str">
        <f t="shared" si="15"/>
        <v/>
      </c>
      <c r="J71" s="351" t="str">
        <f t="shared" si="1"/>
        <v xml:space="preserve"> </v>
      </c>
      <c r="K71" s="352" t="str">
        <f t="shared" si="2"/>
        <v xml:space="preserve"> </v>
      </c>
      <c r="L71" s="350" t="str">
        <f>IF($I$8="購買增額繳清保險金額",IF($F71&gt;=110," ",IF($F71&lt;15," ",ISJ.PAY.繳清!$M76)),IF($AO71=0," ",$AO71))</f>
        <v xml:space="preserve"> </v>
      </c>
      <c r="M71" s="351" t="str">
        <f>IF($I$8="購買增額繳清保險金額",IF($F71&gt;=110," ",IF($F71&lt;15," ",ISJ.PAY.繳清!$T76)),IF($AP71=0," ",$AP71))</f>
        <v xml:space="preserve"> </v>
      </c>
      <c r="N71" s="351" t="str">
        <f>IF($I$8="購買增額繳清保險金額",IF($F71&gt;=110," ",IF($F71&lt;15," ",ISJ.PAY.繳清!U76)),IF($AQ71=0," ",$AQ71))</f>
        <v xml:space="preserve"> </v>
      </c>
      <c r="O71" s="352" t="str">
        <f t="shared" si="3"/>
        <v xml:space="preserve"> </v>
      </c>
      <c r="P71" s="353" t="str">
        <f t="shared" si="4"/>
        <v xml:space="preserve"> </v>
      </c>
      <c r="Q71" s="354" t="str">
        <f t="shared" si="5"/>
        <v xml:space="preserve"> </v>
      </c>
      <c r="R71" s="355" t="str">
        <f>IF($I$8="購買增額繳清保險金額",IF($F71&gt;=15," ",ISJ.PAY.繳清!$I76),IF($I$8="現金給付",IF($AU71=0," ",$AU71),IF($AV71=0," ",$AV71)))</f>
        <v xml:space="preserve"> </v>
      </c>
      <c r="S71" s="355" t="str">
        <f t="shared" si="6"/>
        <v xml:space="preserve"> </v>
      </c>
      <c r="T71" s="358"/>
      <c r="U71" s="358"/>
      <c r="V71" s="358"/>
      <c r="W71" s="358"/>
      <c r="X71" s="358"/>
      <c r="Y71" s="358"/>
      <c r="Z71" s="358"/>
      <c r="AA71" s="358"/>
      <c r="AB71" s="358"/>
      <c r="AC71" s="358"/>
      <c r="AD71" s="358"/>
      <c r="AE71" s="358"/>
      <c r="AF71" s="358"/>
      <c r="AG71" s="355" t="str">
        <f t="shared" si="8"/>
        <v xml:space="preserve"> </v>
      </c>
      <c r="AH71" s="23"/>
      <c r="AI71" s="131"/>
      <c r="AJ71" s="131"/>
      <c r="AO71" s="48">
        <f>IF($F71&gt;=110,0,IF($F71&lt;15,0,ISJ.PAY.現.儲!$M76))</f>
        <v>0</v>
      </c>
      <c r="AP71" s="48">
        <f>IF($F71&gt;=110,0,IF($F71&lt;15,0,ISJ.PAY.現.儲!$T76))</f>
        <v>0</v>
      </c>
      <c r="AQ71" s="48">
        <f>IF($F71&gt;=110,0,IF($F71&lt;15,0,ISJ.PAY.現.儲!$U76))</f>
        <v>0</v>
      </c>
      <c r="AR71" s="161">
        <f t="shared" si="9"/>
        <v>0</v>
      </c>
      <c r="AS71" s="48">
        <f>IF(AND($F71&gt;=15,$E71&gt;=7),ISJ.PAY.現.儲!$K76,0)</f>
        <v>0</v>
      </c>
      <c r="AT71" s="48">
        <f>IF($AS71=0,0,SUM($AS$13:$AS71))</f>
        <v>0</v>
      </c>
      <c r="AU71" s="48">
        <f>IF($F71&lt;15,ISJ.PAY.現.儲!$I76,0)</f>
        <v>0</v>
      </c>
      <c r="AV71" s="48">
        <f>IF($F71=" ",0,IF(OR($F71&lt;15,$E71&gt;=7),ISJ.PAY.現.儲!$F76,0))</f>
        <v>0</v>
      </c>
      <c r="AW71" s="168">
        <f t="shared" si="10"/>
        <v>0</v>
      </c>
      <c r="AX71" s="168">
        <f t="shared" si="11"/>
        <v>0</v>
      </c>
    </row>
    <row r="72" spans="1:50" ht="16" customHeight="1" x14ac:dyDescent="0.25">
      <c r="A72" s="21">
        <f t="shared" si="14"/>
        <v>59</v>
      </c>
      <c r="E72" s="335">
        <f t="shared" si="12"/>
        <v>60</v>
      </c>
      <c r="F72" s="336" t="str">
        <f t="shared" si="13"/>
        <v xml:space="preserve"> </v>
      </c>
      <c r="G72" s="361"/>
      <c r="H72" s="362" t="str">
        <f>IF($F72=" ","",ROUND(VLOOKUP($B$8,ISJ.CUR!$A$2:$DR$415,12+$E72,0)*$X$12,0))</f>
        <v/>
      </c>
      <c r="I72" s="363" t="str">
        <f t="shared" si="15"/>
        <v/>
      </c>
      <c r="J72" s="363" t="str">
        <f t="shared" si="1"/>
        <v xml:space="preserve"> </v>
      </c>
      <c r="K72" s="364" t="str">
        <f t="shared" si="2"/>
        <v xml:space="preserve"> </v>
      </c>
      <c r="L72" s="362" t="str">
        <f>IF($I$8="購買增額繳清保險金額",IF($F72&gt;=110," ",IF($F72&lt;15," ",ISJ.PAY.繳清!$M77)),IF($AO72=0," ",$AO72))</f>
        <v xml:space="preserve"> </v>
      </c>
      <c r="M72" s="363" t="str">
        <f>IF($I$8="購買增額繳清保險金額",IF($F72&gt;=110," ",IF($F72&lt;15," ",ISJ.PAY.繳清!$T77)),IF($AP72=0," ",$AP72))</f>
        <v xml:space="preserve"> </v>
      </c>
      <c r="N72" s="363" t="str">
        <f>IF($I$8="購買增額繳清保險金額",IF($F72&gt;=110," ",IF($F72&lt;15," ",ISJ.PAY.繳清!U77)),IF($AQ72=0," ",$AQ72))</f>
        <v xml:space="preserve"> </v>
      </c>
      <c r="O72" s="364" t="str">
        <f t="shared" si="3"/>
        <v xml:space="preserve"> </v>
      </c>
      <c r="P72" s="365" t="str">
        <f t="shared" si="4"/>
        <v xml:space="preserve"> </v>
      </c>
      <c r="Q72" s="366" t="str">
        <f t="shared" si="5"/>
        <v xml:space="preserve"> </v>
      </c>
      <c r="R72" s="367" t="str">
        <f>IF($I$8="購買增額繳清保險金額",IF($F72&gt;=15," ",ISJ.PAY.繳清!$I77),IF($I$8="現金給付",IF($AU72=0," ",$AU72),IF($AV72=0," ",$AV72)))</f>
        <v xml:space="preserve"> </v>
      </c>
      <c r="S72" s="367" t="str">
        <f t="shared" si="6"/>
        <v xml:space="preserve"> </v>
      </c>
      <c r="T72" s="165"/>
      <c r="U72" s="368"/>
      <c r="V72" s="368"/>
      <c r="W72" s="369"/>
      <c r="X72" s="369"/>
      <c r="Y72" s="369"/>
      <c r="Z72" s="369"/>
      <c r="AA72" s="369"/>
      <c r="AB72" s="369"/>
      <c r="AC72" s="369"/>
      <c r="AD72" s="369"/>
      <c r="AE72" s="369"/>
      <c r="AF72" s="369"/>
      <c r="AG72" s="367" t="str">
        <f t="shared" si="8"/>
        <v xml:space="preserve"> </v>
      </c>
      <c r="AH72" s="23"/>
      <c r="AI72" s="131"/>
      <c r="AJ72" s="131"/>
      <c r="AO72" s="48">
        <f>IF($F72&gt;=110,0,IF($F72&lt;15,0,ISJ.PAY.現.儲!$M77))</f>
        <v>0</v>
      </c>
      <c r="AP72" s="48">
        <f>IF($F72&gt;=110,0,IF($F72&lt;15,0,ISJ.PAY.現.儲!$T77))</f>
        <v>0</v>
      </c>
      <c r="AQ72" s="48">
        <f>IF($F72&gt;=110,0,IF($F72&lt;15,0,ISJ.PAY.現.儲!$U77))</f>
        <v>0</v>
      </c>
      <c r="AR72" s="161">
        <f t="shared" si="9"/>
        <v>0</v>
      </c>
      <c r="AS72" s="48">
        <f>IF(AND($F72&gt;=15,$E72&gt;=7),ISJ.PAY.現.儲!$K77,0)</f>
        <v>0</v>
      </c>
      <c r="AT72" s="48">
        <f>IF($AS72=0,0,SUM($AS$13:$AS72))</f>
        <v>0</v>
      </c>
      <c r="AU72" s="48">
        <f>IF($F72&lt;15,ISJ.PAY.現.儲!$I77,0)</f>
        <v>0</v>
      </c>
      <c r="AV72" s="48">
        <f>IF($F72=" ",0,IF(OR($F72&lt;15,$E72&gt;=7),ISJ.PAY.現.儲!$F77,0))</f>
        <v>0</v>
      </c>
      <c r="AW72" s="168">
        <f t="shared" si="10"/>
        <v>0</v>
      </c>
      <c r="AX72" s="168">
        <f t="shared" si="11"/>
        <v>0</v>
      </c>
    </row>
    <row r="73" spans="1:50" ht="16" customHeight="1" x14ac:dyDescent="0.25">
      <c r="A73" s="21">
        <f t="shared" si="14"/>
        <v>60</v>
      </c>
      <c r="E73" s="328">
        <f t="shared" si="12"/>
        <v>61</v>
      </c>
      <c r="F73" s="329" t="str">
        <f t="shared" si="13"/>
        <v xml:space="preserve"> </v>
      </c>
      <c r="G73" s="349"/>
      <c r="H73" s="350" t="str">
        <f>IF($F73=" ","",ROUND(VLOOKUP($B$8,ISJ.CUR!$A$2:$DR$415,12+$E73,0)*$X$12,0))</f>
        <v/>
      </c>
      <c r="I73" s="351" t="str">
        <f t="shared" si="15"/>
        <v/>
      </c>
      <c r="J73" s="351" t="str">
        <f t="shared" si="1"/>
        <v xml:space="preserve"> </v>
      </c>
      <c r="K73" s="352" t="str">
        <f t="shared" si="2"/>
        <v xml:space="preserve"> </v>
      </c>
      <c r="L73" s="350" t="str">
        <f>IF($I$8="購買增額繳清保險金額",IF($F73&gt;=110," ",IF($F73&lt;15," ",ISJ.PAY.繳清!$M78)),IF($AO73=0," ",$AO73))</f>
        <v xml:space="preserve"> </v>
      </c>
      <c r="M73" s="351" t="str">
        <f>IF($I$8="購買增額繳清保險金額",IF($F73&gt;=110," ",IF($F73&lt;15," ",ISJ.PAY.繳清!$T78)),IF($AP73=0," ",$AP73))</f>
        <v xml:space="preserve"> </v>
      </c>
      <c r="N73" s="351" t="str">
        <f>IF($I$8="購買增額繳清保險金額",IF($F73&gt;=110," ",IF($F73&lt;15," ",ISJ.PAY.繳清!U78)),IF($AQ73=0," ",$AQ73))</f>
        <v xml:space="preserve"> </v>
      </c>
      <c r="O73" s="352" t="str">
        <f t="shared" si="3"/>
        <v xml:space="preserve"> </v>
      </c>
      <c r="P73" s="353" t="str">
        <f t="shared" si="4"/>
        <v xml:space="preserve"> </v>
      </c>
      <c r="Q73" s="354" t="str">
        <f t="shared" si="5"/>
        <v xml:space="preserve"> </v>
      </c>
      <c r="R73" s="355" t="str">
        <f>IF($I$8="購買增額繳清保險金額",IF($F73&gt;=15," ",ISJ.PAY.繳清!$I78),IF($I$8="現金給付",IF($AU73=0," ",$AU73),IF($AV73=0," ",$AV73)))</f>
        <v xml:space="preserve"> </v>
      </c>
      <c r="S73" s="355" t="str">
        <f t="shared" si="6"/>
        <v xml:space="preserve"> </v>
      </c>
      <c r="T73" s="358"/>
      <c r="U73" s="358"/>
      <c r="V73" s="358"/>
      <c r="W73" s="358"/>
      <c r="X73" s="358"/>
      <c r="Y73" s="358"/>
      <c r="Z73" s="358"/>
      <c r="AA73" s="358"/>
      <c r="AB73" s="358"/>
      <c r="AC73" s="358"/>
      <c r="AD73" s="358"/>
      <c r="AE73" s="358"/>
      <c r="AF73" s="358"/>
      <c r="AG73" s="355" t="str">
        <f t="shared" si="8"/>
        <v xml:space="preserve"> </v>
      </c>
      <c r="AH73" s="23"/>
      <c r="AI73" s="131"/>
      <c r="AJ73" s="131"/>
      <c r="AO73" s="48">
        <f>IF($F73&gt;=110,0,IF($F73&lt;15,0,ISJ.PAY.現.儲!$M78))</f>
        <v>0</v>
      </c>
      <c r="AP73" s="48">
        <f>IF($F73&gt;=110,0,IF($F73&lt;15,0,ISJ.PAY.現.儲!$T78))</f>
        <v>0</v>
      </c>
      <c r="AQ73" s="48">
        <f>IF($F73&gt;=110,0,IF($F73&lt;15,0,ISJ.PAY.現.儲!$U78))</f>
        <v>0</v>
      </c>
      <c r="AR73" s="161">
        <f t="shared" si="9"/>
        <v>0</v>
      </c>
      <c r="AS73" s="48">
        <f>IF(AND($F73&gt;=15,$E73&gt;=7),ISJ.PAY.現.儲!$K78,0)</f>
        <v>0</v>
      </c>
      <c r="AT73" s="48">
        <f>IF($AS73=0,0,SUM($AS$13:$AS73))</f>
        <v>0</v>
      </c>
      <c r="AU73" s="48">
        <f>IF($F73&lt;15,ISJ.PAY.現.儲!$I78,0)</f>
        <v>0</v>
      </c>
      <c r="AV73" s="48">
        <f>IF($F73=" ",0,IF(OR($F73&lt;15,$E73&gt;=7),ISJ.PAY.現.儲!$F78,0))</f>
        <v>0</v>
      </c>
      <c r="AW73" s="168">
        <f t="shared" si="10"/>
        <v>0</v>
      </c>
      <c r="AX73" s="168">
        <f t="shared" si="11"/>
        <v>0</v>
      </c>
    </row>
    <row r="74" spans="1:50" ht="16" customHeight="1" x14ac:dyDescent="0.25">
      <c r="A74" s="21">
        <f t="shared" si="14"/>
        <v>61</v>
      </c>
      <c r="E74" s="328">
        <f t="shared" si="12"/>
        <v>62</v>
      </c>
      <c r="F74" s="329" t="str">
        <f t="shared" si="13"/>
        <v xml:space="preserve"> </v>
      </c>
      <c r="G74" s="349"/>
      <c r="H74" s="350" t="str">
        <f>IF($F74=" ","",ROUND(VLOOKUP($B$8,ISJ.CUR!$A$2:$DR$415,12+$E74,0)*$X$12,0))</f>
        <v/>
      </c>
      <c r="I74" s="351" t="str">
        <f t="shared" si="15"/>
        <v/>
      </c>
      <c r="J74" s="351" t="str">
        <f t="shared" si="1"/>
        <v xml:space="preserve"> </v>
      </c>
      <c r="K74" s="352" t="str">
        <f t="shared" si="2"/>
        <v xml:space="preserve"> </v>
      </c>
      <c r="L74" s="350" t="str">
        <f>IF($I$8="購買增額繳清保險金額",IF($F74&gt;=110," ",IF($F74&lt;15," ",ISJ.PAY.繳清!$M79)),IF($AO74=0," ",$AO74))</f>
        <v xml:space="preserve"> </v>
      </c>
      <c r="M74" s="351" t="str">
        <f>IF($I$8="購買增額繳清保險金額",IF($F74&gt;=110," ",IF($F74&lt;15," ",ISJ.PAY.繳清!$T79)),IF($AP74=0," ",$AP74))</f>
        <v xml:space="preserve"> </v>
      </c>
      <c r="N74" s="351" t="str">
        <f>IF($I$8="購買增額繳清保險金額",IF($F74&gt;=110," ",IF($F74&lt;15," ",ISJ.PAY.繳清!U79)),IF($AQ74=0," ",$AQ74))</f>
        <v xml:space="preserve"> </v>
      </c>
      <c r="O74" s="352" t="str">
        <f t="shared" si="3"/>
        <v xml:space="preserve"> </v>
      </c>
      <c r="P74" s="353" t="str">
        <f t="shared" si="4"/>
        <v xml:space="preserve"> </v>
      </c>
      <c r="Q74" s="354" t="str">
        <f t="shared" si="5"/>
        <v xml:space="preserve"> </v>
      </c>
      <c r="R74" s="355" t="str">
        <f>IF($I$8="購買增額繳清保險金額",IF($F74&gt;=15," ",ISJ.PAY.繳清!$I79),IF($I$8="現金給付",IF($AU74=0," ",$AU74),IF($AV74=0," ",$AV74)))</f>
        <v xml:space="preserve"> </v>
      </c>
      <c r="S74" s="355" t="str">
        <f t="shared" si="6"/>
        <v xml:space="preserve"> </v>
      </c>
      <c r="T74" s="358"/>
      <c r="U74" s="358"/>
      <c r="V74" s="358"/>
      <c r="W74" s="358"/>
      <c r="X74" s="358"/>
      <c r="Y74" s="358"/>
      <c r="Z74" s="358"/>
      <c r="AA74" s="358"/>
      <c r="AB74" s="358"/>
      <c r="AC74" s="358"/>
      <c r="AD74" s="358"/>
      <c r="AE74" s="358"/>
      <c r="AF74" s="358"/>
      <c r="AG74" s="355" t="str">
        <f t="shared" si="8"/>
        <v xml:space="preserve"> </v>
      </c>
      <c r="AH74" s="23"/>
      <c r="AI74" s="131"/>
      <c r="AJ74" s="131"/>
      <c r="AO74" s="48">
        <f>IF($F74&gt;=110,0,IF($F74&lt;15,0,ISJ.PAY.現.儲!$M79))</f>
        <v>0</v>
      </c>
      <c r="AP74" s="48">
        <f>IF($F74&gt;=110,0,IF($F74&lt;15,0,ISJ.PAY.現.儲!$T79))</f>
        <v>0</v>
      </c>
      <c r="AQ74" s="48">
        <f>IF($F74&gt;=110,0,IF($F74&lt;15,0,ISJ.PAY.現.儲!$U79))</f>
        <v>0</v>
      </c>
      <c r="AR74" s="161">
        <f t="shared" si="9"/>
        <v>0</v>
      </c>
      <c r="AS74" s="48">
        <f>IF(AND($F74&gt;=15,$E74&gt;=7),ISJ.PAY.現.儲!$K79,0)</f>
        <v>0</v>
      </c>
      <c r="AT74" s="48">
        <f>IF($AS74=0,0,SUM($AS$13:$AS74))</f>
        <v>0</v>
      </c>
      <c r="AU74" s="48">
        <f>IF($F74&lt;15,ISJ.PAY.現.儲!$I79,0)</f>
        <v>0</v>
      </c>
      <c r="AV74" s="48">
        <f>IF($F74=" ",0,IF(OR($F74&lt;15,$E74&gt;=7),ISJ.PAY.現.儲!$F79,0))</f>
        <v>0</v>
      </c>
      <c r="AW74" s="168">
        <f t="shared" si="10"/>
        <v>0</v>
      </c>
      <c r="AX74" s="168">
        <f t="shared" si="11"/>
        <v>0</v>
      </c>
    </row>
    <row r="75" spans="1:50" ht="16" customHeight="1" x14ac:dyDescent="0.25">
      <c r="A75" s="21">
        <f t="shared" si="14"/>
        <v>62</v>
      </c>
      <c r="E75" s="328">
        <f t="shared" si="12"/>
        <v>63</v>
      </c>
      <c r="F75" s="329" t="str">
        <f t="shared" si="13"/>
        <v xml:space="preserve"> </v>
      </c>
      <c r="G75" s="349"/>
      <c r="H75" s="350" t="str">
        <f>IF($F75=" ","",ROUND(VLOOKUP($B$8,ISJ.CUR!$A$2:$DR$415,12+$E75,0)*$X$12,0))</f>
        <v/>
      </c>
      <c r="I75" s="351" t="str">
        <f t="shared" si="15"/>
        <v/>
      </c>
      <c r="J75" s="351" t="str">
        <f t="shared" si="1"/>
        <v xml:space="preserve"> </v>
      </c>
      <c r="K75" s="352" t="str">
        <f t="shared" si="2"/>
        <v xml:space="preserve"> </v>
      </c>
      <c r="L75" s="350" t="str">
        <f>IF($I$8="購買增額繳清保險金額",IF($F75&gt;=110," ",IF($F75&lt;15," ",ISJ.PAY.繳清!$M80)),IF($AO75=0," ",$AO75))</f>
        <v xml:space="preserve"> </v>
      </c>
      <c r="M75" s="351" t="str">
        <f>IF($I$8="購買增額繳清保險金額",IF($F75&gt;=110," ",IF($F75&lt;15," ",ISJ.PAY.繳清!$T80)),IF($AP75=0," ",$AP75))</f>
        <v xml:space="preserve"> </v>
      </c>
      <c r="N75" s="351" t="str">
        <f>IF($I$8="購買增額繳清保險金額",IF($F75&gt;=110," ",IF($F75&lt;15," ",ISJ.PAY.繳清!U80)),IF($AQ75=0," ",$AQ75))</f>
        <v xml:space="preserve"> </v>
      </c>
      <c r="O75" s="352" t="str">
        <f t="shared" si="3"/>
        <v xml:space="preserve"> </v>
      </c>
      <c r="P75" s="353" t="str">
        <f t="shared" si="4"/>
        <v xml:space="preserve"> </v>
      </c>
      <c r="Q75" s="354" t="str">
        <f t="shared" si="5"/>
        <v xml:space="preserve"> </v>
      </c>
      <c r="R75" s="355" t="str">
        <f>IF($I$8="購買增額繳清保險金額",IF($F75&gt;=15," ",ISJ.PAY.繳清!$I80),IF($I$8="現金給付",IF($AU75=0," ",$AU75),IF($AV75=0," ",$AV75)))</f>
        <v xml:space="preserve"> </v>
      </c>
      <c r="S75" s="355" t="str">
        <f t="shared" si="6"/>
        <v xml:space="preserve"> </v>
      </c>
      <c r="T75" s="358"/>
      <c r="U75" s="358"/>
      <c r="V75" s="358"/>
      <c r="W75" s="358"/>
      <c r="X75" s="358"/>
      <c r="Y75" s="358"/>
      <c r="Z75" s="358"/>
      <c r="AA75" s="358"/>
      <c r="AB75" s="358"/>
      <c r="AC75" s="358"/>
      <c r="AD75" s="358"/>
      <c r="AE75" s="358"/>
      <c r="AF75" s="358"/>
      <c r="AG75" s="355" t="str">
        <f t="shared" si="8"/>
        <v xml:space="preserve"> </v>
      </c>
      <c r="AH75" s="23"/>
      <c r="AI75" s="131"/>
      <c r="AJ75" s="131"/>
      <c r="AO75" s="48">
        <f>IF($F75&gt;=110,0,IF($F75&lt;15,0,ISJ.PAY.現.儲!$M80))</f>
        <v>0</v>
      </c>
      <c r="AP75" s="48">
        <f>IF($F75&gt;=110,0,IF($F75&lt;15,0,ISJ.PAY.現.儲!$T80))</f>
        <v>0</v>
      </c>
      <c r="AQ75" s="48">
        <f>IF($F75&gt;=110,0,IF($F75&lt;15,0,ISJ.PAY.現.儲!$U80))</f>
        <v>0</v>
      </c>
      <c r="AR75" s="161">
        <f t="shared" si="9"/>
        <v>0</v>
      </c>
      <c r="AS75" s="48">
        <f>IF(AND($F75&gt;=15,$E75&gt;=7),ISJ.PAY.現.儲!$K80,0)</f>
        <v>0</v>
      </c>
      <c r="AT75" s="48">
        <f>IF($AS75=0,0,SUM($AS$13:$AS75))</f>
        <v>0</v>
      </c>
      <c r="AU75" s="48">
        <f>IF($F75&lt;15,ISJ.PAY.現.儲!$I80,0)</f>
        <v>0</v>
      </c>
      <c r="AV75" s="48">
        <f>IF($F75=" ",0,IF(OR($F75&lt;15,$E75&gt;=7),ISJ.PAY.現.儲!$F80,0))</f>
        <v>0</v>
      </c>
      <c r="AW75" s="168">
        <f t="shared" si="10"/>
        <v>0</v>
      </c>
      <c r="AX75" s="168">
        <f t="shared" si="11"/>
        <v>0</v>
      </c>
    </row>
    <row r="76" spans="1:50" ht="16" customHeight="1" x14ac:dyDescent="0.25">
      <c r="A76" s="21">
        <f t="shared" si="14"/>
        <v>63</v>
      </c>
      <c r="E76" s="328">
        <f t="shared" si="12"/>
        <v>64</v>
      </c>
      <c r="F76" s="329" t="str">
        <f t="shared" si="13"/>
        <v xml:space="preserve"> </v>
      </c>
      <c r="G76" s="349"/>
      <c r="H76" s="350" t="str">
        <f>IF($F76=" ","",ROUND(VLOOKUP($B$8,ISJ.CUR!$A$2:$DR$415,12+$E76,0)*$X$12,0))</f>
        <v/>
      </c>
      <c r="I76" s="351" t="str">
        <f t="shared" si="15"/>
        <v/>
      </c>
      <c r="J76" s="351" t="str">
        <f t="shared" si="1"/>
        <v xml:space="preserve"> </v>
      </c>
      <c r="K76" s="352" t="str">
        <f t="shared" si="2"/>
        <v xml:space="preserve"> </v>
      </c>
      <c r="L76" s="350" t="str">
        <f>IF($I$8="購買增額繳清保險金額",IF($F76&gt;=110," ",IF($F76&lt;15," ",ISJ.PAY.繳清!$M81)),IF($AO76=0," ",$AO76))</f>
        <v xml:space="preserve"> </v>
      </c>
      <c r="M76" s="351" t="str">
        <f>IF($I$8="購買增額繳清保險金額",IF($F76&gt;=110," ",IF($F76&lt;15," ",ISJ.PAY.繳清!$T81)),IF($AP76=0," ",$AP76))</f>
        <v xml:space="preserve"> </v>
      </c>
      <c r="N76" s="351" t="str">
        <f>IF($I$8="購買增額繳清保險金額",IF($F76&gt;=110," ",IF($F76&lt;15," ",ISJ.PAY.繳清!U81)),IF($AQ76=0," ",$AQ76))</f>
        <v xml:space="preserve"> </v>
      </c>
      <c r="O76" s="352" t="str">
        <f t="shared" si="3"/>
        <v xml:space="preserve"> </v>
      </c>
      <c r="P76" s="353" t="str">
        <f t="shared" si="4"/>
        <v xml:space="preserve"> </v>
      </c>
      <c r="Q76" s="354" t="str">
        <f t="shared" si="5"/>
        <v xml:space="preserve"> </v>
      </c>
      <c r="R76" s="355" t="str">
        <f>IF($I$8="購買增額繳清保險金額",IF($F76&gt;=15," ",ISJ.PAY.繳清!$I81),IF($I$8="現金給付",IF($AU76=0," ",$AU76),IF($AV76=0," ",$AV76)))</f>
        <v xml:space="preserve"> </v>
      </c>
      <c r="S76" s="355" t="str">
        <f t="shared" si="6"/>
        <v xml:space="preserve"> </v>
      </c>
      <c r="T76" s="358"/>
      <c r="U76" s="358"/>
      <c r="V76" s="358"/>
      <c r="W76" s="358"/>
      <c r="X76" s="358"/>
      <c r="Y76" s="358"/>
      <c r="Z76" s="358"/>
      <c r="AA76" s="358"/>
      <c r="AB76" s="358"/>
      <c r="AC76" s="358"/>
      <c r="AD76" s="358"/>
      <c r="AE76" s="358"/>
      <c r="AF76" s="358"/>
      <c r="AG76" s="355" t="str">
        <f t="shared" si="8"/>
        <v xml:space="preserve"> </v>
      </c>
      <c r="AH76" s="23"/>
      <c r="AI76" s="131"/>
      <c r="AJ76" s="131"/>
      <c r="AO76" s="48">
        <f>IF($F76&gt;=110,0,IF($F76&lt;15,0,ISJ.PAY.現.儲!$M81))</f>
        <v>0</v>
      </c>
      <c r="AP76" s="48">
        <f>IF($F76&gt;=110,0,IF($F76&lt;15,0,ISJ.PAY.現.儲!$T81))</f>
        <v>0</v>
      </c>
      <c r="AQ76" s="48">
        <f>IF($F76&gt;=110,0,IF($F76&lt;15,0,ISJ.PAY.現.儲!$U81))</f>
        <v>0</v>
      </c>
      <c r="AR76" s="161">
        <f t="shared" si="9"/>
        <v>0</v>
      </c>
      <c r="AS76" s="48">
        <f>IF(AND($F76&gt;=15,$E76&gt;=7),ISJ.PAY.現.儲!$K81,0)</f>
        <v>0</v>
      </c>
      <c r="AT76" s="48">
        <f>IF($AS76=0,0,SUM($AS$13:$AS76))</f>
        <v>0</v>
      </c>
      <c r="AU76" s="48">
        <f>IF($F76&lt;15,ISJ.PAY.現.儲!$I81,0)</f>
        <v>0</v>
      </c>
      <c r="AV76" s="48">
        <f>IF($F76=" ",0,IF(OR($F76&lt;15,$E76&gt;=7),ISJ.PAY.現.儲!$F81,0))</f>
        <v>0</v>
      </c>
      <c r="AW76" s="168">
        <f t="shared" si="10"/>
        <v>0</v>
      </c>
      <c r="AX76" s="168">
        <f t="shared" si="11"/>
        <v>0</v>
      </c>
    </row>
    <row r="77" spans="1:50" ht="16" customHeight="1" x14ac:dyDescent="0.25">
      <c r="A77" s="21">
        <f t="shared" si="14"/>
        <v>64</v>
      </c>
      <c r="E77" s="335">
        <f t="shared" si="12"/>
        <v>65</v>
      </c>
      <c r="F77" s="336" t="str">
        <f t="shared" si="13"/>
        <v xml:space="preserve"> </v>
      </c>
      <c r="G77" s="361"/>
      <c r="H77" s="362" t="str">
        <f>IF($F77=" ","",ROUND(VLOOKUP($B$8,ISJ.CUR!$A$2:$DR$415,12+$E77,0)*$X$12,0))</f>
        <v/>
      </c>
      <c r="I77" s="363" t="str">
        <f t="shared" si="15"/>
        <v/>
      </c>
      <c r="J77" s="363" t="str">
        <f t="shared" si="1"/>
        <v xml:space="preserve"> </v>
      </c>
      <c r="K77" s="364" t="str">
        <f t="shared" si="2"/>
        <v xml:space="preserve"> </v>
      </c>
      <c r="L77" s="362" t="str">
        <f>IF($I$8="購買增額繳清保險金額",IF($F77&gt;=110," ",IF($F77&lt;15," ",ISJ.PAY.繳清!$M82)),IF($AO77=0," ",$AO77))</f>
        <v xml:space="preserve"> </v>
      </c>
      <c r="M77" s="363" t="str">
        <f>IF($I$8="購買增額繳清保險金額",IF($F77&gt;=110," ",IF($F77&lt;15," ",ISJ.PAY.繳清!$T82)),IF($AP77=0," ",$AP77))</f>
        <v xml:space="preserve"> </v>
      </c>
      <c r="N77" s="363" t="str">
        <f>IF($I$8="購買增額繳清保險金額",IF($F77&gt;=110," ",IF($F77&lt;15," ",ISJ.PAY.繳清!U82)),IF($AQ77=0," ",$AQ77))</f>
        <v xml:space="preserve"> </v>
      </c>
      <c r="O77" s="364" t="str">
        <f t="shared" si="3"/>
        <v xml:space="preserve"> </v>
      </c>
      <c r="P77" s="365" t="str">
        <f t="shared" si="4"/>
        <v xml:space="preserve"> </v>
      </c>
      <c r="Q77" s="366" t="str">
        <f t="shared" si="5"/>
        <v xml:space="preserve"> </v>
      </c>
      <c r="R77" s="367" t="str">
        <f>IF($I$8="購買增額繳清保險金額",IF($F77&gt;=15," ",ISJ.PAY.繳清!$I82),IF($I$8="現金給付",IF($AU77=0," ",$AU77),IF($AV77=0," ",$AV77)))</f>
        <v xml:space="preserve"> </v>
      </c>
      <c r="S77" s="367" t="str">
        <f t="shared" si="6"/>
        <v xml:space="preserve"> </v>
      </c>
      <c r="T77" s="165"/>
      <c r="U77" s="368"/>
      <c r="V77" s="368"/>
      <c r="W77" s="369"/>
      <c r="X77" s="369"/>
      <c r="Y77" s="369"/>
      <c r="Z77" s="369"/>
      <c r="AA77" s="369"/>
      <c r="AB77" s="369"/>
      <c r="AC77" s="369"/>
      <c r="AD77" s="369"/>
      <c r="AE77" s="369"/>
      <c r="AF77" s="369"/>
      <c r="AG77" s="367" t="str">
        <f t="shared" si="8"/>
        <v xml:space="preserve"> </v>
      </c>
      <c r="AH77" s="23"/>
      <c r="AI77" s="131"/>
      <c r="AJ77" s="131"/>
      <c r="AO77" s="48">
        <f>IF($F77&gt;=110,0,IF($F77&lt;15,0,ISJ.PAY.現.儲!$M82))</f>
        <v>0</v>
      </c>
      <c r="AP77" s="48">
        <f>IF($F77&gt;=110,0,IF($F77&lt;15,0,ISJ.PAY.現.儲!$T82))</f>
        <v>0</v>
      </c>
      <c r="AQ77" s="48">
        <f>IF($F77&gt;=110,0,IF($F77&lt;15,0,ISJ.PAY.現.儲!$U82))</f>
        <v>0</v>
      </c>
      <c r="AR77" s="161">
        <f t="shared" si="9"/>
        <v>0</v>
      </c>
      <c r="AS77" s="48">
        <f>IF(AND($F77&gt;=15,$E77&gt;=7),ISJ.PAY.現.儲!$K82,0)</f>
        <v>0</v>
      </c>
      <c r="AT77" s="48">
        <f>IF($AS77=0,0,SUM($AS$13:$AS77))</f>
        <v>0</v>
      </c>
      <c r="AU77" s="48">
        <f>IF($F77&lt;15,ISJ.PAY.現.儲!$I82,0)</f>
        <v>0</v>
      </c>
      <c r="AV77" s="48">
        <f>IF($F77=" ",0,IF(OR($F77&lt;15,$E77&gt;=7),ISJ.PAY.現.儲!$F82,0))</f>
        <v>0</v>
      </c>
      <c r="AW77" s="168">
        <f t="shared" si="10"/>
        <v>0</v>
      </c>
      <c r="AX77" s="168">
        <f t="shared" si="11"/>
        <v>0</v>
      </c>
    </row>
    <row r="78" spans="1:50" ht="16" customHeight="1" x14ac:dyDescent="0.25">
      <c r="A78" s="21">
        <f t="shared" si="14"/>
        <v>65</v>
      </c>
      <c r="E78" s="328">
        <f t="shared" si="12"/>
        <v>66</v>
      </c>
      <c r="F78" s="329" t="str">
        <f t="shared" si="13"/>
        <v xml:space="preserve"> </v>
      </c>
      <c r="G78" s="349"/>
      <c r="H78" s="350" t="str">
        <f>IF($F78=" ","",ROUND(VLOOKUP($B$8,ISJ.CUR!$A$2:$DR$415,12+$E78,0)*$X$12,0))</f>
        <v/>
      </c>
      <c r="I78" s="351" t="str">
        <f t="shared" si="15"/>
        <v/>
      </c>
      <c r="J78" s="351" t="str">
        <f t="shared" ref="J78:J122" si="16">IF($H$6+$E78-1&gt;109," ",ROUND(IF($F78&lt;16,ROUND($M$6*$T78,0),MAX($H78,$Z$12*1.03)),0))</f>
        <v xml:space="preserve"> </v>
      </c>
      <c r="K78" s="352" t="str">
        <f t="shared" ref="K78:K122" si="17">IF($F78=109,$X$12*10000," ")</f>
        <v xml:space="preserve"> </v>
      </c>
      <c r="L78" s="350" t="str">
        <f>IF($I$8="購買增額繳清保險金額",IF($F78&gt;=110," ",IF($F78&lt;15," ",ISJ.PAY.繳清!$M83)),IF($AO78=0," ",$AO78))</f>
        <v xml:space="preserve"> </v>
      </c>
      <c r="M78" s="351" t="str">
        <f>IF($I$8="購買增額繳清保險金額",IF($F78&gt;=110," ",IF($F78&lt;15," ",ISJ.PAY.繳清!$T83)),IF($AP78=0," ",$AP78))</f>
        <v xml:space="preserve"> </v>
      </c>
      <c r="N78" s="351" t="str">
        <f>IF($I$8="購買增額繳清保險金額",IF($F78&gt;=110," ",IF($F78&lt;15," ",ISJ.PAY.繳清!U83)),IF($AQ78=0," ",$AQ78))</f>
        <v xml:space="preserve"> </v>
      </c>
      <c r="O78" s="352" t="str">
        <f t="shared" ref="O78:O122" si="18">IF($I$8="購買增額繳清保險金額",IF($F78=109,$L78," "),IF($AR78=0," ",$AR78))</f>
        <v xml:space="preserve"> </v>
      </c>
      <c r="P78" s="353" t="str">
        <f t="shared" ref="P78:P122" si="19">IF($I$8="購買增額繳清保險金額"," ",IF($I$8="儲存生息"," ",IF($AS78=0," ",$AS78)))</f>
        <v xml:space="preserve"> </v>
      </c>
      <c r="Q78" s="354" t="str">
        <f t="shared" ref="Q78:Q122" si="20">IF($I$8="購買增額繳清保險金額"," ",IF($I$8="儲存生息"," ",IF($AT78=0," ",$AT78)))</f>
        <v xml:space="preserve"> </v>
      </c>
      <c r="R78" s="355" t="str">
        <f>IF($I$8="購買增額繳清保險金額",IF($F78&gt;=15," ",ISJ.PAY.繳清!$I83),IF($I$8="現金給付",IF($AU78=0," ",$AU78),IF($AV78=0," ",$AV78)))</f>
        <v xml:space="preserve"> </v>
      </c>
      <c r="S78" s="355" t="str">
        <f t="shared" ref="S78:S122" si="21">IF($F78=" "," ",SUM($I78,$M78,$P78,$R78))</f>
        <v xml:space="preserve"> </v>
      </c>
      <c r="T78" s="358"/>
      <c r="U78" s="358"/>
      <c r="V78" s="358"/>
      <c r="W78" s="358"/>
      <c r="X78" s="358"/>
      <c r="Y78" s="358"/>
      <c r="Z78" s="358"/>
      <c r="AA78" s="358"/>
      <c r="AB78" s="358"/>
      <c r="AC78" s="358"/>
      <c r="AD78" s="358"/>
      <c r="AE78" s="358"/>
      <c r="AF78" s="358"/>
      <c r="AG78" s="355" t="str">
        <f t="shared" ref="AG78:AG122" si="22">IF($F78=" "," ",SUM($J78,$N78,$P78,$R78))</f>
        <v xml:space="preserve"> </v>
      </c>
      <c r="AH78" s="23"/>
      <c r="AI78" s="131"/>
      <c r="AJ78" s="131"/>
      <c r="AO78" s="48">
        <f>IF($F78&gt;=110,0,IF($F78&lt;15,0,ISJ.PAY.現.儲!$M83))</f>
        <v>0</v>
      </c>
      <c r="AP78" s="48">
        <f>IF($F78&gt;=110,0,IF($F78&lt;15,0,ISJ.PAY.現.儲!$T83))</f>
        <v>0</v>
      </c>
      <c r="AQ78" s="48">
        <f>IF($F78&gt;=110,0,IF($F78&lt;15,0,ISJ.PAY.現.儲!$U83))</f>
        <v>0</v>
      </c>
      <c r="AR78" s="161">
        <f t="shared" ref="AR78:AR122" si="23">IF($F78=109,$AO78,0)</f>
        <v>0</v>
      </c>
      <c r="AS78" s="48">
        <f>IF(AND($F78&gt;=15,$E78&gt;=7),ISJ.PAY.現.儲!$K83,0)</f>
        <v>0</v>
      </c>
      <c r="AT78" s="48">
        <f>IF($AS78=0,0,SUM($AS$13:$AS78))</f>
        <v>0</v>
      </c>
      <c r="AU78" s="48">
        <f>IF($F78&lt;15,ISJ.PAY.現.儲!$I83,0)</f>
        <v>0</v>
      </c>
      <c r="AV78" s="48">
        <f>IF($F78=" ",0,IF(OR($F78&lt;15,$E78&gt;=7),ISJ.PAY.現.儲!$F83,0))</f>
        <v>0</v>
      </c>
      <c r="AW78" s="168">
        <f t="shared" ref="AW78:AW122" si="24">AQ78+AS78+AU78</f>
        <v>0</v>
      </c>
      <c r="AX78" s="168">
        <f t="shared" ref="AX78:AX122" si="25">AQ78+AV78</f>
        <v>0</v>
      </c>
    </row>
    <row r="79" spans="1:50" ht="16" customHeight="1" x14ac:dyDescent="0.25">
      <c r="A79" s="21">
        <f t="shared" si="14"/>
        <v>66</v>
      </c>
      <c r="E79" s="328">
        <f t="shared" ref="E79:E122" si="26">E78+1</f>
        <v>67</v>
      </c>
      <c r="F79" s="329" t="str">
        <f t="shared" ref="F79:F122" si="27">IF($H$6+$E79-1&gt;109," ",$F78+1)</f>
        <v xml:space="preserve"> </v>
      </c>
      <c r="G79" s="349"/>
      <c r="H79" s="350" t="str">
        <f>IF($F79=" ","",ROUND(VLOOKUP($B$8,ISJ.CUR!$A$2:$DR$415,12+$E79,0)*$X$12,0))</f>
        <v/>
      </c>
      <c r="I79" s="351" t="str">
        <f t="shared" si="15"/>
        <v/>
      </c>
      <c r="J79" s="351" t="str">
        <f t="shared" si="16"/>
        <v xml:space="preserve"> </v>
      </c>
      <c r="K79" s="352" t="str">
        <f t="shared" si="17"/>
        <v xml:space="preserve"> </v>
      </c>
      <c r="L79" s="350" t="str">
        <f>IF($I$8="購買增額繳清保險金額",IF($F79&gt;=110," ",IF($F79&lt;15," ",ISJ.PAY.繳清!$M84)),IF($AO79=0," ",$AO79))</f>
        <v xml:space="preserve"> </v>
      </c>
      <c r="M79" s="351" t="str">
        <f>IF($I$8="購買增額繳清保險金額",IF($F79&gt;=110," ",IF($F79&lt;15," ",ISJ.PAY.繳清!$T84)),IF($AP79=0," ",$AP79))</f>
        <v xml:space="preserve"> </v>
      </c>
      <c r="N79" s="351" t="str">
        <f>IF($I$8="購買增額繳清保險金額",IF($F79&gt;=110," ",IF($F79&lt;15," ",ISJ.PAY.繳清!U84)),IF($AQ79=0," ",$AQ79))</f>
        <v xml:space="preserve"> </v>
      </c>
      <c r="O79" s="352" t="str">
        <f t="shared" si="18"/>
        <v xml:space="preserve"> </v>
      </c>
      <c r="P79" s="353" t="str">
        <f t="shared" si="19"/>
        <v xml:space="preserve"> </v>
      </c>
      <c r="Q79" s="354" t="str">
        <f t="shared" si="20"/>
        <v xml:space="preserve"> </v>
      </c>
      <c r="R79" s="355" t="str">
        <f>IF($I$8="購買增額繳清保險金額",IF($F79&gt;=15," ",ISJ.PAY.繳清!$I84),IF($I$8="現金給付",IF($AU79=0," ",$AU79),IF($AV79=0," ",$AV79)))</f>
        <v xml:space="preserve"> </v>
      </c>
      <c r="S79" s="355" t="str">
        <f t="shared" si="21"/>
        <v xml:space="preserve"> </v>
      </c>
      <c r="T79" s="358"/>
      <c r="U79" s="358"/>
      <c r="V79" s="358"/>
      <c r="W79" s="358"/>
      <c r="X79" s="358"/>
      <c r="Y79" s="358"/>
      <c r="Z79" s="358"/>
      <c r="AA79" s="358"/>
      <c r="AB79" s="358"/>
      <c r="AC79" s="358"/>
      <c r="AD79" s="358"/>
      <c r="AE79" s="358"/>
      <c r="AF79" s="358"/>
      <c r="AG79" s="355" t="str">
        <f t="shared" si="22"/>
        <v xml:space="preserve"> </v>
      </c>
      <c r="AH79" s="23"/>
      <c r="AI79" s="131"/>
      <c r="AJ79" s="131"/>
      <c r="AO79" s="48">
        <f>IF($F79&gt;=110,0,IF($F79&lt;15,0,ISJ.PAY.現.儲!$M84))</f>
        <v>0</v>
      </c>
      <c r="AP79" s="48">
        <f>IF($F79&gt;=110,0,IF($F79&lt;15,0,ISJ.PAY.現.儲!$T84))</f>
        <v>0</v>
      </c>
      <c r="AQ79" s="48">
        <f>IF($F79&gt;=110,0,IF($F79&lt;15,0,ISJ.PAY.現.儲!$U84))</f>
        <v>0</v>
      </c>
      <c r="AR79" s="161">
        <f t="shared" si="23"/>
        <v>0</v>
      </c>
      <c r="AS79" s="48">
        <f>IF(AND($F79&gt;=15,$E79&gt;=7),ISJ.PAY.現.儲!$K84,0)</f>
        <v>0</v>
      </c>
      <c r="AT79" s="48">
        <f>IF($AS79=0,0,SUM($AS$13:$AS79))</f>
        <v>0</v>
      </c>
      <c r="AU79" s="48">
        <f>IF($F79&lt;15,ISJ.PAY.現.儲!$I84,0)</f>
        <v>0</v>
      </c>
      <c r="AV79" s="48">
        <f>IF($F79=" ",0,IF(OR($F79&lt;15,$E79&gt;=7),ISJ.PAY.現.儲!$F84,0))</f>
        <v>0</v>
      </c>
      <c r="AW79" s="168">
        <f t="shared" si="24"/>
        <v>0</v>
      </c>
      <c r="AX79" s="168">
        <f t="shared" si="25"/>
        <v>0</v>
      </c>
    </row>
    <row r="80" spans="1:50" ht="16" customHeight="1" x14ac:dyDescent="0.25">
      <c r="A80" s="21">
        <f t="shared" ref="A80:A98" si="28">A79+1</f>
        <v>67</v>
      </c>
      <c r="E80" s="328">
        <f t="shared" si="26"/>
        <v>68</v>
      </c>
      <c r="F80" s="329" t="str">
        <f t="shared" si="27"/>
        <v xml:space="preserve"> </v>
      </c>
      <c r="G80" s="349"/>
      <c r="H80" s="350" t="str">
        <f>IF($F80=" ","",ROUND(VLOOKUP($B$8,ISJ.CUR!$A$2:$DR$415,12+$E80,0)*$X$12,0))</f>
        <v/>
      </c>
      <c r="I80" s="351" t="str">
        <f t="shared" si="15"/>
        <v/>
      </c>
      <c r="J80" s="351" t="str">
        <f t="shared" si="16"/>
        <v xml:space="preserve"> </v>
      </c>
      <c r="K80" s="352" t="str">
        <f t="shared" si="17"/>
        <v xml:space="preserve"> </v>
      </c>
      <c r="L80" s="350" t="str">
        <f>IF($I$8="購買增額繳清保險金額",IF($F80&gt;=110," ",IF($F80&lt;15," ",ISJ.PAY.繳清!$M85)),IF($AO80=0," ",$AO80))</f>
        <v xml:space="preserve"> </v>
      </c>
      <c r="M80" s="351" t="str">
        <f>IF($I$8="購買增額繳清保險金額",IF($F80&gt;=110," ",IF($F80&lt;15," ",ISJ.PAY.繳清!$T85)),IF($AP80=0," ",$AP80))</f>
        <v xml:space="preserve"> </v>
      </c>
      <c r="N80" s="351" t="str">
        <f>IF($I$8="購買增額繳清保險金額",IF($F80&gt;=110," ",IF($F80&lt;15," ",ISJ.PAY.繳清!U85)),IF($AQ80=0," ",$AQ80))</f>
        <v xml:space="preserve"> </v>
      </c>
      <c r="O80" s="352" t="str">
        <f t="shared" si="18"/>
        <v xml:space="preserve"> </v>
      </c>
      <c r="P80" s="353" t="str">
        <f t="shared" si="19"/>
        <v xml:space="preserve"> </v>
      </c>
      <c r="Q80" s="354" t="str">
        <f t="shared" si="20"/>
        <v xml:space="preserve"> </v>
      </c>
      <c r="R80" s="355" t="str">
        <f>IF($I$8="購買增額繳清保險金額",IF($F80&gt;=15," ",ISJ.PAY.繳清!$I85),IF($I$8="現金給付",IF($AU80=0," ",$AU80),IF($AV80=0," ",$AV80)))</f>
        <v xml:space="preserve"> </v>
      </c>
      <c r="S80" s="355" t="str">
        <f t="shared" si="21"/>
        <v xml:space="preserve"> </v>
      </c>
      <c r="T80" s="358"/>
      <c r="U80" s="358"/>
      <c r="V80" s="358"/>
      <c r="W80" s="358"/>
      <c r="X80" s="358"/>
      <c r="Y80" s="358"/>
      <c r="Z80" s="358"/>
      <c r="AA80" s="358"/>
      <c r="AB80" s="358"/>
      <c r="AC80" s="358"/>
      <c r="AD80" s="358"/>
      <c r="AE80" s="358"/>
      <c r="AF80" s="358"/>
      <c r="AG80" s="355" t="str">
        <f t="shared" si="22"/>
        <v xml:space="preserve"> </v>
      </c>
      <c r="AH80" s="23"/>
      <c r="AI80" s="131"/>
      <c r="AJ80" s="131"/>
      <c r="AO80" s="48">
        <f>IF($F80&gt;=110,0,IF($F80&lt;15,0,ISJ.PAY.現.儲!$M85))</f>
        <v>0</v>
      </c>
      <c r="AP80" s="48">
        <f>IF($F80&gt;=110,0,IF($F80&lt;15,0,ISJ.PAY.現.儲!$T85))</f>
        <v>0</v>
      </c>
      <c r="AQ80" s="48">
        <f>IF($F80&gt;=110,0,IF($F80&lt;15,0,ISJ.PAY.現.儲!$U85))</f>
        <v>0</v>
      </c>
      <c r="AR80" s="161">
        <f t="shared" si="23"/>
        <v>0</v>
      </c>
      <c r="AS80" s="48">
        <f>IF(AND($F80&gt;=15,$E80&gt;=7),ISJ.PAY.現.儲!$K85,0)</f>
        <v>0</v>
      </c>
      <c r="AT80" s="48">
        <f>IF($AS80=0,0,SUM($AS$13:$AS80))</f>
        <v>0</v>
      </c>
      <c r="AU80" s="48">
        <f>IF($F80&lt;15,ISJ.PAY.現.儲!$I85,0)</f>
        <v>0</v>
      </c>
      <c r="AV80" s="48">
        <f>IF($F80=" ",0,IF(OR($F80&lt;15,$E80&gt;=7),ISJ.PAY.現.儲!$F85,0))</f>
        <v>0</v>
      </c>
      <c r="AW80" s="168">
        <f t="shared" si="24"/>
        <v>0</v>
      </c>
      <c r="AX80" s="168">
        <f t="shared" si="25"/>
        <v>0</v>
      </c>
    </row>
    <row r="81" spans="1:50" ht="16" customHeight="1" x14ac:dyDescent="0.25">
      <c r="A81" s="21">
        <f t="shared" si="28"/>
        <v>68</v>
      </c>
      <c r="E81" s="328">
        <f t="shared" si="26"/>
        <v>69</v>
      </c>
      <c r="F81" s="329" t="str">
        <f t="shared" si="27"/>
        <v xml:space="preserve"> </v>
      </c>
      <c r="G81" s="349"/>
      <c r="H81" s="350" t="str">
        <f>IF($F81=" ","",ROUND(VLOOKUP($B$8,ISJ.CUR!$A$2:$DR$415,12+$E81,0)*$X$12,0))</f>
        <v/>
      </c>
      <c r="I81" s="351" t="str">
        <f t="shared" si="15"/>
        <v/>
      </c>
      <c r="J81" s="351" t="str">
        <f t="shared" si="16"/>
        <v xml:space="preserve"> </v>
      </c>
      <c r="K81" s="352" t="str">
        <f t="shared" si="17"/>
        <v xml:space="preserve"> </v>
      </c>
      <c r="L81" s="350" t="str">
        <f>IF($I$8="購買增額繳清保險金額",IF($F81&gt;=110," ",IF($F81&lt;15," ",ISJ.PAY.繳清!$M86)),IF($AO81=0," ",$AO81))</f>
        <v xml:space="preserve"> </v>
      </c>
      <c r="M81" s="351" t="str">
        <f>IF($I$8="購買增額繳清保險金額",IF($F81&gt;=110," ",IF($F81&lt;15," ",ISJ.PAY.繳清!$T86)),IF($AP81=0," ",$AP81))</f>
        <v xml:space="preserve"> </v>
      </c>
      <c r="N81" s="351" t="str">
        <f>IF($I$8="購買增額繳清保險金額",IF($F81&gt;=110," ",IF($F81&lt;15," ",ISJ.PAY.繳清!U86)),IF($AQ81=0," ",$AQ81))</f>
        <v xml:space="preserve"> </v>
      </c>
      <c r="O81" s="352" t="str">
        <f t="shared" si="18"/>
        <v xml:space="preserve"> </v>
      </c>
      <c r="P81" s="353" t="str">
        <f t="shared" si="19"/>
        <v xml:space="preserve"> </v>
      </c>
      <c r="Q81" s="354" t="str">
        <f t="shared" si="20"/>
        <v xml:space="preserve"> </v>
      </c>
      <c r="R81" s="355" t="str">
        <f>IF($I$8="購買增額繳清保險金額",IF($F81&gt;=15," ",ISJ.PAY.繳清!$I86),IF($I$8="現金給付",IF($AU81=0," ",$AU81),IF($AV81=0," ",$AV81)))</f>
        <v xml:space="preserve"> </v>
      </c>
      <c r="S81" s="355" t="str">
        <f t="shared" si="21"/>
        <v xml:space="preserve"> </v>
      </c>
      <c r="T81" s="358"/>
      <c r="U81" s="358"/>
      <c r="V81" s="358"/>
      <c r="W81" s="358"/>
      <c r="X81" s="358"/>
      <c r="Y81" s="358"/>
      <c r="Z81" s="358"/>
      <c r="AA81" s="358"/>
      <c r="AB81" s="358"/>
      <c r="AC81" s="358"/>
      <c r="AD81" s="358"/>
      <c r="AE81" s="358"/>
      <c r="AF81" s="358"/>
      <c r="AG81" s="355" t="str">
        <f t="shared" si="22"/>
        <v xml:space="preserve"> </v>
      </c>
      <c r="AH81" s="23"/>
      <c r="AI81" s="131"/>
      <c r="AJ81" s="131"/>
      <c r="AO81" s="48">
        <f>IF($F81&gt;=110,0,IF($F81&lt;15,0,ISJ.PAY.現.儲!$M86))</f>
        <v>0</v>
      </c>
      <c r="AP81" s="48">
        <f>IF($F81&gt;=110,0,IF($F81&lt;15,0,ISJ.PAY.現.儲!$T86))</f>
        <v>0</v>
      </c>
      <c r="AQ81" s="48">
        <f>IF($F81&gt;=110,0,IF($F81&lt;15,0,ISJ.PAY.現.儲!$U86))</f>
        <v>0</v>
      </c>
      <c r="AR81" s="161">
        <f t="shared" si="23"/>
        <v>0</v>
      </c>
      <c r="AS81" s="48">
        <f>IF(AND($F81&gt;=15,$E81&gt;=7),ISJ.PAY.現.儲!$K86,0)</f>
        <v>0</v>
      </c>
      <c r="AT81" s="48">
        <f>IF($AS81=0,0,SUM($AS$13:$AS81))</f>
        <v>0</v>
      </c>
      <c r="AU81" s="48">
        <f>IF($F81&lt;15,ISJ.PAY.現.儲!$I86,0)</f>
        <v>0</v>
      </c>
      <c r="AV81" s="48">
        <f>IF($F81=" ",0,IF(OR($F81&lt;15,$E81&gt;=7),ISJ.PAY.現.儲!$F86,0))</f>
        <v>0</v>
      </c>
      <c r="AW81" s="168">
        <f t="shared" si="24"/>
        <v>0</v>
      </c>
      <c r="AX81" s="168">
        <f t="shared" si="25"/>
        <v>0</v>
      </c>
    </row>
    <row r="82" spans="1:50" ht="16" customHeight="1" x14ac:dyDescent="0.25">
      <c r="A82" s="21">
        <f t="shared" si="28"/>
        <v>69</v>
      </c>
      <c r="E82" s="335">
        <f t="shared" si="26"/>
        <v>70</v>
      </c>
      <c r="F82" s="336" t="str">
        <f t="shared" si="27"/>
        <v xml:space="preserve"> </v>
      </c>
      <c r="G82" s="361"/>
      <c r="H82" s="362" t="str">
        <f>IF($F82=" ","",ROUND(VLOOKUP($B$8,ISJ.CUR!$A$2:$DR$415,12+$E82,0)*$X$12,0))</f>
        <v/>
      </c>
      <c r="I82" s="363" t="str">
        <f t="shared" si="15"/>
        <v/>
      </c>
      <c r="J82" s="363" t="str">
        <f t="shared" si="16"/>
        <v xml:space="preserve"> </v>
      </c>
      <c r="K82" s="364" t="str">
        <f t="shared" si="17"/>
        <v xml:space="preserve"> </v>
      </c>
      <c r="L82" s="362" t="str">
        <f>IF($I$8="購買增額繳清保險金額",IF($F82&gt;=110," ",IF($F82&lt;15," ",ISJ.PAY.繳清!$M87)),IF($AO82=0," ",$AO82))</f>
        <v xml:space="preserve"> </v>
      </c>
      <c r="M82" s="363" t="str">
        <f>IF($I$8="購買增額繳清保險金額",IF($F82&gt;=110," ",IF($F82&lt;15," ",ISJ.PAY.繳清!$T87)),IF($AP82=0," ",$AP82))</f>
        <v xml:space="preserve"> </v>
      </c>
      <c r="N82" s="363" t="str">
        <f>IF($I$8="購買增額繳清保險金額",IF($F82&gt;=110," ",IF($F82&lt;15," ",ISJ.PAY.繳清!U87)),IF($AQ82=0," ",$AQ82))</f>
        <v xml:space="preserve"> </v>
      </c>
      <c r="O82" s="364" t="str">
        <f t="shared" si="18"/>
        <v xml:space="preserve"> </v>
      </c>
      <c r="P82" s="365" t="str">
        <f t="shared" si="19"/>
        <v xml:space="preserve"> </v>
      </c>
      <c r="Q82" s="366" t="str">
        <f t="shared" si="20"/>
        <v xml:space="preserve"> </v>
      </c>
      <c r="R82" s="367" t="str">
        <f>IF($I$8="購買增額繳清保險金額",IF($F82&gt;=15," ",ISJ.PAY.繳清!$I87),IF($I$8="現金給付",IF($AU82=0," ",$AU82),IF($AV82=0," ",$AV82)))</f>
        <v xml:space="preserve"> </v>
      </c>
      <c r="S82" s="367" t="str">
        <f t="shared" si="21"/>
        <v xml:space="preserve"> </v>
      </c>
      <c r="T82" s="165"/>
      <c r="U82" s="368"/>
      <c r="V82" s="368"/>
      <c r="W82" s="369"/>
      <c r="X82" s="369"/>
      <c r="Y82" s="369"/>
      <c r="Z82" s="369"/>
      <c r="AA82" s="369"/>
      <c r="AB82" s="369"/>
      <c r="AC82" s="369"/>
      <c r="AD82" s="369"/>
      <c r="AE82" s="369"/>
      <c r="AF82" s="369"/>
      <c r="AG82" s="367" t="str">
        <f t="shared" si="22"/>
        <v xml:space="preserve"> </v>
      </c>
      <c r="AH82" s="23"/>
      <c r="AI82" s="131"/>
      <c r="AJ82" s="131"/>
      <c r="AO82" s="48">
        <f>IF($F82&gt;=110,0,IF($F82&lt;15,0,ISJ.PAY.現.儲!$M87))</f>
        <v>0</v>
      </c>
      <c r="AP82" s="48">
        <f>IF($F82&gt;=110,0,IF($F82&lt;15,0,ISJ.PAY.現.儲!$T87))</f>
        <v>0</v>
      </c>
      <c r="AQ82" s="48">
        <f>IF($F82&gt;=110,0,IF($F82&lt;15,0,ISJ.PAY.現.儲!$U87))</f>
        <v>0</v>
      </c>
      <c r="AR82" s="161">
        <f t="shared" si="23"/>
        <v>0</v>
      </c>
      <c r="AS82" s="48">
        <f>IF(AND($F82&gt;=15,$E82&gt;=7),ISJ.PAY.現.儲!$K87,0)</f>
        <v>0</v>
      </c>
      <c r="AT82" s="48">
        <f>IF($AS82=0,0,SUM($AS$13:$AS82))</f>
        <v>0</v>
      </c>
      <c r="AU82" s="48">
        <f>IF($F82&lt;15,ISJ.PAY.現.儲!$I87,0)</f>
        <v>0</v>
      </c>
      <c r="AV82" s="48">
        <f>IF($F82=" ",0,IF(OR($F82&lt;15,$E82&gt;=7),ISJ.PAY.現.儲!$F87,0))</f>
        <v>0</v>
      </c>
      <c r="AW82" s="168">
        <f t="shared" si="24"/>
        <v>0</v>
      </c>
      <c r="AX82" s="168">
        <f t="shared" si="25"/>
        <v>0</v>
      </c>
    </row>
    <row r="83" spans="1:50" ht="16" customHeight="1" x14ac:dyDescent="0.25">
      <c r="A83" s="21">
        <f t="shared" si="28"/>
        <v>70</v>
      </c>
      <c r="E83" s="328">
        <f t="shared" si="26"/>
        <v>71</v>
      </c>
      <c r="F83" s="329" t="str">
        <f t="shared" si="27"/>
        <v xml:space="preserve"> </v>
      </c>
      <c r="G83" s="349"/>
      <c r="H83" s="350" t="str">
        <f>IF($F83=" ","",ROUND(VLOOKUP($B$8,ISJ.CUR!$A$2:$DR$415,12+$E83,0)*$X$12,0))</f>
        <v/>
      </c>
      <c r="I83" s="351" t="str">
        <f t="shared" ref="I83:I122" si="29">$H83</f>
        <v/>
      </c>
      <c r="J83" s="351" t="str">
        <f t="shared" si="16"/>
        <v xml:space="preserve"> </v>
      </c>
      <c r="K83" s="352" t="str">
        <f t="shared" si="17"/>
        <v xml:space="preserve"> </v>
      </c>
      <c r="L83" s="350" t="str">
        <f>IF($I$8="購買增額繳清保險金額",IF($F83&gt;=110," ",IF($F83&lt;15," ",ISJ.PAY.繳清!$M88)),IF($AO83=0," ",$AO83))</f>
        <v xml:space="preserve"> </v>
      </c>
      <c r="M83" s="351" t="str">
        <f>IF($I$8="購買增額繳清保險金額",IF($F83&gt;=110," ",IF($F83&lt;15," ",ISJ.PAY.繳清!$T88)),IF($AP83=0," ",$AP83))</f>
        <v xml:space="preserve"> </v>
      </c>
      <c r="N83" s="351" t="str">
        <f>IF($I$8="購買增額繳清保險金額",IF($F83&gt;=110," ",IF($F83&lt;15," ",ISJ.PAY.繳清!U88)),IF($AQ83=0," ",$AQ83))</f>
        <v xml:space="preserve"> </v>
      </c>
      <c r="O83" s="352" t="str">
        <f t="shared" si="18"/>
        <v xml:space="preserve"> </v>
      </c>
      <c r="P83" s="353" t="str">
        <f t="shared" si="19"/>
        <v xml:space="preserve"> </v>
      </c>
      <c r="Q83" s="354" t="str">
        <f t="shared" si="20"/>
        <v xml:space="preserve"> </v>
      </c>
      <c r="R83" s="355" t="str">
        <f>IF($I$8="購買增額繳清保險金額",IF($F83&gt;=15," ",ISJ.PAY.繳清!$I88),IF($I$8="現金給付",IF($AU83=0," ",$AU83),IF($AV83=0," ",$AV83)))</f>
        <v xml:space="preserve"> </v>
      </c>
      <c r="S83" s="355" t="str">
        <f t="shared" si="21"/>
        <v xml:space="preserve"> </v>
      </c>
      <c r="T83" s="358"/>
      <c r="U83" s="358"/>
      <c r="V83" s="358"/>
      <c r="W83" s="358"/>
      <c r="X83" s="358"/>
      <c r="Y83" s="358"/>
      <c r="Z83" s="358"/>
      <c r="AA83" s="358"/>
      <c r="AB83" s="358"/>
      <c r="AC83" s="358"/>
      <c r="AD83" s="358"/>
      <c r="AE83" s="358"/>
      <c r="AF83" s="358"/>
      <c r="AG83" s="355" t="str">
        <f t="shared" si="22"/>
        <v xml:space="preserve"> </v>
      </c>
      <c r="AH83" s="23"/>
      <c r="AI83" s="131"/>
      <c r="AJ83" s="131"/>
      <c r="AO83" s="48">
        <f>IF($F83&gt;=110,0,IF($F83&lt;15,0,ISJ.PAY.現.儲!$M88))</f>
        <v>0</v>
      </c>
      <c r="AP83" s="48">
        <f>IF($F83&gt;=110,0,IF($F83&lt;15,0,ISJ.PAY.現.儲!$T88))</f>
        <v>0</v>
      </c>
      <c r="AQ83" s="48">
        <f>IF($F83&gt;=110,0,IF($F83&lt;15,0,ISJ.PAY.現.儲!$U88))</f>
        <v>0</v>
      </c>
      <c r="AR83" s="161">
        <f t="shared" si="23"/>
        <v>0</v>
      </c>
      <c r="AS83" s="48">
        <f>IF(AND($F83&gt;=15,$E83&gt;=7),ISJ.PAY.現.儲!$K88,0)</f>
        <v>0</v>
      </c>
      <c r="AT83" s="48">
        <f>IF($AS83=0,0,SUM($AS$13:$AS83))</f>
        <v>0</v>
      </c>
      <c r="AU83" s="48">
        <f>IF($F83&lt;15,ISJ.PAY.現.儲!$I88,0)</f>
        <v>0</v>
      </c>
      <c r="AV83" s="48">
        <f>IF($F83=" ",0,IF(OR($F83&lt;15,$E83&gt;=7),ISJ.PAY.現.儲!$F88,0))</f>
        <v>0</v>
      </c>
      <c r="AW83" s="168">
        <f t="shared" si="24"/>
        <v>0</v>
      </c>
      <c r="AX83" s="168">
        <f t="shared" si="25"/>
        <v>0</v>
      </c>
    </row>
    <row r="84" spans="1:50" ht="16" customHeight="1" x14ac:dyDescent="0.25">
      <c r="A84" s="21">
        <f t="shared" si="28"/>
        <v>71</v>
      </c>
      <c r="E84" s="328">
        <f t="shared" si="26"/>
        <v>72</v>
      </c>
      <c r="F84" s="329" t="str">
        <f t="shared" si="27"/>
        <v xml:space="preserve"> </v>
      </c>
      <c r="G84" s="349"/>
      <c r="H84" s="350" t="str">
        <f>IF($F84=" ","",ROUND(VLOOKUP($B$8,ISJ.CUR!$A$2:$DR$415,12+$E84,0)*$X$12,0))</f>
        <v/>
      </c>
      <c r="I84" s="351" t="str">
        <f t="shared" si="29"/>
        <v/>
      </c>
      <c r="J84" s="351" t="str">
        <f t="shared" si="16"/>
        <v xml:space="preserve"> </v>
      </c>
      <c r="K84" s="352" t="str">
        <f t="shared" si="17"/>
        <v xml:space="preserve"> </v>
      </c>
      <c r="L84" s="350" t="str">
        <f>IF($I$8="購買增額繳清保險金額",IF($F84&gt;=110," ",IF($F84&lt;15," ",ISJ.PAY.繳清!$M89)),IF($AO84=0," ",$AO84))</f>
        <v xml:space="preserve"> </v>
      </c>
      <c r="M84" s="351" t="str">
        <f>IF($I$8="購買增額繳清保險金額",IF($F84&gt;=110," ",IF($F84&lt;15," ",ISJ.PAY.繳清!$T89)),IF($AP84=0," ",$AP84))</f>
        <v xml:space="preserve"> </v>
      </c>
      <c r="N84" s="351" t="str">
        <f>IF($I$8="購買增額繳清保險金額",IF($F84&gt;=110," ",IF($F84&lt;15," ",ISJ.PAY.繳清!U89)),IF($AQ84=0," ",$AQ84))</f>
        <v xml:space="preserve"> </v>
      </c>
      <c r="O84" s="352" t="str">
        <f t="shared" si="18"/>
        <v xml:space="preserve"> </v>
      </c>
      <c r="P84" s="353" t="str">
        <f t="shared" si="19"/>
        <v xml:space="preserve"> </v>
      </c>
      <c r="Q84" s="354" t="str">
        <f t="shared" si="20"/>
        <v xml:space="preserve"> </v>
      </c>
      <c r="R84" s="355" t="str">
        <f>IF($I$8="購買增額繳清保險金額",IF($F84&gt;=15," ",ISJ.PAY.繳清!$I89),IF($I$8="現金給付",IF($AU84=0," ",$AU84),IF($AV84=0," ",$AV84)))</f>
        <v xml:space="preserve"> </v>
      </c>
      <c r="S84" s="355" t="str">
        <f t="shared" si="21"/>
        <v xml:space="preserve"> </v>
      </c>
      <c r="T84" s="358"/>
      <c r="U84" s="358"/>
      <c r="V84" s="358"/>
      <c r="W84" s="358"/>
      <c r="X84" s="358"/>
      <c r="Y84" s="358"/>
      <c r="Z84" s="358"/>
      <c r="AA84" s="358"/>
      <c r="AB84" s="358"/>
      <c r="AC84" s="358"/>
      <c r="AD84" s="358"/>
      <c r="AE84" s="358"/>
      <c r="AF84" s="358"/>
      <c r="AG84" s="355" t="str">
        <f t="shared" si="22"/>
        <v xml:space="preserve"> </v>
      </c>
      <c r="AH84" s="23"/>
      <c r="AI84" s="131"/>
      <c r="AJ84" s="131"/>
      <c r="AO84" s="48">
        <f>IF($F84&gt;=110,0,IF($F84&lt;15,0,ISJ.PAY.現.儲!$M89))</f>
        <v>0</v>
      </c>
      <c r="AP84" s="48">
        <f>IF($F84&gt;=110,0,IF($F84&lt;15,0,ISJ.PAY.現.儲!$T89))</f>
        <v>0</v>
      </c>
      <c r="AQ84" s="48">
        <f>IF($F84&gt;=110,0,IF($F84&lt;15,0,ISJ.PAY.現.儲!$U89))</f>
        <v>0</v>
      </c>
      <c r="AR84" s="161">
        <f t="shared" si="23"/>
        <v>0</v>
      </c>
      <c r="AS84" s="48">
        <f>IF(AND($F84&gt;=15,$E84&gt;=7),ISJ.PAY.現.儲!$K89,0)</f>
        <v>0</v>
      </c>
      <c r="AT84" s="48">
        <f>IF($AS84=0,0,SUM($AS$13:$AS84))</f>
        <v>0</v>
      </c>
      <c r="AU84" s="48">
        <f>IF($F84&lt;15,ISJ.PAY.現.儲!$I89,0)</f>
        <v>0</v>
      </c>
      <c r="AV84" s="48">
        <f>IF($F84=" ",0,IF(OR($F84&lt;15,$E84&gt;=7),ISJ.PAY.現.儲!$F89,0))</f>
        <v>0</v>
      </c>
      <c r="AW84" s="168">
        <f t="shared" si="24"/>
        <v>0</v>
      </c>
      <c r="AX84" s="168">
        <f t="shared" si="25"/>
        <v>0</v>
      </c>
    </row>
    <row r="85" spans="1:50" ht="16" customHeight="1" x14ac:dyDescent="0.25">
      <c r="A85" s="21">
        <f t="shared" si="28"/>
        <v>72</v>
      </c>
      <c r="E85" s="328">
        <f t="shared" si="26"/>
        <v>73</v>
      </c>
      <c r="F85" s="329" t="str">
        <f t="shared" si="27"/>
        <v xml:space="preserve"> </v>
      </c>
      <c r="G85" s="349"/>
      <c r="H85" s="350" t="str">
        <f>IF($F85=" ","",ROUND(VLOOKUP($B$8,ISJ.CUR!$A$2:$DR$415,12+$E85,0)*$X$12,0))</f>
        <v/>
      </c>
      <c r="I85" s="351" t="str">
        <f t="shared" si="29"/>
        <v/>
      </c>
      <c r="J85" s="351" t="str">
        <f t="shared" si="16"/>
        <v xml:space="preserve"> </v>
      </c>
      <c r="K85" s="352" t="str">
        <f t="shared" si="17"/>
        <v xml:space="preserve"> </v>
      </c>
      <c r="L85" s="350" t="str">
        <f>IF($I$8="購買增額繳清保險金額",IF($F85&gt;=110," ",IF($F85&lt;15," ",ISJ.PAY.繳清!$M90)),IF($AO85=0," ",$AO85))</f>
        <v xml:space="preserve"> </v>
      </c>
      <c r="M85" s="351" t="str">
        <f>IF($I$8="購買增額繳清保險金額",IF($F85&gt;=110," ",IF($F85&lt;15," ",ISJ.PAY.繳清!$T90)),IF($AP85=0," ",$AP85))</f>
        <v xml:space="preserve"> </v>
      </c>
      <c r="N85" s="351" t="str">
        <f>IF($I$8="購買增額繳清保險金額",IF($F85&gt;=110," ",IF($F85&lt;15," ",ISJ.PAY.繳清!U90)),IF($AQ85=0," ",$AQ85))</f>
        <v xml:space="preserve"> </v>
      </c>
      <c r="O85" s="352" t="str">
        <f t="shared" si="18"/>
        <v xml:space="preserve"> </v>
      </c>
      <c r="P85" s="353" t="str">
        <f t="shared" si="19"/>
        <v xml:space="preserve"> </v>
      </c>
      <c r="Q85" s="354" t="str">
        <f t="shared" si="20"/>
        <v xml:space="preserve"> </v>
      </c>
      <c r="R85" s="355" t="str">
        <f>IF($I$8="購買增額繳清保險金額",IF($F85&gt;=15," ",ISJ.PAY.繳清!$I90),IF($I$8="現金給付",IF($AU85=0," ",$AU85),IF($AV85=0," ",$AV85)))</f>
        <v xml:space="preserve"> </v>
      </c>
      <c r="S85" s="355" t="str">
        <f t="shared" si="21"/>
        <v xml:space="preserve"> </v>
      </c>
      <c r="T85" s="358"/>
      <c r="U85" s="358"/>
      <c r="V85" s="358"/>
      <c r="W85" s="358"/>
      <c r="X85" s="358"/>
      <c r="Y85" s="358"/>
      <c r="Z85" s="358"/>
      <c r="AA85" s="358"/>
      <c r="AB85" s="358"/>
      <c r="AC85" s="358"/>
      <c r="AD85" s="358"/>
      <c r="AE85" s="358"/>
      <c r="AF85" s="358"/>
      <c r="AG85" s="355" t="str">
        <f t="shared" si="22"/>
        <v xml:space="preserve"> </v>
      </c>
      <c r="AH85" s="23"/>
      <c r="AI85" s="131"/>
      <c r="AJ85" s="131"/>
      <c r="AO85" s="48">
        <f>IF($F85&gt;=110,0,IF($F85&lt;15,0,ISJ.PAY.現.儲!$M90))</f>
        <v>0</v>
      </c>
      <c r="AP85" s="48">
        <f>IF($F85&gt;=110,0,IF($F85&lt;15,0,ISJ.PAY.現.儲!$T90))</f>
        <v>0</v>
      </c>
      <c r="AQ85" s="48">
        <f>IF($F85&gt;=110,0,IF($F85&lt;15,0,ISJ.PAY.現.儲!$U90))</f>
        <v>0</v>
      </c>
      <c r="AR85" s="161">
        <f t="shared" si="23"/>
        <v>0</v>
      </c>
      <c r="AS85" s="48">
        <f>IF(AND($F85&gt;=15,$E85&gt;=7),ISJ.PAY.現.儲!$K90,0)</f>
        <v>0</v>
      </c>
      <c r="AT85" s="48">
        <f>IF($AS85=0,0,SUM($AS$13:$AS85))</f>
        <v>0</v>
      </c>
      <c r="AU85" s="48">
        <f>IF($F85&lt;15,ISJ.PAY.現.儲!$I90,0)</f>
        <v>0</v>
      </c>
      <c r="AV85" s="48">
        <f>IF($F85=" ",0,IF(OR($F85&lt;15,$E85&gt;=7),ISJ.PAY.現.儲!$F90,0))</f>
        <v>0</v>
      </c>
      <c r="AW85" s="168">
        <f t="shared" si="24"/>
        <v>0</v>
      </c>
      <c r="AX85" s="168">
        <f t="shared" si="25"/>
        <v>0</v>
      </c>
    </row>
    <row r="86" spans="1:50" ht="16" customHeight="1" x14ac:dyDescent="0.25">
      <c r="A86" s="21">
        <f t="shared" si="28"/>
        <v>73</v>
      </c>
      <c r="E86" s="328">
        <f t="shared" si="26"/>
        <v>74</v>
      </c>
      <c r="F86" s="329" t="str">
        <f t="shared" si="27"/>
        <v xml:space="preserve"> </v>
      </c>
      <c r="G86" s="349"/>
      <c r="H86" s="350" t="str">
        <f>IF($F86=" ","",ROUND(VLOOKUP($B$8,ISJ.CUR!$A$2:$DR$415,12+$E86,0)*$X$12,0))</f>
        <v/>
      </c>
      <c r="I86" s="351" t="str">
        <f t="shared" si="29"/>
        <v/>
      </c>
      <c r="J86" s="351" t="str">
        <f t="shared" si="16"/>
        <v xml:space="preserve"> </v>
      </c>
      <c r="K86" s="352" t="str">
        <f t="shared" si="17"/>
        <v xml:space="preserve"> </v>
      </c>
      <c r="L86" s="350" t="str">
        <f>IF($I$8="購買增額繳清保險金額",IF($F86&gt;=110," ",IF($F86&lt;15," ",ISJ.PAY.繳清!$M91)),IF($AO86=0," ",$AO86))</f>
        <v xml:space="preserve"> </v>
      </c>
      <c r="M86" s="351" t="str">
        <f>IF($I$8="購買增額繳清保險金額",IF($F86&gt;=110," ",IF($F86&lt;15," ",ISJ.PAY.繳清!$T91)),IF($AP86=0," ",$AP86))</f>
        <v xml:space="preserve"> </v>
      </c>
      <c r="N86" s="351" t="str">
        <f>IF($I$8="購買增額繳清保險金額",IF($F86&gt;=110," ",IF($F86&lt;15," ",ISJ.PAY.繳清!U91)),IF($AQ86=0," ",$AQ86))</f>
        <v xml:space="preserve"> </v>
      </c>
      <c r="O86" s="352" t="str">
        <f t="shared" si="18"/>
        <v xml:space="preserve"> </v>
      </c>
      <c r="P86" s="353" t="str">
        <f t="shared" si="19"/>
        <v xml:space="preserve"> </v>
      </c>
      <c r="Q86" s="354" t="str">
        <f t="shared" si="20"/>
        <v xml:space="preserve"> </v>
      </c>
      <c r="R86" s="355" t="str">
        <f>IF($I$8="購買增額繳清保險金額",IF($F86&gt;=15," ",ISJ.PAY.繳清!$I91),IF($I$8="現金給付",IF($AU86=0," ",$AU86),IF($AV86=0," ",$AV86)))</f>
        <v xml:space="preserve"> </v>
      </c>
      <c r="S86" s="355" t="str">
        <f t="shared" si="21"/>
        <v xml:space="preserve"> </v>
      </c>
      <c r="T86" s="358"/>
      <c r="U86" s="358"/>
      <c r="V86" s="358"/>
      <c r="W86" s="358"/>
      <c r="X86" s="358"/>
      <c r="Y86" s="358"/>
      <c r="Z86" s="358"/>
      <c r="AA86" s="358"/>
      <c r="AB86" s="358"/>
      <c r="AC86" s="358"/>
      <c r="AD86" s="358"/>
      <c r="AE86" s="358"/>
      <c r="AF86" s="358"/>
      <c r="AG86" s="355" t="str">
        <f t="shared" si="22"/>
        <v xml:space="preserve"> </v>
      </c>
      <c r="AH86" s="23"/>
      <c r="AI86" s="131"/>
      <c r="AJ86" s="131"/>
      <c r="AO86" s="48">
        <f>IF($F86&gt;=110,0,IF($F86&lt;15,0,ISJ.PAY.現.儲!$M91))</f>
        <v>0</v>
      </c>
      <c r="AP86" s="48">
        <f>IF($F86&gt;=110,0,IF($F86&lt;15,0,ISJ.PAY.現.儲!$T91))</f>
        <v>0</v>
      </c>
      <c r="AQ86" s="48">
        <f>IF($F86&gt;=110,0,IF($F86&lt;15,0,ISJ.PAY.現.儲!$U91))</f>
        <v>0</v>
      </c>
      <c r="AR86" s="161">
        <f t="shared" si="23"/>
        <v>0</v>
      </c>
      <c r="AS86" s="48">
        <f>IF(AND($F86&gt;=15,$E86&gt;=7),ISJ.PAY.現.儲!$K91,0)</f>
        <v>0</v>
      </c>
      <c r="AT86" s="48">
        <f>IF($AS86=0,0,SUM($AS$13:$AS86))</f>
        <v>0</v>
      </c>
      <c r="AU86" s="48">
        <f>IF($F86&lt;15,ISJ.PAY.現.儲!$I91,0)</f>
        <v>0</v>
      </c>
      <c r="AV86" s="48">
        <f>IF($F86=" ",0,IF(OR($F86&lt;15,$E86&gt;=7),ISJ.PAY.現.儲!$F91,0))</f>
        <v>0</v>
      </c>
      <c r="AW86" s="168">
        <f t="shared" si="24"/>
        <v>0</v>
      </c>
      <c r="AX86" s="168">
        <f t="shared" si="25"/>
        <v>0</v>
      </c>
    </row>
    <row r="87" spans="1:50" ht="16" customHeight="1" x14ac:dyDescent="0.25">
      <c r="A87" s="21">
        <f t="shared" si="28"/>
        <v>74</v>
      </c>
      <c r="E87" s="335">
        <f t="shared" si="26"/>
        <v>75</v>
      </c>
      <c r="F87" s="336" t="str">
        <f t="shared" si="27"/>
        <v xml:space="preserve"> </v>
      </c>
      <c r="G87" s="361"/>
      <c r="H87" s="362" t="str">
        <f>IF($F87=" ","",ROUND(VLOOKUP($B$8,ISJ.CUR!$A$2:$DR$415,12+$E87,0)*$X$12,0))</f>
        <v/>
      </c>
      <c r="I87" s="363" t="str">
        <f t="shared" si="29"/>
        <v/>
      </c>
      <c r="J87" s="363" t="str">
        <f t="shared" si="16"/>
        <v xml:space="preserve"> </v>
      </c>
      <c r="K87" s="364" t="str">
        <f t="shared" si="17"/>
        <v xml:space="preserve"> </v>
      </c>
      <c r="L87" s="362" t="str">
        <f>IF($I$8="購買增額繳清保險金額",IF($F87&gt;=110," ",IF($F87&lt;15," ",ISJ.PAY.繳清!$M92)),IF($AO87=0," ",$AO87))</f>
        <v xml:space="preserve"> </v>
      </c>
      <c r="M87" s="363" t="str">
        <f>IF($I$8="購買增額繳清保險金額",IF($F87&gt;=110," ",IF($F87&lt;15," ",ISJ.PAY.繳清!$T92)),IF($AP87=0," ",$AP87))</f>
        <v xml:space="preserve"> </v>
      </c>
      <c r="N87" s="363" t="str">
        <f>IF($I$8="購買增額繳清保險金額",IF($F87&gt;=110," ",IF($F87&lt;15," ",ISJ.PAY.繳清!U92)),IF($AQ87=0," ",$AQ87))</f>
        <v xml:space="preserve"> </v>
      </c>
      <c r="O87" s="364" t="str">
        <f t="shared" si="18"/>
        <v xml:space="preserve"> </v>
      </c>
      <c r="P87" s="365" t="str">
        <f t="shared" si="19"/>
        <v xml:space="preserve"> </v>
      </c>
      <c r="Q87" s="366" t="str">
        <f t="shared" si="20"/>
        <v xml:space="preserve"> </v>
      </c>
      <c r="R87" s="367" t="str">
        <f>IF($I$8="購買增額繳清保險金額",IF($F87&gt;=15," ",ISJ.PAY.繳清!$I92),IF($I$8="現金給付",IF($AU87=0," ",$AU87),IF($AV87=0," ",$AV87)))</f>
        <v xml:space="preserve"> </v>
      </c>
      <c r="S87" s="367" t="str">
        <f t="shared" si="21"/>
        <v xml:space="preserve"> </v>
      </c>
      <c r="T87" s="165"/>
      <c r="U87" s="368"/>
      <c r="V87" s="368"/>
      <c r="W87" s="369"/>
      <c r="X87" s="369"/>
      <c r="Y87" s="369"/>
      <c r="Z87" s="369"/>
      <c r="AA87" s="369"/>
      <c r="AB87" s="369"/>
      <c r="AC87" s="369"/>
      <c r="AD87" s="369"/>
      <c r="AE87" s="369"/>
      <c r="AF87" s="369"/>
      <c r="AG87" s="367" t="str">
        <f t="shared" si="22"/>
        <v xml:space="preserve"> </v>
      </c>
      <c r="AH87" s="23"/>
      <c r="AI87" s="131"/>
      <c r="AJ87" s="131"/>
      <c r="AO87" s="48">
        <f>IF($F87&gt;=110,0,IF($F87&lt;15,0,ISJ.PAY.現.儲!$M92))</f>
        <v>0</v>
      </c>
      <c r="AP87" s="48">
        <f>IF($F87&gt;=110,0,IF($F87&lt;15,0,ISJ.PAY.現.儲!$T92))</f>
        <v>0</v>
      </c>
      <c r="AQ87" s="48">
        <f>IF($F87&gt;=110,0,IF($F87&lt;15,0,ISJ.PAY.現.儲!$U92))</f>
        <v>0</v>
      </c>
      <c r="AR87" s="161">
        <f t="shared" si="23"/>
        <v>0</v>
      </c>
      <c r="AS87" s="48">
        <f>IF(AND($F87&gt;=15,$E87&gt;=7),ISJ.PAY.現.儲!$K92,0)</f>
        <v>0</v>
      </c>
      <c r="AT87" s="48">
        <f>IF($AS87=0,0,SUM($AS$13:$AS87))</f>
        <v>0</v>
      </c>
      <c r="AU87" s="48">
        <f>IF($F87&lt;15,ISJ.PAY.現.儲!$I92,0)</f>
        <v>0</v>
      </c>
      <c r="AV87" s="48">
        <f>IF($F87=" ",0,IF(OR($F87&lt;15,$E87&gt;=7),ISJ.PAY.現.儲!$F92,0))</f>
        <v>0</v>
      </c>
      <c r="AW87" s="168">
        <f t="shared" si="24"/>
        <v>0</v>
      </c>
      <c r="AX87" s="168">
        <f t="shared" si="25"/>
        <v>0</v>
      </c>
    </row>
    <row r="88" spans="1:50" ht="16" customHeight="1" x14ac:dyDescent="0.25">
      <c r="A88" s="21">
        <f t="shared" si="28"/>
        <v>75</v>
      </c>
      <c r="E88" s="328">
        <f t="shared" si="26"/>
        <v>76</v>
      </c>
      <c r="F88" s="329" t="str">
        <f t="shared" si="27"/>
        <v xml:space="preserve"> </v>
      </c>
      <c r="G88" s="349"/>
      <c r="H88" s="350" t="str">
        <f>IF($F88=" ","",ROUND(VLOOKUP($B$8,ISJ.CUR!$A$2:$DR$415,12+$E88,0)*$X$12,0))</f>
        <v/>
      </c>
      <c r="I88" s="351" t="str">
        <f t="shared" si="29"/>
        <v/>
      </c>
      <c r="J88" s="351" t="str">
        <f t="shared" si="16"/>
        <v xml:space="preserve"> </v>
      </c>
      <c r="K88" s="352" t="str">
        <f t="shared" si="17"/>
        <v xml:space="preserve"> </v>
      </c>
      <c r="L88" s="350" t="str">
        <f>IF($I$8="購買增額繳清保險金額",IF($F88&gt;=110," ",IF($F88&lt;15," ",ISJ.PAY.繳清!$M93)),IF($AO88=0," ",$AO88))</f>
        <v xml:space="preserve"> </v>
      </c>
      <c r="M88" s="351" t="str">
        <f>IF($I$8="購買增額繳清保險金額",IF($F88&gt;=110," ",IF($F88&lt;15," ",ISJ.PAY.繳清!$T93)),IF($AP88=0," ",$AP88))</f>
        <v xml:space="preserve"> </v>
      </c>
      <c r="N88" s="351" t="str">
        <f>IF($I$8="購買增額繳清保險金額",IF($F88&gt;=110," ",IF($F88&lt;15," ",ISJ.PAY.繳清!U93)),IF($AQ88=0," ",$AQ88))</f>
        <v xml:space="preserve"> </v>
      </c>
      <c r="O88" s="352" t="str">
        <f t="shared" si="18"/>
        <v xml:space="preserve"> </v>
      </c>
      <c r="P88" s="353" t="str">
        <f t="shared" si="19"/>
        <v xml:space="preserve"> </v>
      </c>
      <c r="Q88" s="354" t="str">
        <f t="shared" si="20"/>
        <v xml:space="preserve"> </v>
      </c>
      <c r="R88" s="355" t="str">
        <f>IF($I$8="購買增額繳清保險金額",IF($F88&gt;=15," ",ISJ.PAY.繳清!$I93),IF($I$8="現金給付",IF($AU88=0," ",$AU88),IF($AV88=0," ",$AV88)))</f>
        <v xml:space="preserve"> </v>
      </c>
      <c r="S88" s="355" t="str">
        <f t="shared" si="21"/>
        <v xml:space="preserve"> </v>
      </c>
      <c r="T88" s="358"/>
      <c r="U88" s="358"/>
      <c r="V88" s="358"/>
      <c r="W88" s="358"/>
      <c r="X88" s="358"/>
      <c r="Y88" s="358"/>
      <c r="Z88" s="358"/>
      <c r="AA88" s="358"/>
      <c r="AB88" s="358"/>
      <c r="AC88" s="358"/>
      <c r="AD88" s="358"/>
      <c r="AE88" s="358"/>
      <c r="AF88" s="358"/>
      <c r="AG88" s="355" t="str">
        <f t="shared" si="22"/>
        <v xml:space="preserve"> </v>
      </c>
      <c r="AH88" s="23"/>
      <c r="AI88" s="131"/>
      <c r="AJ88" s="131"/>
      <c r="AO88" s="48">
        <f>IF($F88&gt;=110,0,IF($F88&lt;15,0,ISJ.PAY.現.儲!$M93))</f>
        <v>0</v>
      </c>
      <c r="AP88" s="48">
        <f>IF($F88&gt;=110,0,IF($F88&lt;15,0,ISJ.PAY.現.儲!$T93))</f>
        <v>0</v>
      </c>
      <c r="AQ88" s="48">
        <f>IF($F88&gt;=110,0,IF($F88&lt;15,0,ISJ.PAY.現.儲!$U93))</f>
        <v>0</v>
      </c>
      <c r="AR88" s="161">
        <f t="shared" si="23"/>
        <v>0</v>
      </c>
      <c r="AS88" s="48">
        <f>IF(AND($F88&gt;=15,$E88&gt;=7),ISJ.PAY.現.儲!$K93,0)</f>
        <v>0</v>
      </c>
      <c r="AT88" s="48">
        <f>IF($AS88=0,0,SUM($AS$13:$AS88))</f>
        <v>0</v>
      </c>
      <c r="AU88" s="48">
        <f>IF($F88&lt;15,ISJ.PAY.現.儲!$I93,0)</f>
        <v>0</v>
      </c>
      <c r="AV88" s="48">
        <f>IF($F88=" ",0,IF(OR($F88&lt;15,$E88&gt;=7),ISJ.PAY.現.儲!$F93,0))</f>
        <v>0</v>
      </c>
      <c r="AW88" s="168">
        <f t="shared" si="24"/>
        <v>0</v>
      </c>
      <c r="AX88" s="168">
        <f t="shared" si="25"/>
        <v>0</v>
      </c>
    </row>
    <row r="89" spans="1:50" ht="16" customHeight="1" x14ac:dyDescent="0.25">
      <c r="A89" s="21">
        <f t="shared" si="28"/>
        <v>76</v>
      </c>
      <c r="E89" s="328">
        <f t="shared" si="26"/>
        <v>77</v>
      </c>
      <c r="F89" s="329" t="str">
        <f t="shared" si="27"/>
        <v xml:space="preserve"> </v>
      </c>
      <c r="G89" s="349"/>
      <c r="H89" s="350" t="str">
        <f>IF($F89=" ","",ROUND(VLOOKUP($B$8,ISJ.CUR!$A$2:$DR$415,12+$E89,0)*$X$12,0))</f>
        <v/>
      </c>
      <c r="I89" s="351" t="str">
        <f t="shared" si="29"/>
        <v/>
      </c>
      <c r="J89" s="351" t="str">
        <f t="shared" si="16"/>
        <v xml:space="preserve"> </v>
      </c>
      <c r="K89" s="352" t="str">
        <f t="shared" si="17"/>
        <v xml:space="preserve"> </v>
      </c>
      <c r="L89" s="350" t="str">
        <f>IF($I$8="購買增額繳清保險金額",IF($F89&gt;=110," ",IF($F89&lt;15," ",ISJ.PAY.繳清!$M94)),IF($AO89=0," ",$AO89))</f>
        <v xml:space="preserve"> </v>
      </c>
      <c r="M89" s="351" t="str">
        <f>IF($I$8="購買增額繳清保險金額",IF($F89&gt;=110," ",IF($F89&lt;15," ",ISJ.PAY.繳清!$T94)),IF($AP89=0," ",$AP89))</f>
        <v xml:space="preserve"> </v>
      </c>
      <c r="N89" s="351" t="str">
        <f>IF($I$8="購買增額繳清保險金額",IF($F89&gt;=110," ",IF($F89&lt;15," ",ISJ.PAY.繳清!U94)),IF($AQ89=0," ",$AQ89))</f>
        <v xml:space="preserve"> </v>
      </c>
      <c r="O89" s="352" t="str">
        <f t="shared" si="18"/>
        <v xml:space="preserve"> </v>
      </c>
      <c r="P89" s="353" t="str">
        <f t="shared" si="19"/>
        <v xml:space="preserve"> </v>
      </c>
      <c r="Q89" s="354" t="str">
        <f t="shared" si="20"/>
        <v xml:space="preserve"> </v>
      </c>
      <c r="R89" s="355" t="str">
        <f>IF($I$8="購買增額繳清保險金額",IF($F89&gt;=15," ",ISJ.PAY.繳清!$I94),IF($I$8="現金給付",IF($AU89=0," ",$AU89),IF($AV89=0," ",$AV89)))</f>
        <v xml:space="preserve"> </v>
      </c>
      <c r="S89" s="355" t="str">
        <f t="shared" si="21"/>
        <v xml:space="preserve"> </v>
      </c>
      <c r="T89" s="358"/>
      <c r="U89" s="358"/>
      <c r="V89" s="358"/>
      <c r="W89" s="358"/>
      <c r="X89" s="358"/>
      <c r="Y89" s="358"/>
      <c r="Z89" s="358"/>
      <c r="AA89" s="358"/>
      <c r="AB89" s="358"/>
      <c r="AC89" s="358"/>
      <c r="AD89" s="358"/>
      <c r="AE89" s="358"/>
      <c r="AF89" s="358"/>
      <c r="AG89" s="355" t="str">
        <f t="shared" si="22"/>
        <v xml:space="preserve"> </v>
      </c>
      <c r="AH89" s="23"/>
      <c r="AI89" s="131"/>
      <c r="AJ89" s="131"/>
      <c r="AO89" s="48">
        <f>IF($F89&gt;=110,0,IF($F89&lt;15,0,ISJ.PAY.現.儲!$M94))</f>
        <v>0</v>
      </c>
      <c r="AP89" s="48">
        <f>IF($F89&gt;=110,0,IF($F89&lt;15,0,ISJ.PAY.現.儲!$T94))</f>
        <v>0</v>
      </c>
      <c r="AQ89" s="48">
        <f>IF($F89&gt;=110,0,IF($F89&lt;15,0,ISJ.PAY.現.儲!$U94))</f>
        <v>0</v>
      </c>
      <c r="AR89" s="161">
        <f t="shared" si="23"/>
        <v>0</v>
      </c>
      <c r="AS89" s="48">
        <f>IF(AND($F89&gt;=15,$E89&gt;=7),ISJ.PAY.現.儲!$K94,0)</f>
        <v>0</v>
      </c>
      <c r="AT89" s="48">
        <f>IF($AS89=0,0,SUM($AS$13:$AS89))</f>
        <v>0</v>
      </c>
      <c r="AU89" s="48">
        <f>IF($F89&lt;15,ISJ.PAY.現.儲!$I94,0)</f>
        <v>0</v>
      </c>
      <c r="AV89" s="48">
        <f>IF($F89=" ",0,IF(OR($F89&lt;15,$E89&gt;=7),ISJ.PAY.現.儲!$F94,0))</f>
        <v>0</v>
      </c>
      <c r="AW89" s="168">
        <f t="shared" si="24"/>
        <v>0</v>
      </c>
      <c r="AX89" s="168">
        <f t="shared" si="25"/>
        <v>0</v>
      </c>
    </row>
    <row r="90" spans="1:50" ht="16" customHeight="1" x14ac:dyDescent="0.25">
      <c r="A90" s="21">
        <f t="shared" si="28"/>
        <v>77</v>
      </c>
      <c r="E90" s="328">
        <f t="shared" si="26"/>
        <v>78</v>
      </c>
      <c r="F90" s="329" t="str">
        <f t="shared" si="27"/>
        <v xml:space="preserve"> </v>
      </c>
      <c r="G90" s="349"/>
      <c r="H90" s="350" t="str">
        <f>IF($F90=" ","",ROUND(VLOOKUP($B$8,ISJ.CUR!$A$2:$DR$415,12+$E90,0)*$X$12,0))</f>
        <v/>
      </c>
      <c r="I90" s="351" t="str">
        <f t="shared" si="29"/>
        <v/>
      </c>
      <c r="J90" s="351" t="str">
        <f t="shared" si="16"/>
        <v xml:space="preserve"> </v>
      </c>
      <c r="K90" s="352" t="str">
        <f t="shared" si="17"/>
        <v xml:space="preserve"> </v>
      </c>
      <c r="L90" s="350" t="str">
        <f>IF($I$8="購買增額繳清保險金額",IF($F90&gt;=110," ",IF($F90&lt;15," ",ISJ.PAY.繳清!$M95)),IF($AO90=0," ",$AO90))</f>
        <v xml:space="preserve"> </v>
      </c>
      <c r="M90" s="351" t="str">
        <f>IF($I$8="購買增額繳清保險金額",IF($F90&gt;=110," ",IF($F90&lt;15," ",ISJ.PAY.繳清!$T95)),IF($AP90=0," ",$AP90))</f>
        <v xml:space="preserve"> </v>
      </c>
      <c r="N90" s="351" t="str">
        <f>IF($I$8="購買增額繳清保險金額",IF($F90&gt;=110," ",IF($F90&lt;15," ",ISJ.PAY.繳清!U95)),IF($AQ90=0," ",$AQ90))</f>
        <v xml:space="preserve"> </v>
      </c>
      <c r="O90" s="352" t="str">
        <f t="shared" si="18"/>
        <v xml:space="preserve"> </v>
      </c>
      <c r="P90" s="353" t="str">
        <f t="shared" si="19"/>
        <v xml:space="preserve"> </v>
      </c>
      <c r="Q90" s="354" t="str">
        <f t="shared" si="20"/>
        <v xml:space="preserve"> </v>
      </c>
      <c r="R90" s="355" t="str">
        <f>IF($I$8="購買增額繳清保險金額",IF($F90&gt;=15," ",ISJ.PAY.繳清!$I95),IF($I$8="現金給付",IF($AU90=0," ",$AU90),IF($AV90=0," ",$AV90)))</f>
        <v xml:space="preserve"> </v>
      </c>
      <c r="S90" s="355" t="str">
        <f t="shared" si="21"/>
        <v xml:space="preserve"> </v>
      </c>
      <c r="T90" s="358"/>
      <c r="U90" s="358"/>
      <c r="V90" s="358"/>
      <c r="W90" s="358"/>
      <c r="X90" s="358"/>
      <c r="Y90" s="358"/>
      <c r="Z90" s="358"/>
      <c r="AA90" s="358"/>
      <c r="AB90" s="358"/>
      <c r="AC90" s="358"/>
      <c r="AD90" s="358"/>
      <c r="AE90" s="358"/>
      <c r="AF90" s="358"/>
      <c r="AG90" s="355" t="str">
        <f t="shared" si="22"/>
        <v xml:space="preserve"> </v>
      </c>
      <c r="AH90" s="23"/>
      <c r="AI90" s="131"/>
      <c r="AJ90" s="131"/>
      <c r="AO90" s="48">
        <f>IF($F90&gt;=110,0,IF($F90&lt;15,0,ISJ.PAY.現.儲!$M95))</f>
        <v>0</v>
      </c>
      <c r="AP90" s="48">
        <f>IF($F90&gt;=110,0,IF($F90&lt;15,0,ISJ.PAY.現.儲!$T95))</f>
        <v>0</v>
      </c>
      <c r="AQ90" s="48">
        <f>IF($F90&gt;=110,0,IF($F90&lt;15,0,ISJ.PAY.現.儲!$U95))</f>
        <v>0</v>
      </c>
      <c r="AR90" s="161">
        <f t="shared" si="23"/>
        <v>0</v>
      </c>
      <c r="AS90" s="48">
        <f>IF(AND($F90&gt;=15,$E90&gt;=7),ISJ.PAY.現.儲!$K95,0)</f>
        <v>0</v>
      </c>
      <c r="AT90" s="48">
        <f>IF($AS90=0,0,SUM($AS$13:$AS90))</f>
        <v>0</v>
      </c>
      <c r="AU90" s="48">
        <f>IF($F90&lt;15,ISJ.PAY.現.儲!$I95,0)</f>
        <v>0</v>
      </c>
      <c r="AV90" s="48">
        <f>IF($F90=" ",0,IF(OR($F90&lt;15,$E90&gt;=7),ISJ.PAY.現.儲!$F95,0))</f>
        <v>0</v>
      </c>
      <c r="AW90" s="168">
        <f t="shared" si="24"/>
        <v>0</v>
      </c>
      <c r="AX90" s="168">
        <f t="shared" si="25"/>
        <v>0</v>
      </c>
    </row>
    <row r="91" spans="1:50" ht="16" customHeight="1" x14ac:dyDescent="0.25">
      <c r="A91" s="21">
        <f t="shared" si="28"/>
        <v>78</v>
      </c>
      <c r="E91" s="328">
        <f t="shared" si="26"/>
        <v>79</v>
      </c>
      <c r="F91" s="329" t="str">
        <f t="shared" si="27"/>
        <v xml:space="preserve"> </v>
      </c>
      <c r="G91" s="349"/>
      <c r="H91" s="350" t="str">
        <f>IF($F91=" ","",ROUND(VLOOKUP($B$8,ISJ.CUR!$A$2:$DR$415,12+$E91,0)*$X$12,0))</f>
        <v/>
      </c>
      <c r="I91" s="351" t="str">
        <f t="shared" si="29"/>
        <v/>
      </c>
      <c r="J91" s="351" t="str">
        <f t="shared" si="16"/>
        <v xml:space="preserve"> </v>
      </c>
      <c r="K91" s="352" t="str">
        <f t="shared" si="17"/>
        <v xml:space="preserve"> </v>
      </c>
      <c r="L91" s="350" t="str">
        <f>IF($I$8="購買增額繳清保險金額",IF($F91&gt;=110," ",IF($F91&lt;15," ",ISJ.PAY.繳清!$M96)),IF($AO91=0," ",$AO91))</f>
        <v xml:space="preserve"> </v>
      </c>
      <c r="M91" s="351" t="str">
        <f>IF($I$8="購買增額繳清保險金額",IF($F91&gt;=110," ",IF($F91&lt;15," ",ISJ.PAY.繳清!$T96)),IF($AP91=0," ",$AP91))</f>
        <v xml:space="preserve"> </v>
      </c>
      <c r="N91" s="351" t="str">
        <f>IF($I$8="購買增額繳清保險金額",IF($F91&gt;=110," ",IF($F91&lt;15," ",ISJ.PAY.繳清!U96)),IF($AQ91=0," ",$AQ91))</f>
        <v xml:space="preserve"> </v>
      </c>
      <c r="O91" s="352" t="str">
        <f t="shared" si="18"/>
        <v xml:space="preserve"> </v>
      </c>
      <c r="P91" s="353" t="str">
        <f t="shared" si="19"/>
        <v xml:space="preserve"> </v>
      </c>
      <c r="Q91" s="354" t="str">
        <f t="shared" si="20"/>
        <v xml:space="preserve"> </v>
      </c>
      <c r="R91" s="355" t="str">
        <f>IF($I$8="購買增額繳清保險金額",IF($F91&gt;=15," ",ISJ.PAY.繳清!$I96),IF($I$8="現金給付",IF($AU91=0," ",$AU91),IF($AV91=0," ",$AV91)))</f>
        <v xml:space="preserve"> </v>
      </c>
      <c r="S91" s="355" t="str">
        <f t="shared" si="21"/>
        <v xml:space="preserve"> </v>
      </c>
      <c r="T91" s="358"/>
      <c r="U91" s="358"/>
      <c r="V91" s="358"/>
      <c r="W91" s="358"/>
      <c r="X91" s="358"/>
      <c r="Y91" s="358"/>
      <c r="Z91" s="358"/>
      <c r="AA91" s="358"/>
      <c r="AB91" s="358"/>
      <c r="AC91" s="358"/>
      <c r="AD91" s="358"/>
      <c r="AE91" s="358"/>
      <c r="AF91" s="358"/>
      <c r="AG91" s="355" t="str">
        <f t="shared" si="22"/>
        <v xml:space="preserve"> </v>
      </c>
      <c r="AH91" s="23"/>
      <c r="AI91" s="131"/>
      <c r="AJ91" s="131"/>
      <c r="AO91" s="48">
        <f>IF($F91&gt;=110,0,IF($F91&lt;15,0,ISJ.PAY.現.儲!$M96))</f>
        <v>0</v>
      </c>
      <c r="AP91" s="48">
        <f>IF($F91&gt;=110,0,IF($F91&lt;15,0,ISJ.PAY.現.儲!$T96))</f>
        <v>0</v>
      </c>
      <c r="AQ91" s="48">
        <f>IF($F91&gt;=110,0,IF($F91&lt;15,0,ISJ.PAY.現.儲!$U96))</f>
        <v>0</v>
      </c>
      <c r="AR91" s="161">
        <f t="shared" si="23"/>
        <v>0</v>
      </c>
      <c r="AS91" s="48">
        <f>IF(AND($F91&gt;=15,$E91&gt;=7),ISJ.PAY.現.儲!$K96,0)</f>
        <v>0</v>
      </c>
      <c r="AT91" s="48">
        <f>IF($AS91=0,0,SUM($AS$13:$AS91))</f>
        <v>0</v>
      </c>
      <c r="AU91" s="48">
        <f>IF($F91&lt;15,ISJ.PAY.現.儲!$I96,0)</f>
        <v>0</v>
      </c>
      <c r="AV91" s="48">
        <f>IF($F91=" ",0,IF(OR($F91&lt;15,$E91&gt;=7),ISJ.PAY.現.儲!$F96,0))</f>
        <v>0</v>
      </c>
      <c r="AW91" s="168">
        <f t="shared" si="24"/>
        <v>0</v>
      </c>
      <c r="AX91" s="168">
        <f t="shared" si="25"/>
        <v>0</v>
      </c>
    </row>
    <row r="92" spans="1:50" ht="16" customHeight="1" x14ac:dyDescent="0.25">
      <c r="A92" s="21">
        <f t="shared" si="28"/>
        <v>79</v>
      </c>
      <c r="E92" s="335">
        <f t="shared" si="26"/>
        <v>80</v>
      </c>
      <c r="F92" s="336" t="str">
        <f t="shared" si="27"/>
        <v xml:space="preserve"> </v>
      </c>
      <c r="G92" s="361"/>
      <c r="H92" s="362" t="str">
        <f>IF($F92=" ","",ROUND(VLOOKUP($B$8,ISJ.CUR!$A$2:$DR$415,12+$E92,0)*$X$12,0))</f>
        <v/>
      </c>
      <c r="I92" s="363" t="str">
        <f t="shared" si="29"/>
        <v/>
      </c>
      <c r="J92" s="363" t="str">
        <f t="shared" si="16"/>
        <v xml:space="preserve"> </v>
      </c>
      <c r="K92" s="364" t="str">
        <f t="shared" si="17"/>
        <v xml:space="preserve"> </v>
      </c>
      <c r="L92" s="362" t="str">
        <f>IF($I$8="購買增額繳清保險金額",IF($F92&gt;=110," ",IF($F92&lt;15," ",ISJ.PAY.繳清!$M97)),IF($AO92=0," ",$AO92))</f>
        <v xml:space="preserve"> </v>
      </c>
      <c r="M92" s="363" t="str">
        <f>IF($I$8="購買增額繳清保險金額",IF($F92&gt;=110," ",IF($F92&lt;15," ",ISJ.PAY.繳清!$T97)),IF($AP92=0," ",$AP92))</f>
        <v xml:space="preserve"> </v>
      </c>
      <c r="N92" s="363" t="str">
        <f>IF($I$8="購買增額繳清保險金額",IF($F92&gt;=110," ",IF($F92&lt;15," ",ISJ.PAY.繳清!U97)),IF($AQ92=0," ",$AQ92))</f>
        <v xml:space="preserve"> </v>
      </c>
      <c r="O92" s="364" t="str">
        <f t="shared" si="18"/>
        <v xml:space="preserve"> </v>
      </c>
      <c r="P92" s="365" t="str">
        <f t="shared" si="19"/>
        <v xml:space="preserve"> </v>
      </c>
      <c r="Q92" s="366" t="str">
        <f t="shared" si="20"/>
        <v xml:space="preserve"> </v>
      </c>
      <c r="R92" s="367" t="str">
        <f>IF($I$8="購買增額繳清保險金額",IF($F92&gt;=15," ",ISJ.PAY.繳清!$I97),IF($I$8="現金給付",IF($AU92=0," ",$AU92),IF($AV92=0," ",$AV92)))</f>
        <v xml:space="preserve"> </v>
      </c>
      <c r="S92" s="367" t="str">
        <f t="shared" si="21"/>
        <v xml:space="preserve"> </v>
      </c>
      <c r="T92" s="165"/>
      <c r="U92" s="368"/>
      <c r="V92" s="368"/>
      <c r="W92" s="369"/>
      <c r="X92" s="369"/>
      <c r="Y92" s="369"/>
      <c r="Z92" s="369"/>
      <c r="AA92" s="369"/>
      <c r="AB92" s="369"/>
      <c r="AC92" s="369"/>
      <c r="AD92" s="369"/>
      <c r="AE92" s="369"/>
      <c r="AF92" s="369"/>
      <c r="AG92" s="367" t="str">
        <f t="shared" si="22"/>
        <v xml:space="preserve"> </v>
      </c>
      <c r="AH92" s="23"/>
      <c r="AI92" s="131"/>
      <c r="AJ92" s="131"/>
      <c r="AO92" s="48">
        <f>IF($F92&gt;=110,0,IF($F92&lt;15,0,ISJ.PAY.現.儲!$M97))</f>
        <v>0</v>
      </c>
      <c r="AP92" s="48">
        <f>IF($F92&gt;=110,0,IF($F92&lt;15,0,ISJ.PAY.現.儲!$T97))</f>
        <v>0</v>
      </c>
      <c r="AQ92" s="48">
        <f>IF($F92&gt;=110,0,IF($F92&lt;15,0,ISJ.PAY.現.儲!$U97))</f>
        <v>0</v>
      </c>
      <c r="AR92" s="161">
        <f t="shared" si="23"/>
        <v>0</v>
      </c>
      <c r="AS92" s="48">
        <f>IF(AND($F92&gt;=15,$E92&gt;=7),ISJ.PAY.現.儲!$K97,0)</f>
        <v>0</v>
      </c>
      <c r="AT92" s="48">
        <f>IF($AS92=0,0,SUM($AS$13:$AS92))</f>
        <v>0</v>
      </c>
      <c r="AU92" s="48">
        <f>IF($F92&lt;15,ISJ.PAY.現.儲!$I97,0)</f>
        <v>0</v>
      </c>
      <c r="AV92" s="48">
        <f>IF($F92=" ",0,IF(OR($F92&lt;15,$E92&gt;=7),ISJ.PAY.現.儲!$F97,0))</f>
        <v>0</v>
      </c>
      <c r="AW92" s="168">
        <f t="shared" si="24"/>
        <v>0</v>
      </c>
      <c r="AX92" s="168">
        <f t="shared" si="25"/>
        <v>0</v>
      </c>
    </row>
    <row r="93" spans="1:50" ht="16" customHeight="1" x14ac:dyDescent="0.25">
      <c r="A93" s="21">
        <f t="shared" si="28"/>
        <v>80</v>
      </c>
      <c r="E93" s="328">
        <f t="shared" si="26"/>
        <v>81</v>
      </c>
      <c r="F93" s="329" t="str">
        <f t="shared" si="27"/>
        <v xml:space="preserve"> </v>
      </c>
      <c r="G93" s="349"/>
      <c r="H93" s="350" t="str">
        <f>IF($F93=" ","",ROUND(VLOOKUP($B$8,ISJ.CUR!$A$2:$DR$415,12+$E93,0)*$X$12,0))</f>
        <v/>
      </c>
      <c r="I93" s="351" t="str">
        <f t="shared" si="29"/>
        <v/>
      </c>
      <c r="J93" s="351" t="str">
        <f t="shared" si="16"/>
        <v xml:space="preserve"> </v>
      </c>
      <c r="K93" s="352" t="str">
        <f t="shared" si="17"/>
        <v xml:space="preserve"> </v>
      </c>
      <c r="L93" s="350" t="str">
        <f>IF($I$8="購買增額繳清保險金額",IF($F93&gt;=110," ",IF($F93&lt;15," ",ISJ.PAY.繳清!$M98)),IF($AO93=0," ",$AO93))</f>
        <v xml:space="preserve"> </v>
      </c>
      <c r="M93" s="351" t="str">
        <f>IF($I$8="購買增額繳清保險金額",IF($F93&gt;=110," ",IF($F93&lt;15," ",ISJ.PAY.繳清!$T98)),IF($AP93=0," ",$AP93))</f>
        <v xml:space="preserve"> </v>
      </c>
      <c r="N93" s="351" t="str">
        <f>IF($I$8="購買增額繳清保險金額",IF($F93&gt;=110," ",IF($F93&lt;15," ",ISJ.PAY.繳清!U98)),IF($AQ93=0," ",$AQ93))</f>
        <v xml:space="preserve"> </v>
      </c>
      <c r="O93" s="352" t="str">
        <f t="shared" si="18"/>
        <v xml:space="preserve"> </v>
      </c>
      <c r="P93" s="353" t="str">
        <f t="shared" si="19"/>
        <v xml:space="preserve"> </v>
      </c>
      <c r="Q93" s="354" t="str">
        <f t="shared" si="20"/>
        <v xml:space="preserve"> </v>
      </c>
      <c r="R93" s="355" t="str">
        <f>IF($I$8="購買增額繳清保險金額",IF($F93&gt;=15," ",ISJ.PAY.繳清!$I98),IF($I$8="現金給付",IF($AU93=0," ",$AU93),IF($AV93=0," ",$AV93)))</f>
        <v xml:space="preserve"> </v>
      </c>
      <c r="S93" s="355" t="str">
        <f t="shared" si="21"/>
        <v xml:space="preserve"> </v>
      </c>
      <c r="T93" s="358"/>
      <c r="U93" s="358"/>
      <c r="V93" s="358"/>
      <c r="W93" s="358"/>
      <c r="X93" s="358"/>
      <c r="Y93" s="358"/>
      <c r="Z93" s="358"/>
      <c r="AA93" s="358"/>
      <c r="AB93" s="358"/>
      <c r="AC93" s="358"/>
      <c r="AD93" s="358"/>
      <c r="AE93" s="358"/>
      <c r="AF93" s="358"/>
      <c r="AG93" s="355" t="str">
        <f t="shared" si="22"/>
        <v xml:space="preserve"> </v>
      </c>
      <c r="AH93" s="23"/>
      <c r="AI93" s="131"/>
      <c r="AJ93" s="131"/>
      <c r="AO93" s="48">
        <f>IF($F93&gt;=110,0,IF($F93&lt;15,0,ISJ.PAY.現.儲!$M98))</f>
        <v>0</v>
      </c>
      <c r="AP93" s="48">
        <f>IF($F93&gt;=110,0,IF($F93&lt;15,0,ISJ.PAY.現.儲!$T98))</f>
        <v>0</v>
      </c>
      <c r="AQ93" s="48">
        <f>IF($F93&gt;=110,0,IF($F93&lt;15,0,ISJ.PAY.現.儲!$U98))</f>
        <v>0</v>
      </c>
      <c r="AR93" s="161">
        <f t="shared" si="23"/>
        <v>0</v>
      </c>
      <c r="AS93" s="48">
        <f>IF(AND($F93&gt;=15,$E93&gt;=7),ISJ.PAY.現.儲!$K98,0)</f>
        <v>0</v>
      </c>
      <c r="AT93" s="48">
        <f>IF($AS93=0,0,SUM($AS$13:$AS93))</f>
        <v>0</v>
      </c>
      <c r="AU93" s="48">
        <f>IF($F93&lt;15,ISJ.PAY.現.儲!$I98,0)</f>
        <v>0</v>
      </c>
      <c r="AV93" s="48">
        <f>IF($F93=" ",0,IF(OR($F93&lt;15,$E93&gt;=7),ISJ.PAY.現.儲!$F98,0))</f>
        <v>0</v>
      </c>
      <c r="AW93" s="168">
        <f t="shared" si="24"/>
        <v>0</v>
      </c>
      <c r="AX93" s="168">
        <f t="shared" si="25"/>
        <v>0</v>
      </c>
    </row>
    <row r="94" spans="1:50" ht="16" customHeight="1" x14ac:dyDescent="0.25">
      <c r="A94" s="21">
        <f t="shared" si="28"/>
        <v>81</v>
      </c>
      <c r="E94" s="328">
        <f t="shared" si="26"/>
        <v>82</v>
      </c>
      <c r="F94" s="329" t="str">
        <f t="shared" si="27"/>
        <v xml:space="preserve"> </v>
      </c>
      <c r="G94" s="349"/>
      <c r="H94" s="350" t="str">
        <f>IF($F94=" ","",ROUND(VLOOKUP($B$8,ISJ.CUR!$A$2:$DR$415,12+$E94,0)*$X$12,0))</f>
        <v/>
      </c>
      <c r="I94" s="351" t="str">
        <f t="shared" si="29"/>
        <v/>
      </c>
      <c r="J94" s="351" t="str">
        <f t="shared" si="16"/>
        <v xml:space="preserve"> </v>
      </c>
      <c r="K94" s="352" t="str">
        <f t="shared" si="17"/>
        <v xml:space="preserve"> </v>
      </c>
      <c r="L94" s="350" t="str">
        <f>IF($I$8="購買增額繳清保險金額",IF($F94&gt;=110," ",IF($F94&lt;15," ",ISJ.PAY.繳清!$M99)),IF($AO94=0," ",$AO94))</f>
        <v xml:space="preserve"> </v>
      </c>
      <c r="M94" s="351" t="str">
        <f>IF($I$8="購買增額繳清保險金額",IF($F94&gt;=110," ",IF($F94&lt;15," ",ISJ.PAY.繳清!$T99)),IF($AP94=0," ",$AP94))</f>
        <v xml:space="preserve"> </v>
      </c>
      <c r="N94" s="351" t="str">
        <f>IF($I$8="購買增額繳清保險金額",IF($F94&gt;=110," ",IF($F94&lt;15," ",ISJ.PAY.繳清!U99)),IF($AQ94=0," ",$AQ94))</f>
        <v xml:space="preserve"> </v>
      </c>
      <c r="O94" s="352" t="str">
        <f t="shared" si="18"/>
        <v xml:space="preserve"> </v>
      </c>
      <c r="P94" s="353" t="str">
        <f t="shared" si="19"/>
        <v xml:space="preserve"> </v>
      </c>
      <c r="Q94" s="354" t="str">
        <f t="shared" si="20"/>
        <v xml:space="preserve"> </v>
      </c>
      <c r="R94" s="355" t="str">
        <f>IF($I$8="購買增額繳清保險金額",IF($F94&gt;=15," ",ISJ.PAY.繳清!$I99),IF($I$8="現金給付",IF($AU94=0," ",$AU94),IF($AV94=0," ",$AV94)))</f>
        <v xml:space="preserve"> </v>
      </c>
      <c r="S94" s="355" t="str">
        <f t="shared" si="21"/>
        <v xml:space="preserve"> </v>
      </c>
      <c r="T94" s="358"/>
      <c r="U94" s="358"/>
      <c r="V94" s="358"/>
      <c r="W94" s="358"/>
      <c r="X94" s="358"/>
      <c r="Y94" s="358"/>
      <c r="Z94" s="358"/>
      <c r="AA94" s="358"/>
      <c r="AB94" s="358"/>
      <c r="AC94" s="358"/>
      <c r="AD94" s="358"/>
      <c r="AE94" s="358"/>
      <c r="AF94" s="358"/>
      <c r="AG94" s="355" t="str">
        <f t="shared" si="22"/>
        <v xml:space="preserve"> </v>
      </c>
      <c r="AH94" s="23"/>
      <c r="AI94" s="131"/>
      <c r="AJ94" s="131"/>
      <c r="AO94" s="48">
        <f>IF($F94&gt;=110,0,IF($F94&lt;15,0,ISJ.PAY.現.儲!$M99))</f>
        <v>0</v>
      </c>
      <c r="AP94" s="48">
        <f>IF($F94&gt;=110,0,IF($F94&lt;15,0,ISJ.PAY.現.儲!$T99))</f>
        <v>0</v>
      </c>
      <c r="AQ94" s="48">
        <f>IF($F94&gt;=110,0,IF($F94&lt;15,0,ISJ.PAY.現.儲!$U99))</f>
        <v>0</v>
      </c>
      <c r="AR94" s="161">
        <f t="shared" si="23"/>
        <v>0</v>
      </c>
      <c r="AS94" s="48">
        <f>IF(AND($F94&gt;=15,$E94&gt;=7),ISJ.PAY.現.儲!$K99,0)</f>
        <v>0</v>
      </c>
      <c r="AT94" s="48">
        <f>IF($AS94=0,0,SUM($AS$13:$AS94))</f>
        <v>0</v>
      </c>
      <c r="AU94" s="48">
        <f>IF($F94&lt;15,ISJ.PAY.現.儲!$I99,0)</f>
        <v>0</v>
      </c>
      <c r="AV94" s="48">
        <f>IF($F94=" ",0,IF(OR($F94&lt;15,$E94&gt;=7),ISJ.PAY.現.儲!$F99,0))</f>
        <v>0</v>
      </c>
      <c r="AW94" s="168">
        <f t="shared" si="24"/>
        <v>0</v>
      </c>
      <c r="AX94" s="168">
        <f t="shared" si="25"/>
        <v>0</v>
      </c>
    </row>
    <row r="95" spans="1:50" ht="16" customHeight="1" x14ac:dyDescent="0.25">
      <c r="A95" s="21">
        <f t="shared" si="28"/>
        <v>82</v>
      </c>
      <c r="E95" s="328">
        <f t="shared" si="26"/>
        <v>83</v>
      </c>
      <c r="F95" s="329" t="str">
        <f t="shared" si="27"/>
        <v xml:space="preserve"> </v>
      </c>
      <c r="G95" s="349"/>
      <c r="H95" s="350" t="str">
        <f>IF($F95=" ","",ROUND(VLOOKUP($B$8,ISJ.CUR!$A$2:$DR$415,12+$E95,0)*$X$12,0))</f>
        <v/>
      </c>
      <c r="I95" s="351" t="str">
        <f t="shared" si="29"/>
        <v/>
      </c>
      <c r="J95" s="351" t="str">
        <f t="shared" si="16"/>
        <v xml:space="preserve"> </v>
      </c>
      <c r="K95" s="352" t="str">
        <f t="shared" si="17"/>
        <v xml:space="preserve"> </v>
      </c>
      <c r="L95" s="350" t="str">
        <f>IF($I$8="購買增額繳清保險金額",IF($F95&gt;=110," ",IF($F95&lt;15," ",ISJ.PAY.繳清!$M100)),IF($AO95=0," ",$AO95))</f>
        <v xml:space="preserve"> </v>
      </c>
      <c r="M95" s="351" t="str">
        <f>IF($I$8="購買增額繳清保險金額",IF($F95&gt;=110," ",IF($F95&lt;15," ",ISJ.PAY.繳清!$T100)),IF($AP95=0," ",$AP95))</f>
        <v xml:space="preserve"> </v>
      </c>
      <c r="N95" s="351" t="str">
        <f>IF($I$8="購買增額繳清保險金額",IF($F95&gt;=110," ",IF($F95&lt;15," ",ISJ.PAY.繳清!U100)),IF($AQ95=0," ",$AQ95))</f>
        <v xml:space="preserve"> </v>
      </c>
      <c r="O95" s="352" t="str">
        <f t="shared" si="18"/>
        <v xml:space="preserve"> </v>
      </c>
      <c r="P95" s="353" t="str">
        <f t="shared" si="19"/>
        <v xml:space="preserve"> </v>
      </c>
      <c r="Q95" s="354" t="str">
        <f t="shared" si="20"/>
        <v xml:space="preserve"> </v>
      </c>
      <c r="R95" s="355" t="str">
        <f>IF($I$8="購買增額繳清保險金額",IF($F95&gt;=15," ",ISJ.PAY.繳清!$I100),IF($I$8="現金給付",IF($AU95=0," ",$AU95),IF($AV95=0," ",$AV95)))</f>
        <v xml:space="preserve"> </v>
      </c>
      <c r="S95" s="355" t="str">
        <f t="shared" si="21"/>
        <v xml:space="preserve"> </v>
      </c>
      <c r="T95" s="358"/>
      <c r="U95" s="358"/>
      <c r="V95" s="358"/>
      <c r="W95" s="358"/>
      <c r="X95" s="358"/>
      <c r="Y95" s="358"/>
      <c r="Z95" s="358"/>
      <c r="AA95" s="358"/>
      <c r="AB95" s="358"/>
      <c r="AC95" s="358"/>
      <c r="AD95" s="358"/>
      <c r="AE95" s="358"/>
      <c r="AF95" s="358"/>
      <c r="AG95" s="355" t="str">
        <f t="shared" si="22"/>
        <v xml:space="preserve"> </v>
      </c>
      <c r="AH95" s="23"/>
      <c r="AI95" s="131"/>
      <c r="AJ95" s="131"/>
      <c r="AO95" s="48">
        <f>IF($F95&gt;=110,0,IF($F95&lt;15,0,ISJ.PAY.現.儲!$M100))</f>
        <v>0</v>
      </c>
      <c r="AP95" s="48">
        <f>IF($F95&gt;=110,0,IF($F95&lt;15,0,ISJ.PAY.現.儲!$T100))</f>
        <v>0</v>
      </c>
      <c r="AQ95" s="48">
        <f>IF($F95&gt;=110,0,IF($F95&lt;15,0,ISJ.PAY.現.儲!$U100))</f>
        <v>0</v>
      </c>
      <c r="AR95" s="161">
        <f t="shared" si="23"/>
        <v>0</v>
      </c>
      <c r="AS95" s="48">
        <f>IF(AND($F95&gt;=15,$E95&gt;=7),ISJ.PAY.現.儲!$K100,0)</f>
        <v>0</v>
      </c>
      <c r="AT95" s="48">
        <f>IF($AS95=0,0,SUM($AS$13:$AS95))</f>
        <v>0</v>
      </c>
      <c r="AU95" s="48">
        <f>IF($F95&lt;15,ISJ.PAY.現.儲!$I100,0)</f>
        <v>0</v>
      </c>
      <c r="AV95" s="48">
        <f>IF($F95=" ",0,IF(OR($F95&lt;15,$E95&gt;=7),ISJ.PAY.現.儲!$F100,0))</f>
        <v>0</v>
      </c>
      <c r="AW95" s="168">
        <f t="shared" si="24"/>
        <v>0</v>
      </c>
      <c r="AX95" s="168">
        <f t="shared" si="25"/>
        <v>0</v>
      </c>
    </row>
    <row r="96" spans="1:50" ht="16" customHeight="1" x14ac:dyDescent="0.25">
      <c r="A96" s="21">
        <f t="shared" si="28"/>
        <v>83</v>
      </c>
      <c r="E96" s="328">
        <f t="shared" si="26"/>
        <v>84</v>
      </c>
      <c r="F96" s="329" t="str">
        <f t="shared" si="27"/>
        <v xml:space="preserve"> </v>
      </c>
      <c r="G96" s="349"/>
      <c r="H96" s="350" t="str">
        <f>IF($F96=" ","",ROUND(VLOOKUP($B$8,ISJ.CUR!$A$2:$DR$415,12+$E96,0)*$X$12,0))</f>
        <v/>
      </c>
      <c r="I96" s="351" t="str">
        <f t="shared" si="29"/>
        <v/>
      </c>
      <c r="J96" s="351" t="str">
        <f t="shared" si="16"/>
        <v xml:space="preserve"> </v>
      </c>
      <c r="K96" s="352" t="str">
        <f t="shared" si="17"/>
        <v xml:space="preserve"> </v>
      </c>
      <c r="L96" s="350" t="str">
        <f>IF($I$8="購買增額繳清保險金額",IF($F96&gt;=110," ",IF($F96&lt;15," ",ISJ.PAY.繳清!$M101)),IF($AO96=0," ",$AO96))</f>
        <v xml:space="preserve"> </v>
      </c>
      <c r="M96" s="351" t="str">
        <f>IF($I$8="購買增額繳清保險金額",IF($F96&gt;=110," ",IF($F96&lt;15," ",ISJ.PAY.繳清!$T101)),IF($AP96=0," ",$AP96))</f>
        <v xml:space="preserve"> </v>
      </c>
      <c r="N96" s="351" t="str">
        <f>IF($I$8="購買增額繳清保險金額",IF($F96&gt;=110," ",IF($F96&lt;15," ",ISJ.PAY.繳清!U101)),IF($AQ96=0," ",$AQ96))</f>
        <v xml:space="preserve"> </v>
      </c>
      <c r="O96" s="352" t="str">
        <f t="shared" si="18"/>
        <v xml:space="preserve"> </v>
      </c>
      <c r="P96" s="353" t="str">
        <f t="shared" si="19"/>
        <v xml:space="preserve"> </v>
      </c>
      <c r="Q96" s="354" t="str">
        <f t="shared" si="20"/>
        <v xml:space="preserve"> </v>
      </c>
      <c r="R96" s="355" t="str">
        <f>IF($I$8="購買增額繳清保險金額",IF($F96&gt;=15," ",ISJ.PAY.繳清!$I101),IF($I$8="現金給付",IF($AU96=0," ",$AU96),IF($AV96=0," ",$AV96)))</f>
        <v xml:space="preserve"> </v>
      </c>
      <c r="S96" s="355" t="str">
        <f t="shared" si="21"/>
        <v xml:space="preserve"> </v>
      </c>
      <c r="T96" s="358"/>
      <c r="U96" s="358"/>
      <c r="V96" s="358"/>
      <c r="W96" s="358"/>
      <c r="X96" s="358"/>
      <c r="Y96" s="358"/>
      <c r="Z96" s="358"/>
      <c r="AA96" s="358"/>
      <c r="AB96" s="358"/>
      <c r="AC96" s="358"/>
      <c r="AD96" s="358"/>
      <c r="AE96" s="358"/>
      <c r="AF96" s="358"/>
      <c r="AG96" s="355" t="str">
        <f t="shared" si="22"/>
        <v xml:space="preserve"> </v>
      </c>
      <c r="AH96" s="23"/>
      <c r="AI96" s="131"/>
      <c r="AJ96" s="131"/>
      <c r="AO96" s="48">
        <f>IF($F96&gt;=110,0,IF($F96&lt;15,0,ISJ.PAY.現.儲!$M101))</f>
        <v>0</v>
      </c>
      <c r="AP96" s="48">
        <f>IF($F96&gt;=110,0,IF($F96&lt;15,0,ISJ.PAY.現.儲!$T101))</f>
        <v>0</v>
      </c>
      <c r="AQ96" s="48">
        <f>IF($F96&gt;=110,0,IF($F96&lt;15,0,ISJ.PAY.現.儲!$U101))</f>
        <v>0</v>
      </c>
      <c r="AR96" s="161">
        <f t="shared" si="23"/>
        <v>0</v>
      </c>
      <c r="AS96" s="48">
        <f>IF(AND($F96&gt;=15,$E96&gt;=7),ISJ.PAY.現.儲!$K101,0)</f>
        <v>0</v>
      </c>
      <c r="AT96" s="48">
        <f>IF($AS96=0,0,SUM($AS$13:$AS96))</f>
        <v>0</v>
      </c>
      <c r="AU96" s="48">
        <f>IF($F96&lt;15,ISJ.PAY.現.儲!$I101,0)</f>
        <v>0</v>
      </c>
      <c r="AV96" s="48">
        <f>IF($F96=" ",0,IF(OR($F96&lt;15,$E96&gt;=7),ISJ.PAY.現.儲!$F101,0))</f>
        <v>0</v>
      </c>
      <c r="AW96" s="168">
        <f t="shared" si="24"/>
        <v>0</v>
      </c>
      <c r="AX96" s="168">
        <f t="shared" si="25"/>
        <v>0</v>
      </c>
    </row>
    <row r="97" spans="1:50" ht="16" customHeight="1" x14ac:dyDescent="0.25">
      <c r="A97" s="21">
        <f t="shared" si="28"/>
        <v>84</v>
      </c>
      <c r="E97" s="335">
        <f t="shared" si="26"/>
        <v>85</v>
      </c>
      <c r="F97" s="336" t="str">
        <f t="shared" si="27"/>
        <v xml:space="preserve"> </v>
      </c>
      <c r="G97" s="361"/>
      <c r="H97" s="362" t="str">
        <f>IF($F97=" ","",ROUND(VLOOKUP($B$8,ISJ.CUR!$A$2:$DR$415,12+$E97,0)*$X$12,0))</f>
        <v/>
      </c>
      <c r="I97" s="363" t="str">
        <f t="shared" si="29"/>
        <v/>
      </c>
      <c r="J97" s="363" t="str">
        <f t="shared" si="16"/>
        <v xml:space="preserve"> </v>
      </c>
      <c r="K97" s="364" t="str">
        <f t="shared" si="17"/>
        <v xml:space="preserve"> </v>
      </c>
      <c r="L97" s="362" t="str">
        <f>IF($I$8="購買增額繳清保險金額",IF($F97&gt;=110," ",IF($F97&lt;15," ",ISJ.PAY.繳清!$M102)),IF($AO97=0," ",$AO97))</f>
        <v xml:space="preserve"> </v>
      </c>
      <c r="M97" s="363" t="str">
        <f>IF($I$8="購買增額繳清保險金額",IF($F97&gt;=110," ",IF($F97&lt;15," ",ISJ.PAY.繳清!$T102)),IF($AP97=0," ",$AP97))</f>
        <v xml:space="preserve"> </v>
      </c>
      <c r="N97" s="363" t="str">
        <f>IF($I$8="購買增額繳清保險金額",IF($F97&gt;=110," ",IF($F97&lt;15," ",ISJ.PAY.繳清!U102)),IF($AQ97=0," ",$AQ97))</f>
        <v xml:space="preserve"> </v>
      </c>
      <c r="O97" s="364" t="str">
        <f t="shared" si="18"/>
        <v xml:space="preserve"> </v>
      </c>
      <c r="P97" s="365" t="str">
        <f t="shared" si="19"/>
        <v xml:space="preserve"> </v>
      </c>
      <c r="Q97" s="366" t="str">
        <f t="shared" si="20"/>
        <v xml:space="preserve"> </v>
      </c>
      <c r="R97" s="367" t="str">
        <f>IF($I$8="購買增額繳清保險金額",IF($F97&gt;=15," ",ISJ.PAY.繳清!$I102),IF($I$8="現金給付",IF($AU97=0," ",$AU97),IF($AV97=0," ",$AV97)))</f>
        <v xml:space="preserve"> </v>
      </c>
      <c r="S97" s="367" t="str">
        <f t="shared" si="21"/>
        <v xml:space="preserve"> </v>
      </c>
      <c r="T97" s="165"/>
      <c r="U97" s="368"/>
      <c r="V97" s="368"/>
      <c r="W97" s="369"/>
      <c r="X97" s="369"/>
      <c r="Y97" s="369"/>
      <c r="Z97" s="369"/>
      <c r="AA97" s="369"/>
      <c r="AB97" s="369"/>
      <c r="AC97" s="369"/>
      <c r="AD97" s="369"/>
      <c r="AE97" s="369"/>
      <c r="AF97" s="369"/>
      <c r="AG97" s="367" t="str">
        <f t="shared" si="22"/>
        <v xml:space="preserve"> </v>
      </c>
      <c r="AH97" s="23"/>
      <c r="AI97" s="131"/>
      <c r="AJ97" s="131"/>
      <c r="AO97" s="48">
        <f>IF($F97&gt;=110,0,IF($F97&lt;15,0,ISJ.PAY.現.儲!$M102))</f>
        <v>0</v>
      </c>
      <c r="AP97" s="48">
        <f>IF($F97&gt;=110,0,IF($F97&lt;15,0,ISJ.PAY.現.儲!$T102))</f>
        <v>0</v>
      </c>
      <c r="AQ97" s="48">
        <f>IF($F97&gt;=110,0,IF($F97&lt;15,0,ISJ.PAY.現.儲!$U102))</f>
        <v>0</v>
      </c>
      <c r="AR97" s="161">
        <f t="shared" si="23"/>
        <v>0</v>
      </c>
      <c r="AS97" s="48">
        <f>IF(AND($F97&gt;=15,$E97&gt;=7),ISJ.PAY.現.儲!$K102,0)</f>
        <v>0</v>
      </c>
      <c r="AT97" s="48">
        <f>IF($AS97=0,0,SUM($AS$13:$AS97))</f>
        <v>0</v>
      </c>
      <c r="AU97" s="48">
        <f>IF($F97&lt;15,ISJ.PAY.現.儲!$I102,0)</f>
        <v>0</v>
      </c>
      <c r="AV97" s="48">
        <f>IF($F97=" ",0,IF(OR($F97&lt;15,$E97&gt;=7),ISJ.PAY.現.儲!$F102,0))</f>
        <v>0</v>
      </c>
      <c r="AW97" s="168">
        <f t="shared" si="24"/>
        <v>0</v>
      </c>
      <c r="AX97" s="168">
        <f t="shared" si="25"/>
        <v>0</v>
      </c>
    </row>
    <row r="98" spans="1:50" ht="16" customHeight="1" x14ac:dyDescent="0.25">
      <c r="A98" s="21">
        <f t="shared" si="28"/>
        <v>85</v>
      </c>
      <c r="E98" s="328">
        <f t="shared" si="26"/>
        <v>86</v>
      </c>
      <c r="F98" s="329" t="str">
        <f t="shared" si="27"/>
        <v xml:space="preserve"> </v>
      </c>
      <c r="G98" s="349"/>
      <c r="H98" s="350" t="str">
        <f>IF($F98=" ","",ROUND(VLOOKUP($B$8,ISJ.CUR!$A$2:$DR$415,12+$E98,0)*$X$12,0))</f>
        <v/>
      </c>
      <c r="I98" s="351" t="str">
        <f t="shared" si="29"/>
        <v/>
      </c>
      <c r="J98" s="351" t="str">
        <f t="shared" si="16"/>
        <v xml:space="preserve"> </v>
      </c>
      <c r="K98" s="352" t="str">
        <f t="shared" si="17"/>
        <v xml:space="preserve"> </v>
      </c>
      <c r="L98" s="350" t="str">
        <f>IF($I$8="購買增額繳清保險金額",IF($F98&gt;=110," ",IF($F98&lt;15," ",ISJ.PAY.繳清!$M103)),IF($AO98=0," ",$AO98))</f>
        <v xml:space="preserve"> </v>
      </c>
      <c r="M98" s="351" t="str">
        <f>IF($I$8="購買增額繳清保險金額",IF($F98&gt;=110," ",IF($F98&lt;15," ",ISJ.PAY.繳清!$T103)),IF($AP98=0," ",$AP98))</f>
        <v xml:space="preserve"> </v>
      </c>
      <c r="N98" s="351" t="str">
        <f>IF($I$8="購買增額繳清保險金額",IF($F98&gt;=110," ",IF($F98&lt;15," ",ISJ.PAY.繳清!U103)),IF($AQ98=0," ",$AQ98))</f>
        <v xml:space="preserve"> </v>
      </c>
      <c r="O98" s="352" t="str">
        <f t="shared" si="18"/>
        <v xml:space="preserve"> </v>
      </c>
      <c r="P98" s="353" t="str">
        <f t="shared" si="19"/>
        <v xml:space="preserve"> </v>
      </c>
      <c r="Q98" s="354" t="str">
        <f t="shared" si="20"/>
        <v xml:space="preserve"> </v>
      </c>
      <c r="R98" s="355" t="str">
        <f>IF($I$8="購買增額繳清保險金額",IF($F98&gt;=15," ",ISJ.PAY.繳清!$I103),IF($I$8="現金給付",IF($AU98=0," ",$AU98),IF($AV98=0," ",$AV98)))</f>
        <v xml:space="preserve"> </v>
      </c>
      <c r="S98" s="355" t="str">
        <f t="shared" si="21"/>
        <v xml:space="preserve"> </v>
      </c>
      <c r="T98" s="358"/>
      <c r="U98" s="358"/>
      <c r="V98" s="358"/>
      <c r="W98" s="358"/>
      <c r="X98" s="358"/>
      <c r="Y98" s="358"/>
      <c r="Z98" s="358"/>
      <c r="AA98" s="358"/>
      <c r="AB98" s="358"/>
      <c r="AC98" s="358"/>
      <c r="AD98" s="358"/>
      <c r="AE98" s="358"/>
      <c r="AF98" s="358"/>
      <c r="AG98" s="355" t="str">
        <f t="shared" si="22"/>
        <v xml:space="preserve"> </v>
      </c>
      <c r="AH98" s="23"/>
      <c r="AI98" s="131"/>
      <c r="AJ98" s="131"/>
      <c r="AO98" s="48">
        <f>IF($F98&gt;=110,0,IF($F98&lt;15,0,ISJ.PAY.現.儲!$M103))</f>
        <v>0</v>
      </c>
      <c r="AP98" s="48">
        <f>IF($F98&gt;=110,0,IF($F98&lt;15,0,ISJ.PAY.現.儲!$T103))</f>
        <v>0</v>
      </c>
      <c r="AQ98" s="48">
        <f>IF($F98&gt;=110,0,IF($F98&lt;15,0,ISJ.PAY.現.儲!$U103))</f>
        <v>0</v>
      </c>
      <c r="AR98" s="161">
        <f t="shared" si="23"/>
        <v>0</v>
      </c>
      <c r="AS98" s="48">
        <f>IF(AND($F98&gt;=15,$E98&gt;=7),ISJ.PAY.現.儲!$K103,0)</f>
        <v>0</v>
      </c>
      <c r="AT98" s="48">
        <f>IF($AS98=0,0,SUM($AS$13:$AS98))</f>
        <v>0</v>
      </c>
      <c r="AU98" s="48">
        <f>IF($F98&lt;15,ISJ.PAY.現.儲!$I103,0)</f>
        <v>0</v>
      </c>
      <c r="AV98" s="48">
        <f>IF($F98=" ",0,IF(OR($F98&lt;15,$E98&gt;=7),ISJ.PAY.現.儲!$F103,0))</f>
        <v>0</v>
      </c>
      <c r="AW98" s="168">
        <f t="shared" si="24"/>
        <v>0</v>
      </c>
      <c r="AX98" s="168">
        <f t="shared" si="25"/>
        <v>0</v>
      </c>
    </row>
    <row r="99" spans="1:50" ht="16" customHeight="1" x14ac:dyDescent="0.25">
      <c r="E99" s="328">
        <f t="shared" si="26"/>
        <v>87</v>
      </c>
      <c r="F99" s="329" t="str">
        <f t="shared" si="27"/>
        <v xml:space="preserve"> </v>
      </c>
      <c r="G99" s="349"/>
      <c r="H99" s="350" t="str">
        <f>IF($F99=" ","",ROUND(VLOOKUP($B$8,ISJ.CUR!$A$2:$DR$415,12+$E99,0)*$X$12,0))</f>
        <v/>
      </c>
      <c r="I99" s="351" t="str">
        <f t="shared" si="29"/>
        <v/>
      </c>
      <c r="J99" s="351" t="str">
        <f t="shared" si="16"/>
        <v xml:space="preserve"> </v>
      </c>
      <c r="K99" s="352" t="str">
        <f t="shared" si="17"/>
        <v xml:space="preserve"> </v>
      </c>
      <c r="L99" s="350" t="str">
        <f>IF($I$8="購買增額繳清保險金額",IF($F99&gt;=110," ",IF($F99&lt;15," ",ISJ.PAY.繳清!$M104)),IF($AO99=0," ",$AO99))</f>
        <v xml:space="preserve"> </v>
      </c>
      <c r="M99" s="351" t="str">
        <f>IF($I$8="購買增額繳清保險金額",IF($F99&gt;=110," ",IF($F99&lt;15," ",ISJ.PAY.繳清!$T104)),IF($AP99=0," ",$AP99))</f>
        <v xml:space="preserve"> </v>
      </c>
      <c r="N99" s="351" t="str">
        <f>IF($I$8="購買增額繳清保險金額",IF($F99&gt;=110," ",IF($F99&lt;15," ",ISJ.PAY.繳清!U104)),IF($AQ99=0," ",$AQ99))</f>
        <v xml:space="preserve"> </v>
      </c>
      <c r="O99" s="352" t="str">
        <f t="shared" si="18"/>
        <v xml:space="preserve"> </v>
      </c>
      <c r="P99" s="353" t="str">
        <f t="shared" si="19"/>
        <v xml:space="preserve"> </v>
      </c>
      <c r="Q99" s="354" t="str">
        <f t="shared" si="20"/>
        <v xml:space="preserve"> </v>
      </c>
      <c r="R99" s="355" t="str">
        <f>IF($I$8="購買增額繳清保險金額",IF($F99&gt;=15," ",ISJ.PAY.繳清!$I104),IF($I$8="現金給付",IF($AU99=0," ",$AU99),IF($AV99=0," ",$AV99)))</f>
        <v xml:space="preserve"> </v>
      </c>
      <c r="S99" s="355" t="str">
        <f t="shared" si="21"/>
        <v xml:space="preserve"> </v>
      </c>
      <c r="T99" s="358"/>
      <c r="U99" s="358"/>
      <c r="V99" s="358"/>
      <c r="W99" s="358"/>
      <c r="X99" s="358"/>
      <c r="Y99" s="358"/>
      <c r="Z99" s="358"/>
      <c r="AA99" s="358"/>
      <c r="AB99" s="358"/>
      <c r="AC99" s="358"/>
      <c r="AD99" s="358"/>
      <c r="AE99" s="358"/>
      <c r="AF99" s="358"/>
      <c r="AG99" s="355" t="str">
        <f t="shared" si="22"/>
        <v xml:space="preserve"> </v>
      </c>
      <c r="AH99" s="23"/>
      <c r="AI99" s="131"/>
      <c r="AJ99" s="131"/>
      <c r="AO99" s="48">
        <f>IF($F99&gt;=110,0,IF($F99&lt;15,0,ISJ.PAY.現.儲!$M104))</f>
        <v>0</v>
      </c>
      <c r="AP99" s="48">
        <f>IF($F99&gt;=110,0,IF($F99&lt;15,0,ISJ.PAY.現.儲!$T104))</f>
        <v>0</v>
      </c>
      <c r="AQ99" s="48">
        <f>IF($F99&gt;=110,0,IF($F99&lt;15,0,ISJ.PAY.現.儲!$U104))</f>
        <v>0</v>
      </c>
      <c r="AR99" s="161">
        <f t="shared" si="23"/>
        <v>0</v>
      </c>
      <c r="AS99" s="48">
        <f>IF(AND($F99&gt;=15,$E99&gt;=7),ISJ.PAY.現.儲!$K104,0)</f>
        <v>0</v>
      </c>
      <c r="AT99" s="48">
        <f>IF($AS99=0,0,SUM($AS$13:$AS99))</f>
        <v>0</v>
      </c>
      <c r="AU99" s="48">
        <f>IF($F99&lt;15,ISJ.PAY.現.儲!$I104,0)</f>
        <v>0</v>
      </c>
      <c r="AV99" s="48">
        <f>IF($F99=" ",0,IF(OR($F99&lt;15,$E99&gt;=7),ISJ.PAY.現.儲!$F104,0))</f>
        <v>0</v>
      </c>
      <c r="AW99" s="168">
        <f t="shared" si="24"/>
        <v>0</v>
      </c>
      <c r="AX99" s="168">
        <f t="shared" si="25"/>
        <v>0</v>
      </c>
    </row>
    <row r="100" spans="1:50" ht="16" customHeight="1" x14ac:dyDescent="0.25">
      <c r="E100" s="328">
        <f t="shared" si="26"/>
        <v>88</v>
      </c>
      <c r="F100" s="329" t="str">
        <f t="shared" si="27"/>
        <v xml:space="preserve"> </v>
      </c>
      <c r="G100" s="349"/>
      <c r="H100" s="350" t="str">
        <f>IF($F100=" ","",ROUND(VLOOKUP($B$8,ISJ.CUR!$A$2:$DR$415,12+$E100,0)*$X$12,0))</f>
        <v/>
      </c>
      <c r="I100" s="351" t="str">
        <f t="shared" si="29"/>
        <v/>
      </c>
      <c r="J100" s="351" t="str">
        <f t="shared" si="16"/>
        <v xml:space="preserve"> </v>
      </c>
      <c r="K100" s="352" t="str">
        <f t="shared" si="17"/>
        <v xml:space="preserve"> </v>
      </c>
      <c r="L100" s="350" t="str">
        <f>IF($I$8="購買增額繳清保險金額",IF($F100&gt;=110," ",IF($F100&lt;15," ",ISJ.PAY.繳清!$M105)),IF($AO100=0," ",$AO100))</f>
        <v xml:space="preserve"> </v>
      </c>
      <c r="M100" s="351" t="str">
        <f>IF($I$8="購買增額繳清保險金額",IF($F100&gt;=110," ",IF($F100&lt;15," ",ISJ.PAY.繳清!$T105)),IF($AP100=0," ",$AP100))</f>
        <v xml:space="preserve"> </v>
      </c>
      <c r="N100" s="351" t="str">
        <f>IF($I$8="購買增額繳清保險金額",IF($F100&gt;=110," ",IF($F100&lt;15," ",ISJ.PAY.繳清!U105)),IF($AQ100=0," ",$AQ100))</f>
        <v xml:space="preserve"> </v>
      </c>
      <c r="O100" s="352" t="str">
        <f t="shared" si="18"/>
        <v xml:space="preserve"> </v>
      </c>
      <c r="P100" s="353" t="str">
        <f t="shared" si="19"/>
        <v xml:space="preserve"> </v>
      </c>
      <c r="Q100" s="354" t="str">
        <f t="shared" si="20"/>
        <v xml:space="preserve"> </v>
      </c>
      <c r="R100" s="355" t="str">
        <f>IF($I$8="購買增額繳清保險金額",IF($F100&gt;=15," ",ISJ.PAY.繳清!$I105),IF($I$8="現金給付",IF($AU100=0," ",$AU100),IF($AV100=0," ",$AV100)))</f>
        <v xml:space="preserve"> </v>
      </c>
      <c r="S100" s="355" t="str">
        <f t="shared" si="21"/>
        <v xml:space="preserve"> </v>
      </c>
      <c r="T100" s="358"/>
      <c r="U100" s="358"/>
      <c r="V100" s="358"/>
      <c r="W100" s="358"/>
      <c r="X100" s="358"/>
      <c r="Y100" s="358"/>
      <c r="Z100" s="358"/>
      <c r="AA100" s="358"/>
      <c r="AB100" s="358"/>
      <c r="AC100" s="358"/>
      <c r="AD100" s="358"/>
      <c r="AE100" s="358"/>
      <c r="AF100" s="358"/>
      <c r="AG100" s="355" t="str">
        <f t="shared" si="22"/>
        <v xml:space="preserve"> </v>
      </c>
      <c r="AH100" s="23"/>
      <c r="AI100" s="131"/>
      <c r="AJ100" s="131"/>
      <c r="AO100" s="48">
        <f>IF($F100&gt;=110,0,IF($F100&lt;15,0,ISJ.PAY.現.儲!$M105))</f>
        <v>0</v>
      </c>
      <c r="AP100" s="48">
        <f>IF($F100&gt;=110,0,IF($F100&lt;15,0,ISJ.PAY.現.儲!$T105))</f>
        <v>0</v>
      </c>
      <c r="AQ100" s="48">
        <f>IF($F100&gt;=110,0,IF($F100&lt;15,0,ISJ.PAY.現.儲!$U105))</f>
        <v>0</v>
      </c>
      <c r="AR100" s="161">
        <f t="shared" si="23"/>
        <v>0</v>
      </c>
      <c r="AS100" s="48">
        <f>IF(AND($F100&gt;=15,$E100&gt;=7),ISJ.PAY.現.儲!$K105,0)</f>
        <v>0</v>
      </c>
      <c r="AT100" s="48">
        <f>IF($AS100=0,0,SUM($AS$13:$AS100))</f>
        <v>0</v>
      </c>
      <c r="AU100" s="48">
        <f>IF($F100&lt;15,ISJ.PAY.現.儲!$I105,0)</f>
        <v>0</v>
      </c>
      <c r="AV100" s="48">
        <f>IF($F100=" ",0,IF(OR($F100&lt;15,$E100&gt;=7),ISJ.PAY.現.儲!$F105,0))</f>
        <v>0</v>
      </c>
      <c r="AW100" s="168">
        <f t="shared" si="24"/>
        <v>0</v>
      </c>
      <c r="AX100" s="168">
        <f t="shared" si="25"/>
        <v>0</v>
      </c>
    </row>
    <row r="101" spans="1:50" ht="16" customHeight="1" x14ac:dyDescent="0.25">
      <c r="E101" s="328">
        <f t="shared" si="26"/>
        <v>89</v>
      </c>
      <c r="F101" s="329" t="str">
        <f t="shared" si="27"/>
        <v xml:space="preserve"> </v>
      </c>
      <c r="G101" s="349"/>
      <c r="H101" s="350" t="str">
        <f>IF($F101=" ","",ROUND(VLOOKUP($B$8,ISJ.CUR!$A$2:$DR$415,12+$E101,0)*$X$12,0))</f>
        <v/>
      </c>
      <c r="I101" s="351" t="str">
        <f t="shared" si="29"/>
        <v/>
      </c>
      <c r="J101" s="351" t="str">
        <f t="shared" si="16"/>
        <v xml:space="preserve"> </v>
      </c>
      <c r="K101" s="352" t="str">
        <f t="shared" si="17"/>
        <v xml:space="preserve"> </v>
      </c>
      <c r="L101" s="350" t="str">
        <f>IF($I$8="購買增額繳清保險金額",IF($F101&gt;=110," ",IF($F101&lt;15," ",ISJ.PAY.繳清!$M106)),IF($AO101=0," ",$AO101))</f>
        <v xml:space="preserve"> </v>
      </c>
      <c r="M101" s="351" t="str">
        <f>IF($I$8="購買增額繳清保險金額",IF($F101&gt;=110," ",IF($F101&lt;15," ",ISJ.PAY.繳清!$T106)),IF($AP101=0," ",$AP101))</f>
        <v xml:space="preserve"> </v>
      </c>
      <c r="N101" s="351" t="str">
        <f>IF($I$8="購買增額繳清保險金額",IF($F101&gt;=110," ",IF($F101&lt;15," ",ISJ.PAY.繳清!U106)),IF($AQ101=0," ",$AQ101))</f>
        <v xml:space="preserve"> </v>
      </c>
      <c r="O101" s="352" t="str">
        <f t="shared" si="18"/>
        <v xml:space="preserve"> </v>
      </c>
      <c r="P101" s="353" t="str">
        <f t="shared" si="19"/>
        <v xml:space="preserve"> </v>
      </c>
      <c r="Q101" s="354" t="str">
        <f t="shared" si="20"/>
        <v xml:space="preserve"> </v>
      </c>
      <c r="R101" s="355" t="str">
        <f>IF($I$8="購買增額繳清保險金額",IF($F101&gt;=15," ",ISJ.PAY.繳清!$I106),IF($I$8="現金給付",IF($AU101=0," ",$AU101),IF($AV101=0," ",$AV101)))</f>
        <v xml:space="preserve"> </v>
      </c>
      <c r="S101" s="355" t="str">
        <f t="shared" si="21"/>
        <v xml:space="preserve"> </v>
      </c>
      <c r="T101" s="358"/>
      <c r="U101" s="358"/>
      <c r="V101" s="358"/>
      <c r="W101" s="358"/>
      <c r="X101" s="358"/>
      <c r="Y101" s="358"/>
      <c r="Z101" s="358"/>
      <c r="AA101" s="358"/>
      <c r="AB101" s="358"/>
      <c r="AC101" s="358"/>
      <c r="AD101" s="358"/>
      <c r="AE101" s="358"/>
      <c r="AF101" s="358"/>
      <c r="AG101" s="355" t="str">
        <f t="shared" si="22"/>
        <v xml:space="preserve"> </v>
      </c>
      <c r="AH101" s="23"/>
      <c r="AI101" s="131"/>
      <c r="AJ101" s="131"/>
      <c r="AO101" s="48">
        <f>IF($F101&gt;=110,0,IF($F101&lt;15,0,ISJ.PAY.現.儲!$M106))</f>
        <v>0</v>
      </c>
      <c r="AP101" s="48">
        <f>IF($F101&gt;=110,0,IF($F101&lt;15,0,ISJ.PAY.現.儲!$T106))</f>
        <v>0</v>
      </c>
      <c r="AQ101" s="48">
        <f>IF($F101&gt;=110,0,IF($F101&lt;15,0,ISJ.PAY.現.儲!$U106))</f>
        <v>0</v>
      </c>
      <c r="AR101" s="161">
        <f t="shared" si="23"/>
        <v>0</v>
      </c>
      <c r="AS101" s="48">
        <f>IF(AND($F101&gt;=15,$E101&gt;=7),ISJ.PAY.現.儲!$K106,0)</f>
        <v>0</v>
      </c>
      <c r="AT101" s="48">
        <f>IF($AS101=0,0,SUM($AS$13:$AS101))</f>
        <v>0</v>
      </c>
      <c r="AU101" s="48">
        <f>IF($F101&lt;15,ISJ.PAY.現.儲!$I106,0)</f>
        <v>0</v>
      </c>
      <c r="AV101" s="48">
        <f>IF($F101=" ",0,IF(OR($F101&lt;15,$E101&gt;=7),ISJ.PAY.現.儲!$F106,0))</f>
        <v>0</v>
      </c>
      <c r="AW101" s="168">
        <f t="shared" si="24"/>
        <v>0</v>
      </c>
      <c r="AX101" s="168">
        <f t="shared" si="25"/>
        <v>0</v>
      </c>
    </row>
    <row r="102" spans="1:50" ht="16" customHeight="1" x14ac:dyDescent="0.25">
      <c r="E102" s="335">
        <f t="shared" si="26"/>
        <v>90</v>
      </c>
      <c r="F102" s="336" t="str">
        <f t="shared" si="27"/>
        <v xml:space="preserve"> </v>
      </c>
      <c r="G102" s="361"/>
      <c r="H102" s="362" t="str">
        <f>IF($F102=" ","",ROUND(VLOOKUP($B$8,ISJ.CUR!$A$2:$DR$415,12+$E102,0)*$X$12,0))</f>
        <v/>
      </c>
      <c r="I102" s="363" t="str">
        <f t="shared" si="29"/>
        <v/>
      </c>
      <c r="J102" s="363" t="str">
        <f t="shared" si="16"/>
        <v xml:space="preserve"> </v>
      </c>
      <c r="K102" s="364" t="str">
        <f t="shared" si="17"/>
        <v xml:space="preserve"> </v>
      </c>
      <c r="L102" s="362" t="str">
        <f>IF($I$8="購買增額繳清保險金額",IF($F102&gt;=110," ",IF($F102&lt;15," ",ISJ.PAY.繳清!$M107)),IF($AO102=0," ",$AO102))</f>
        <v xml:space="preserve"> </v>
      </c>
      <c r="M102" s="363" t="str">
        <f>IF($I$8="購買增額繳清保險金額",IF($F102&gt;=110," ",IF($F102&lt;15," ",ISJ.PAY.繳清!$T107)),IF($AP102=0," ",$AP102))</f>
        <v xml:space="preserve"> </v>
      </c>
      <c r="N102" s="363" t="str">
        <f>IF($I$8="購買增額繳清保險金額",IF($F102&gt;=110," ",IF($F102&lt;15," ",ISJ.PAY.繳清!U107)),IF($AQ102=0," ",$AQ102))</f>
        <v xml:space="preserve"> </v>
      </c>
      <c r="O102" s="364" t="str">
        <f t="shared" si="18"/>
        <v xml:space="preserve"> </v>
      </c>
      <c r="P102" s="365" t="str">
        <f t="shared" si="19"/>
        <v xml:space="preserve"> </v>
      </c>
      <c r="Q102" s="366" t="str">
        <f t="shared" si="20"/>
        <v xml:space="preserve"> </v>
      </c>
      <c r="R102" s="367" t="str">
        <f>IF($I$8="購買增額繳清保險金額",IF($F102&gt;=15," ",ISJ.PAY.繳清!$I107),IF($I$8="現金給付",IF($AU102=0," ",$AU102),IF($AV102=0," ",$AV102)))</f>
        <v xml:space="preserve"> </v>
      </c>
      <c r="S102" s="367" t="str">
        <f t="shared" si="21"/>
        <v xml:space="preserve"> </v>
      </c>
      <c r="T102" s="165"/>
      <c r="U102" s="368"/>
      <c r="V102" s="368"/>
      <c r="W102" s="369"/>
      <c r="X102" s="369"/>
      <c r="Y102" s="369"/>
      <c r="Z102" s="369"/>
      <c r="AA102" s="369"/>
      <c r="AB102" s="369"/>
      <c r="AC102" s="369"/>
      <c r="AD102" s="369"/>
      <c r="AE102" s="369"/>
      <c r="AF102" s="369"/>
      <c r="AG102" s="367" t="str">
        <f t="shared" si="22"/>
        <v xml:space="preserve"> </v>
      </c>
      <c r="AH102" s="23"/>
      <c r="AI102" s="131"/>
      <c r="AJ102" s="131"/>
      <c r="AO102" s="48">
        <f>IF($F102&gt;=110,0,IF($F102&lt;15,0,ISJ.PAY.現.儲!$M107))</f>
        <v>0</v>
      </c>
      <c r="AP102" s="48">
        <f>IF($F102&gt;=110,0,IF($F102&lt;15,0,ISJ.PAY.現.儲!$T107))</f>
        <v>0</v>
      </c>
      <c r="AQ102" s="48">
        <f>IF($F102&gt;=110,0,IF($F102&lt;15,0,ISJ.PAY.現.儲!$U107))</f>
        <v>0</v>
      </c>
      <c r="AR102" s="161">
        <f t="shared" si="23"/>
        <v>0</v>
      </c>
      <c r="AS102" s="48">
        <f>IF(AND($F102&gt;=15,$E102&gt;=7),ISJ.PAY.現.儲!$K107,0)</f>
        <v>0</v>
      </c>
      <c r="AT102" s="48">
        <f>IF($AS102=0,0,SUM($AS$13:$AS102))</f>
        <v>0</v>
      </c>
      <c r="AU102" s="48">
        <f>IF($F102&lt;15,ISJ.PAY.現.儲!$I107,0)</f>
        <v>0</v>
      </c>
      <c r="AV102" s="48">
        <f>IF($F102=" ",0,IF(OR($F102&lt;15,$E102&gt;=7),ISJ.PAY.現.儲!$F107,0))</f>
        <v>0</v>
      </c>
      <c r="AW102" s="168">
        <f t="shared" si="24"/>
        <v>0</v>
      </c>
      <c r="AX102" s="168">
        <f t="shared" si="25"/>
        <v>0</v>
      </c>
    </row>
    <row r="103" spans="1:50" ht="16" customHeight="1" x14ac:dyDescent="0.25">
      <c r="E103" s="328">
        <f t="shared" si="26"/>
        <v>91</v>
      </c>
      <c r="F103" s="329" t="str">
        <f t="shared" si="27"/>
        <v xml:space="preserve"> </v>
      </c>
      <c r="G103" s="349"/>
      <c r="H103" s="350" t="str">
        <f>IF($F103=" ","",ROUND(VLOOKUP($B$8,ISJ.CUR!$A$2:$DR$415,12+$E103,0)*$X$12,0))</f>
        <v/>
      </c>
      <c r="I103" s="351" t="str">
        <f t="shared" si="29"/>
        <v/>
      </c>
      <c r="J103" s="351" t="str">
        <f t="shared" si="16"/>
        <v xml:space="preserve"> </v>
      </c>
      <c r="K103" s="352" t="str">
        <f t="shared" si="17"/>
        <v xml:space="preserve"> </v>
      </c>
      <c r="L103" s="350" t="str">
        <f>IF($I$8="購買增額繳清保險金額",IF($F103&gt;=110," ",IF($F103&lt;15," ",ISJ.PAY.繳清!$M108)),IF($AO103=0," ",$AO103))</f>
        <v xml:space="preserve"> </v>
      </c>
      <c r="M103" s="351" t="str">
        <f>IF($I$8="購買增額繳清保險金額",IF($F103&gt;=110," ",IF($F103&lt;15," ",ISJ.PAY.繳清!$T108)),IF($AP103=0," ",$AP103))</f>
        <v xml:space="preserve"> </v>
      </c>
      <c r="N103" s="351" t="str">
        <f>IF($I$8="購買增額繳清保險金額",IF($F103&gt;=110," ",IF($F103&lt;15," ",ISJ.PAY.繳清!U108)),IF($AQ103=0," ",$AQ103))</f>
        <v xml:space="preserve"> </v>
      </c>
      <c r="O103" s="352" t="str">
        <f t="shared" si="18"/>
        <v xml:space="preserve"> </v>
      </c>
      <c r="P103" s="353" t="str">
        <f t="shared" si="19"/>
        <v xml:space="preserve"> </v>
      </c>
      <c r="Q103" s="354" t="str">
        <f t="shared" si="20"/>
        <v xml:space="preserve"> </v>
      </c>
      <c r="R103" s="355" t="str">
        <f>IF($I$8="購買增額繳清保險金額",IF($F103&gt;=15," ",ISJ.PAY.繳清!$I108),IF($I$8="現金給付",IF($AU103=0," ",$AU103),IF($AV103=0," ",$AV103)))</f>
        <v xml:space="preserve"> </v>
      </c>
      <c r="S103" s="355" t="str">
        <f t="shared" si="21"/>
        <v xml:space="preserve"> </v>
      </c>
      <c r="T103" s="358"/>
      <c r="U103" s="358"/>
      <c r="V103" s="358"/>
      <c r="W103" s="358"/>
      <c r="X103" s="358"/>
      <c r="Y103" s="358"/>
      <c r="Z103" s="358"/>
      <c r="AA103" s="358"/>
      <c r="AB103" s="358"/>
      <c r="AC103" s="358"/>
      <c r="AD103" s="358"/>
      <c r="AE103" s="358"/>
      <c r="AF103" s="358"/>
      <c r="AG103" s="355" t="str">
        <f t="shared" si="22"/>
        <v xml:space="preserve"> </v>
      </c>
      <c r="AH103" s="23"/>
      <c r="AI103" s="131"/>
      <c r="AJ103" s="131"/>
      <c r="AO103" s="48">
        <f>IF($F103&gt;=110,0,IF($F103&lt;15,0,ISJ.PAY.現.儲!$M108))</f>
        <v>0</v>
      </c>
      <c r="AP103" s="48">
        <f>IF($F103&gt;=110,0,IF($F103&lt;15,0,ISJ.PAY.現.儲!$T108))</f>
        <v>0</v>
      </c>
      <c r="AQ103" s="48">
        <f>IF($F103&gt;=110,0,IF($F103&lt;15,0,ISJ.PAY.現.儲!$U108))</f>
        <v>0</v>
      </c>
      <c r="AR103" s="161">
        <f t="shared" si="23"/>
        <v>0</v>
      </c>
      <c r="AS103" s="48">
        <f>IF(AND($F103&gt;=15,$E103&gt;=7),ISJ.PAY.現.儲!$K108,0)</f>
        <v>0</v>
      </c>
      <c r="AT103" s="48">
        <f>IF($AS103=0,0,SUM($AS$13:$AS103))</f>
        <v>0</v>
      </c>
      <c r="AU103" s="48">
        <f>IF($F103&lt;15,ISJ.PAY.現.儲!$I108,0)</f>
        <v>0</v>
      </c>
      <c r="AV103" s="48">
        <f>IF($F103=" ",0,IF(OR($F103&lt;15,$E103&gt;=7),ISJ.PAY.現.儲!$F108,0))</f>
        <v>0</v>
      </c>
      <c r="AW103" s="168">
        <f t="shared" si="24"/>
        <v>0</v>
      </c>
      <c r="AX103" s="168">
        <f t="shared" si="25"/>
        <v>0</v>
      </c>
    </row>
    <row r="104" spans="1:50" ht="16" customHeight="1" x14ac:dyDescent="0.25">
      <c r="E104" s="328">
        <f t="shared" si="26"/>
        <v>92</v>
      </c>
      <c r="F104" s="329" t="str">
        <f t="shared" si="27"/>
        <v xml:space="preserve"> </v>
      </c>
      <c r="G104" s="349"/>
      <c r="H104" s="350" t="str">
        <f>IF($F104=" ","",ROUND(VLOOKUP($B$8,ISJ.CUR!$A$2:$DR$415,12+$E104,0)*$X$12,0))</f>
        <v/>
      </c>
      <c r="I104" s="351" t="str">
        <f t="shared" si="29"/>
        <v/>
      </c>
      <c r="J104" s="351" t="str">
        <f t="shared" si="16"/>
        <v xml:space="preserve"> </v>
      </c>
      <c r="K104" s="352" t="str">
        <f t="shared" si="17"/>
        <v xml:space="preserve"> </v>
      </c>
      <c r="L104" s="350" t="str">
        <f>IF($I$8="購買增額繳清保險金額",IF($F104&gt;=110," ",IF($F104&lt;15," ",ISJ.PAY.繳清!$M109)),IF($AO104=0," ",$AO104))</f>
        <v xml:space="preserve"> </v>
      </c>
      <c r="M104" s="351" t="str">
        <f>IF($I$8="購買增額繳清保險金額",IF($F104&gt;=110," ",IF($F104&lt;15," ",ISJ.PAY.繳清!$T109)),IF($AP104=0," ",$AP104))</f>
        <v xml:space="preserve"> </v>
      </c>
      <c r="N104" s="351" t="str">
        <f>IF($I$8="購買增額繳清保險金額",IF($F104&gt;=110," ",IF($F104&lt;15," ",ISJ.PAY.繳清!U109)),IF($AQ104=0," ",$AQ104))</f>
        <v xml:space="preserve"> </v>
      </c>
      <c r="O104" s="352" t="str">
        <f t="shared" si="18"/>
        <v xml:space="preserve"> </v>
      </c>
      <c r="P104" s="353" t="str">
        <f t="shared" si="19"/>
        <v xml:space="preserve"> </v>
      </c>
      <c r="Q104" s="354" t="str">
        <f t="shared" si="20"/>
        <v xml:space="preserve"> </v>
      </c>
      <c r="R104" s="355" t="str">
        <f>IF($I$8="購買增額繳清保險金額",IF($F104&gt;=15," ",ISJ.PAY.繳清!$I109),IF($I$8="現金給付",IF($AU104=0," ",$AU104),IF($AV104=0," ",$AV104)))</f>
        <v xml:space="preserve"> </v>
      </c>
      <c r="S104" s="355" t="str">
        <f t="shared" si="21"/>
        <v xml:space="preserve"> </v>
      </c>
      <c r="T104" s="358"/>
      <c r="U104" s="358"/>
      <c r="V104" s="358"/>
      <c r="W104" s="358"/>
      <c r="X104" s="358"/>
      <c r="Y104" s="358"/>
      <c r="Z104" s="358"/>
      <c r="AA104" s="358"/>
      <c r="AB104" s="358"/>
      <c r="AC104" s="358"/>
      <c r="AD104" s="358"/>
      <c r="AE104" s="358"/>
      <c r="AF104" s="358"/>
      <c r="AG104" s="355" t="str">
        <f t="shared" si="22"/>
        <v xml:space="preserve"> </v>
      </c>
      <c r="AH104" s="23"/>
      <c r="AI104" s="131"/>
      <c r="AJ104" s="131"/>
      <c r="AO104" s="48">
        <f>IF($F104&gt;=110,0,IF($F104&lt;15,0,ISJ.PAY.現.儲!$M109))</f>
        <v>0</v>
      </c>
      <c r="AP104" s="48">
        <f>IF($F104&gt;=110,0,IF($F104&lt;15,0,ISJ.PAY.現.儲!$T109))</f>
        <v>0</v>
      </c>
      <c r="AQ104" s="48">
        <f>IF($F104&gt;=110,0,IF($F104&lt;15,0,ISJ.PAY.現.儲!$U109))</f>
        <v>0</v>
      </c>
      <c r="AR104" s="161">
        <f t="shared" si="23"/>
        <v>0</v>
      </c>
      <c r="AS104" s="48">
        <f>IF(AND($F104&gt;=15,$E104&gt;=7),ISJ.PAY.現.儲!$K109,0)</f>
        <v>0</v>
      </c>
      <c r="AT104" s="48">
        <f>IF($AS104=0,0,SUM($AS$13:$AS104))</f>
        <v>0</v>
      </c>
      <c r="AU104" s="48">
        <f>IF($F104&lt;15,ISJ.PAY.現.儲!$I109,0)</f>
        <v>0</v>
      </c>
      <c r="AV104" s="48">
        <f>IF($F104=" ",0,IF(OR($F104&lt;15,$E104&gt;=7),ISJ.PAY.現.儲!$F109,0))</f>
        <v>0</v>
      </c>
      <c r="AW104" s="168">
        <f t="shared" si="24"/>
        <v>0</v>
      </c>
      <c r="AX104" s="168">
        <f t="shared" si="25"/>
        <v>0</v>
      </c>
    </row>
    <row r="105" spans="1:50" ht="16" customHeight="1" x14ac:dyDescent="0.25">
      <c r="E105" s="328">
        <f t="shared" si="26"/>
        <v>93</v>
      </c>
      <c r="F105" s="329" t="str">
        <f t="shared" si="27"/>
        <v xml:space="preserve"> </v>
      </c>
      <c r="G105" s="349"/>
      <c r="H105" s="350" t="str">
        <f>IF($F105=" ","",ROUND(VLOOKUP($B$8,ISJ.CUR!$A$2:$DR$415,12+$E105,0)*$X$12,0))</f>
        <v/>
      </c>
      <c r="I105" s="351" t="str">
        <f t="shared" si="29"/>
        <v/>
      </c>
      <c r="J105" s="351" t="str">
        <f t="shared" si="16"/>
        <v xml:space="preserve"> </v>
      </c>
      <c r="K105" s="352" t="str">
        <f t="shared" si="17"/>
        <v xml:space="preserve"> </v>
      </c>
      <c r="L105" s="350" t="str">
        <f>IF($I$8="購買增額繳清保險金額",IF($F105&gt;=110," ",IF($F105&lt;15," ",ISJ.PAY.繳清!$M110)),IF($AO105=0," ",$AO105))</f>
        <v xml:space="preserve"> </v>
      </c>
      <c r="M105" s="351" t="str">
        <f>IF($I$8="購買增額繳清保險金額",IF($F105&gt;=110," ",IF($F105&lt;15," ",ISJ.PAY.繳清!$T110)),IF($AP105=0," ",$AP105))</f>
        <v xml:space="preserve"> </v>
      </c>
      <c r="N105" s="351" t="str">
        <f>IF($I$8="購買增額繳清保險金額",IF($F105&gt;=110," ",IF($F105&lt;15," ",ISJ.PAY.繳清!U110)),IF($AQ105=0," ",$AQ105))</f>
        <v xml:space="preserve"> </v>
      </c>
      <c r="O105" s="352" t="str">
        <f t="shared" si="18"/>
        <v xml:space="preserve"> </v>
      </c>
      <c r="P105" s="353" t="str">
        <f t="shared" si="19"/>
        <v xml:space="preserve"> </v>
      </c>
      <c r="Q105" s="354" t="str">
        <f t="shared" si="20"/>
        <v xml:space="preserve"> </v>
      </c>
      <c r="R105" s="355" t="str">
        <f>IF($I$8="購買增額繳清保險金額",IF($F105&gt;=15," ",ISJ.PAY.繳清!$I110),IF($I$8="現金給付",IF($AU105=0," ",$AU105),IF($AV105=0," ",$AV105)))</f>
        <v xml:space="preserve"> </v>
      </c>
      <c r="S105" s="355" t="str">
        <f t="shared" si="21"/>
        <v xml:space="preserve"> </v>
      </c>
      <c r="T105" s="358"/>
      <c r="U105" s="358"/>
      <c r="V105" s="358"/>
      <c r="W105" s="358"/>
      <c r="X105" s="358"/>
      <c r="Y105" s="358"/>
      <c r="Z105" s="358"/>
      <c r="AA105" s="358"/>
      <c r="AB105" s="358"/>
      <c r="AC105" s="358"/>
      <c r="AD105" s="358"/>
      <c r="AE105" s="358"/>
      <c r="AF105" s="358"/>
      <c r="AG105" s="355" t="str">
        <f t="shared" si="22"/>
        <v xml:space="preserve"> </v>
      </c>
      <c r="AH105" s="23"/>
      <c r="AI105" s="131"/>
      <c r="AJ105" s="131"/>
      <c r="AO105" s="48">
        <f>IF($F105&gt;=110,0,IF($F105&lt;15,0,ISJ.PAY.現.儲!$M110))</f>
        <v>0</v>
      </c>
      <c r="AP105" s="48">
        <f>IF($F105&gt;=110,0,IF($F105&lt;15,0,ISJ.PAY.現.儲!$T110))</f>
        <v>0</v>
      </c>
      <c r="AQ105" s="48">
        <f>IF($F105&gt;=110,0,IF($F105&lt;15,0,ISJ.PAY.現.儲!$U110))</f>
        <v>0</v>
      </c>
      <c r="AR105" s="161">
        <f t="shared" si="23"/>
        <v>0</v>
      </c>
      <c r="AS105" s="48">
        <f>IF(AND($F105&gt;=15,$E105&gt;=7),ISJ.PAY.現.儲!$K110,0)</f>
        <v>0</v>
      </c>
      <c r="AT105" s="48">
        <f>IF($AS105=0,0,SUM($AS$13:$AS105))</f>
        <v>0</v>
      </c>
      <c r="AU105" s="48">
        <f>IF($F105&lt;15,ISJ.PAY.現.儲!$I110,0)</f>
        <v>0</v>
      </c>
      <c r="AV105" s="48">
        <f>IF($F105=" ",0,IF(OR($F105&lt;15,$E105&gt;=7),ISJ.PAY.現.儲!$F110,0))</f>
        <v>0</v>
      </c>
      <c r="AW105" s="168">
        <f t="shared" si="24"/>
        <v>0</v>
      </c>
      <c r="AX105" s="168">
        <f t="shared" si="25"/>
        <v>0</v>
      </c>
    </row>
    <row r="106" spans="1:50" ht="16" customHeight="1" x14ac:dyDescent="0.25">
      <c r="E106" s="328">
        <f t="shared" si="26"/>
        <v>94</v>
      </c>
      <c r="F106" s="329" t="str">
        <f t="shared" si="27"/>
        <v xml:space="preserve"> </v>
      </c>
      <c r="G106" s="390"/>
      <c r="H106" s="350" t="str">
        <f>IF($F106=" ","",ROUND(VLOOKUP($B$8,ISJ.CUR!$A$2:$DR$415,12+$E106,0)*$X$12,0))</f>
        <v/>
      </c>
      <c r="I106" s="351" t="str">
        <f t="shared" si="29"/>
        <v/>
      </c>
      <c r="J106" s="351" t="str">
        <f t="shared" si="16"/>
        <v xml:space="preserve"> </v>
      </c>
      <c r="K106" s="352" t="str">
        <f t="shared" si="17"/>
        <v xml:space="preserve"> </v>
      </c>
      <c r="L106" s="350" t="str">
        <f>IF($I$8="購買增額繳清保險金額",IF($F106&gt;=110," ",IF($F106&lt;15," ",ISJ.PAY.繳清!$M111)),IF($AO106=0," ",$AO106))</f>
        <v xml:space="preserve"> </v>
      </c>
      <c r="M106" s="351" t="str">
        <f>IF($I$8="購買增額繳清保險金額",IF($F106&gt;=110," ",IF($F106&lt;15," ",ISJ.PAY.繳清!$T111)),IF($AP106=0," ",$AP106))</f>
        <v xml:space="preserve"> </v>
      </c>
      <c r="N106" s="351" t="str">
        <f>IF($I$8="購買增額繳清保險金額",IF($F106&gt;=110," ",IF($F106&lt;15," ",ISJ.PAY.繳清!U111)),IF($AQ106=0," ",$AQ106))</f>
        <v xml:space="preserve"> </v>
      </c>
      <c r="O106" s="352" t="str">
        <f t="shared" si="18"/>
        <v xml:space="preserve"> </v>
      </c>
      <c r="P106" s="353" t="str">
        <f t="shared" si="19"/>
        <v xml:space="preserve"> </v>
      </c>
      <c r="Q106" s="354" t="str">
        <f t="shared" si="20"/>
        <v xml:space="preserve"> </v>
      </c>
      <c r="R106" s="355" t="str">
        <f>IF($I$8="購買增額繳清保險金額",IF($F106&gt;=15," ",ISJ.PAY.繳清!$I111),IF($I$8="現金給付",IF($AU106=0," ",$AU106),IF($AV106=0," ",$AV106)))</f>
        <v xml:space="preserve"> </v>
      </c>
      <c r="S106" s="355" t="str">
        <f t="shared" si="21"/>
        <v xml:space="preserve"> </v>
      </c>
      <c r="T106" s="358"/>
      <c r="U106" s="358"/>
      <c r="V106" s="358"/>
      <c r="W106" s="358"/>
      <c r="X106" s="358"/>
      <c r="Y106" s="358"/>
      <c r="Z106" s="358"/>
      <c r="AA106" s="358"/>
      <c r="AB106" s="358"/>
      <c r="AC106" s="358"/>
      <c r="AD106" s="358"/>
      <c r="AE106" s="358"/>
      <c r="AF106" s="358"/>
      <c r="AG106" s="355" t="str">
        <f t="shared" si="22"/>
        <v xml:space="preserve"> </v>
      </c>
      <c r="AH106" s="23"/>
      <c r="AI106" s="131"/>
      <c r="AJ106" s="131"/>
      <c r="AO106" s="48">
        <f>IF($F106&gt;=110,0,IF($F106&lt;15,0,ISJ.PAY.現.儲!$M111))</f>
        <v>0</v>
      </c>
      <c r="AP106" s="48">
        <f>IF($F106&gt;=110,0,IF($F106&lt;15,0,ISJ.PAY.現.儲!$T111))</f>
        <v>0</v>
      </c>
      <c r="AQ106" s="48">
        <f>IF($F106&gt;=110,0,IF($F106&lt;15,0,ISJ.PAY.現.儲!$U111))</f>
        <v>0</v>
      </c>
      <c r="AR106" s="161">
        <f t="shared" si="23"/>
        <v>0</v>
      </c>
      <c r="AS106" s="48">
        <f>IF(AND($F106&gt;=15,$E106&gt;=7),ISJ.PAY.現.儲!$K111,0)</f>
        <v>0</v>
      </c>
      <c r="AT106" s="48">
        <f>IF($AS106=0,0,SUM($AS$13:$AS106))</f>
        <v>0</v>
      </c>
      <c r="AU106" s="48">
        <f>IF($F106&lt;15,ISJ.PAY.現.儲!$I111,0)</f>
        <v>0</v>
      </c>
      <c r="AV106" s="48">
        <f>IF($F106=" ",0,IF(OR($F106&lt;15,$E106&gt;=7),ISJ.PAY.現.儲!$F111,0))</f>
        <v>0</v>
      </c>
      <c r="AW106" s="168">
        <f t="shared" si="24"/>
        <v>0</v>
      </c>
      <c r="AX106" s="168">
        <f t="shared" si="25"/>
        <v>0</v>
      </c>
    </row>
    <row r="107" spans="1:50" ht="16" customHeight="1" x14ac:dyDescent="0.25">
      <c r="E107" s="335">
        <f t="shared" si="26"/>
        <v>95</v>
      </c>
      <c r="F107" s="336" t="str">
        <f t="shared" si="27"/>
        <v xml:space="preserve"> </v>
      </c>
      <c r="G107" s="361"/>
      <c r="H107" s="362" t="str">
        <f>IF($F107=" ","",ROUND(VLOOKUP($B$8,ISJ.CUR!$A$2:$DR$415,12+$E107,0)*$X$12,0))</f>
        <v/>
      </c>
      <c r="I107" s="363" t="str">
        <f t="shared" si="29"/>
        <v/>
      </c>
      <c r="J107" s="363" t="str">
        <f t="shared" si="16"/>
        <v xml:space="preserve"> </v>
      </c>
      <c r="K107" s="364" t="str">
        <f t="shared" si="17"/>
        <v xml:space="preserve"> </v>
      </c>
      <c r="L107" s="362" t="str">
        <f>IF($I$8="購買增額繳清保險金額",IF($F107&gt;=110," ",IF($F107&lt;15," ",ISJ.PAY.繳清!$M112)),IF($AO107=0," ",$AO107))</f>
        <v xml:space="preserve"> </v>
      </c>
      <c r="M107" s="363" t="str">
        <f>IF($I$8="購買增額繳清保險金額",IF($F107&gt;=110," ",IF($F107&lt;15," ",ISJ.PAY.繳清!$T112)),IF($AP107=0," ",$AP107))</f>
        <v xml:space="preserve"> </v>
      </c>
      <c r="N107" s="363" t="str">
        <f>IF($I$8="購買增額繳清保險金額",IF($F107&gt;=110," ",IF($F107&lt;15," ",ISJ.PAY.繳清!U112)),IF($AQ107=0," ",$AQ107))</f>
        <v xml:space="preserve"> </v>
      </c>
      <c r="O107" s="364" t="str">
        <f t="shared" si="18"/>
        <v xml:space="preserve"> </v>
      </c>
      <c r="P107" s="365" t="str">
        <f t="shared" si="19"/>
        <v xml:space="preserve"> </v>
      </c>
      <c r="Q107" s="366" t="str">
        <f t="shared" si="20"/>
        <v xml:space="preserve"> </v>
      </c>
      <c r="R107" s="367" t="str">
        <f>IF($I$8="購買增額繳清保險金額",IF($F107&gt;=15," ",ISJ.PAY.繳清!$I112),IF($I$8="現金給付",IF($AU107=0," ",$AU107),IF($AV107=0," ",$AV107)))</f>
        <v xml:space="preserve"> </v>
      </c>
      <c r="S107" s="367" t="str">
        <f t="shared" si="21"/>
        <v xml:space="preserve"> </v>
      </c>
      <c r="T107" s="165"/>
      <c r="U107" s="368"/>
      <c r="V107" s="368"/>
      <c r="W107" s="369"/>
      <c r="X107" s="369"/>
      <c r="Y107" s="369"/>
      <c r="Z107" s="369"/>
      <c r="AA107" s="369"/>
      <c r="AB107" s="369"/>
      <c r="AC107" s="369"/>
      <c r="AD107" s="369"/>
      <c r="AE107" s="369"/>
      <c r="AF107" s="369"/>
      <c r="AG107" s="367" t="str">
        <f t="shared" si="22"/>
        <v xml:space="preserve"> </v>
      </c>
      <c r="AH107" s="23"/>
      <c r="AI107" s="131"/>
      <c r="AJ107" s="131"/>
      <c r="AO107" s="48">
        <f>IF($F107&gt;=110,0,IF($F107&lt;15,0,ISJ.PAY.現.儲!$M112))</f>
        <v>0</v>
      </c>
      <c r="AP107" s="48">
        <f>IF($F107&gt;=110,0,IF($F107&lt;15,0,ISJ.PAY.現.儲!$T112))</f>
        <v>0</v>
      </c>
      <c r="AQ107" s="48">
        <f>IF($F107&gt;=110,0,IF($F107&lt;15,0,ISJ.PAY.現.儲!$U112))</f>
        <v>0</v>
      </c>
      <c r="AR107" s="161">
        <f t="shared" si="23"/>
        <v>0</v>
      </c>
      <c r="AS107" s="48">
        <f>IF(AND($F107&gt;=15,$E107&gt;=7),ISJ.PAY.現.儲!$K112,0)</f>
        <v>0</v>
      </c>
      <c r="AT107" s="48">
        <f>IF($AS107=0,0,SUM($AS$13:$AS107))</f>
        <v>0</v>
      </c>
      <c r="AU107" s="48">
        <f>IF($F107&lt;15,ISJ.PAY.現.儲!$I112,0)</f>
        <v>0</v>
      </c>
      <c r="AV107" s="48">
        <f>IF($F107=" ",0,IF(OR($F107&lt;15,$E107&gt;=7),ISJ.PAY.現.儲!$F112,0))</f>
        <v>0</v>
      </c>
      <c r="AW107" s="168">
        <f t="shared" si="24"/>
        <v>0</v>
      </c>
      <c r="AX107" s="168">
        <f t="shared" si="25"/>
        <v>0</v>
      </c>
    </row>
    <row r="108" spans="1:50" ht="16" customHeight="1" x14ac:dyDescent="0.25">
      <c r="E108" s="328">
        <f t="shared" si="26"/>
        <v>96</v>
      </c>
      <c r="F108" s="329" t="str">
        <f t="shared" si="27"/>
        <v xml:space="preserve"> </v>
      </c>
      <c r="G108" s="349"/>
      <c r="H108" s="350" t="str">
        <f>IF($F108=" ","",ROUND(VLOOKUP($B$8,ISJ.CUR!$A$2:$DR$415,12+$E108,0)*$X$12,0))</f>
        <v/>
      </c>
      <c r="I108" s="351" t="str">
        <f t="shared" si="29"/>
        <v/>
      </c>
      <c r="J108" s="351" t="str">
        <f t="shared" si="16"/>
        <v xml:space="preserve"> </v>
      </c>
      <c r="K108" s="352" t="str">
        <f t="shared" si="17"/>
        <v xml:space="preserve"> </v>
      </c>
      <c r="L108" s="350" t="str">
        <f>IF($I$8="購買增額繳清保險金額",IF($F108&gt;=110," ",IF($F108&lt;15," ",ISJ.PAY.繳清!$M113)),IF($AO108=0," ",$AO108))</f>
        <v xml:space="preserve"> </v>
      </c>
      <c r="M108" s="351" t="str">
        <f>IF($I$8="購買增額繳清保險金額",IF($F108&gt;=110," ",IF($F108&lt;15," ",ISJ.PAY.繳清!$T113)),IF($AP108=0," ",$AP108))</f>
        <v xml:space="preserve"> </v>
      </c>
      <c r="N108" s="351" t="str">
        <f>IF($I$8="購買增額繳清保險金額",IF($F108&gt;=110," ",IF($F108&lt;15," ",ISJ.PAY.繳清!U113)),IF($AQ108=0," ",$AQ108))</f>
        <v xml:space="preserve"> </v>
      </c>
      <c r="O108" s="352" t="str">
        <f t="shared" si="18"/>
        <v xml:space="preserve"> </v>
      </c>
      <c r="P108" s="353" t="str">
        <f t="shared" si="19"/>
        <v xml:space="preserve"> </v>
      </c>
      <c r="Q108" s="354" t="str">
        <f t="shared" si="20"/>
        <v xml:space="preserve"> </v>
      </c>
      <c r="R108" s="355" t="str">
        <f>IF($I$8="購買增額繳清保險金額",IF($F108&gt;=15," ",ISJ.PAY.繳清!$I113),IF($I$8="現金給付",IF($AU108=0," ",$AU108),IF($AV108=0," ",$AV108)))</f>
        <v xml:space="preserve"> </v>
      </c>
      <c r="S108" s="355" t="str">
        <f t="shared" si="21"/>
        <v xml:space="preserve"> </v>
      </c>
      <c r="T108" s="358"/>
      <c r="U108" s="358"/>
      <c r="V108" s="358"/>
      <c r="W108" s="358"/>
      <c r="X108" s="358"/>
      <c r="Y108" s="358"/>
      <c r="Z108" s="358"/>
      <c r="AA108" s="358"/>
      <c r="AB108" s="358"/>
      <c r="AC108" s="358"/>
      <c r="AD108" s="358"/>
      <c r="AE108" s="358"/>
      <c r="AF108" s="358"/>
      <c r="AG108" s="355" t="str">
        <f t="shared" si="22"/>
        <v xml:space="preserve"> </v>
      </c>
      <c r="AH108" s="23"/>
      <c r="AI108" s="131"/>
      <c r="AJ108" s="131"/>
      <c r="AO108" s="48">
        <f>IF($F108&gt;=110,0,IF($F108&lt;15,0,ISJ.PAY.現.儲!$M113))</f>
        <v>0</v>
      </c>
      <c r="AP108" s="48">
        <f>IF($F108&gt;=110,0,IF($F108&lt;15,0,ISJ.PAY.現.儲!$T113))</f>
        <v>0</v>
      </c>
      <c r="AQ108" s="48">
        <f>IF($F108&gt;=110,0,IF($F108&lt;15,0,ISJ.PAY.現.儲!$U113))</f>
        <v>0</v>
      </c>
      <c r="AR108" s="161">
        <f t="shared" si="23"/>
        <v>0</v>
      </c>
      <c r="AS108" s="48">
        <f>IF(AND($F108&gt;=15,$E108&gt;=7),ISJ.PAY.現.儲!$K113,0)</f>
        <v>0</v>
      </c>
      <c r="AT108" s="48">
        <f>IF($AS108=0,0,SUM($AS$13:$AS108))</f>
        <v>0</v>
      </c>
      <c r="AU108" s="48">
        <f>IF($F108&lt;15,ISJ.PAY.現.儲!$I113,0)</f>
        <v>0</v>
      </c>
      <c r="AV108" s="48">
        <f>IF($F108=" ",0,IF(OR($F108&lt;15,$E108&gt;=7),ISJ.PAY.現.儲!$F113,0))</f>
        <v>0</v>
      </c>
      <c r="AW108" s="168">
        <f t="shared" si="24"/>
        <v>0</v>
      </c>
      <c r="AX108" s="168">
        <f t="shared" si="25"/>
        <v>0</v>
      </c>
    </row>
    <row r="109" spans="1:50" ht="16" customHeight="1" x14ac:dyDescent="0.25">
      <c r="E109" s="328">
        <f t="shared" si="26"/>
        <v>97</v>
      </c>
      <c r="F109" s="329" t="str">
        <f t="shared" si="27"/>
        <v xml:space="preserve"> </v>
      </c>
      <c r="G109" s="349"/>
      <c r="H109" s="350" t="str">
        <f>IF($F109=" ","",ROUND(VLOOKUP($B$8,ISJ.CUR!$A$2:$DR$415,12+$E109,0)*$X$12,0))</f>
        <v/>
      </c>
      <c r="I109" s="351" t="str">
        <f t="shared" si="29"/>
        <v/>
      </c>
      <c r="J109" s="351" t="str">
        <f t="shared" si="16"/>
        <v xml:space="preserve"> </v>
      </c>
      <c r="K109" s="352" t="str">
        <f t="shared" si="17"/>
        <v xml:space="preserve"> </v>
      </c>
      <c r="L109" s="350" t="str">
        <f>IF($I$8="購買增額繳清保險金額",IF($F109&gt;=110," ",IF($F109&lt;15," ",ISJ.PAY.繳清!$M114)),IF($AO109=0," ",$AO109))</f>
        <v xml:space="preserve"> </v>
      </c>
      <c r="M109" s="351" t="str">
        <f>IF($I$8="購買增額繳清保險金額",IF($F109&gt;=110," ",IF($F109&lt;15," ",ISJ.PAY.繳清!$T114)),IF($AP109=0," ",$AP109))</f>
        <v xml:space="preserve"> </v>
      </c>
      <c r="N109" s="351" t="str">
        <f>IF($I$8="購買增額繳清保險金額",IF($F109&gt;=110," ",IF($F109&lt;15," ",ISJ.PAY.繳清!U114)),IF($AQ109=0," ",$AQ109))</f>
        <v xml:space="preserve"> </v>
      </c>
      <c r="O109" s="352" t="str">
        <f t="shared" si="18"/>
        <v xml:space="preserve"> </v>
      </c>
      <c r="P109" s="353" t="str">
        <f t="shared" si="19"/>
        <v xml:space="preserve"> </v>
      </c>
      <c r="Q109" s="354" t="str">
        <f t="shared" si="20"/>
        <v xml:space="preserve"> </v>
      </c>
      <c r="R109" s="355" t="str">
        <f>IF($I$8="購買增額繳清保險金額",IF($F109&gt;=15," ",ISJ.PAY.繳清!$I114),IF($I$8="現金給付",IF($AU109=0," ",$AU109),IF($AV109=0," ",$AV109)))</f>
        <v xml:space="preserve"> </v>
      </c>
      <c r="S109" s="355" t="str">
        <f t="shared" si="21"/>
        <v xml:space="preserve"> </v>
      </c>
      <c r="T109" s="358"/>
      <c r="U109" s="358"/>
      <c r="V109" s="358"/>
      <c r="W109" s="358"/>
      <c r="X109" s="358"/>
      <c r="Y109" s="358"/>
      <c r="Z109" s="358"/>
      <c r="AA109" s="358"/>
      <c r="AB109" s="358"/>
      <c r="AC109" s="358"/>
      <c r="AD109" s="358"/>
      <c r="AE109" s="358"/>
      <c r="AF109" s="358"/>
      <c r="AG109" s="355" t="str">
        <f t="shared" si="22"/>
        <v xml:space="preserve"> </v>
      </c>
      <c r="AH109" s="23"/>
      <c r="AI109" s="131"/>
      <c r="AJ109" s="131"/>
      <c r="AO109" s="48">
        <f>IF($F109&gt;=110,0,IF($F109&lt;15,0,ISJ.PAY.現.儲!$M114))</f>
        <v>0</v>
      </c>
      <c r="AP109" s="48">
        <f>IF($F109&gt;=110,0,IF($F109&lt;15,0,ISJ.PAY.現.儲!$T114))</f>
        <v>0</v>
      </c>
      <c r="AQ109" s="48">
        <f>IF($F109&gt;=110,0,IF($F109&lt;15,0,ISJ.PAY.現.儲!$U114))</f>
        <v>0</v>
      </c>
      <c r="AR109" s="161">
        <f t="shared" si="23"/>
        <v>0</v>
      </c>
      <c r="AS109" s="48">
        <f>IF(AND($F109&gt;=15,$E109&gt;=7),ISJ.PAY.現.儲!$K114,0)</f>
        <v>0</v>
      </c>
      <c r="AT109" s="48">
        <f>IF($AS109=0,0,SUM($AS$13:$AS109))</f>
        <v>0</v>
      </c>
      <c r="AU109" s="48">
        <f>IF($F109&lt;15,ISJ.PAY.現.儲!$I114,0)</f>
        <v>0</v>
      </c>
      <c r="AV109" s="48">
        <f>IF($F109=" ",0,IF(OR($F109&lt;15,$E109&gt;=7),ISJ.PAY.現.儲!$F114,0))</f>
        <v>0</v>
      </c>
      <c r="AW109" s="168">
        <f t="shared" si="24"/>
        <v>0</v>
      </c>
      <c r="AX109" s="168">
        <f t="shared" si="25"/>
        <v>0</v>
      </c>
    </row>
    <row r="110" spans="1:50" ht="16" customHeight="1" x14ac:dyDescent="0.25">
      <c r="E110" s="328">
        <f t="shared" si="26"/>
        <v>98</v>
      </c>
      <c r="F110" s="329" t="str">
        <f t="shared" si="27"/>
        <v xml:space="preserve"> </v>
      </c>
      <c r="G110" s="349"/>
      <c r="H110" s="350" t="str">
        <f>IF($F110=" ","",ROUND(VLOOKUP($B$8,ISJ.CUR!$A$2:$DR$415,12+$E110,0)*$X$12,0))</f>
        <v/>
      </c>
      <c r="I110" s="351" t="str">
        <f t="shared" si="29"/>
        <v/>
      </c>
      <c r="J110" s="351" t="str">
        <f t="shared" si="16"/>
        <v xml:space="preserve"> </v>
      </c>
      <c r="K110" s="352" t="str">
        <f t="shared" si="17"/>
        <v xml:space="preserve"> </v>
      </c>
      <c r="L110" s="350" t="str">
        <f>IF($I$8="購買增額繳清保險金額",IF($F110&gt;=110," ",IF($F110&lt;15," ",ISJ.PAY.繳清!$M115)),IF($AO110=0," ",$AO110))</f>
        <v xml:space="preserve"> </v>
      </c>
      <c r="M110" s="351" t="str">
        <f>IF($I$8="購買增額繳清保險金額",IF($F110&gt;=110," ",IF($F110&lt;15," ",ISJ.PAY.繳清!$T115)),IF($AP110=0," ",$AP110))</f>
        <v xml:space="preserve"> </v>
      </c>
      <c r="N110" s="351" t="str">
        <f>IF($I$8="購買增額繳清保險金額",IF($F110&gt;=110," ",IF($F110&lt;15," ",ISJ.PAY.繳清!U115)),IF($AQ110=0," ",$AQ110))</f>
        <v xml:space="preserve"> </v>
      </c>
      <c r="O110" s="352" t="str">
        <f t="shared" si="18"/>
        <v xml:space="preserve"> </v>
      </c>
      <c r="P110" s="353" t="str">
        <f t="shared" si="19"/>
        <v xml:space="preserve"> </v>
      </c>
      <c r="Q110" s="354" t="str">
        <f t="shared" si="20"/>
        <v xml:space="preserve"> </v>
      </c>
      <c r="R110" s="355" t="str">
        <f>IF($I$8="購買增額繳清保險金額",IF($F110&gt;=15," ",ISJ.PAY.繳清!$I115),IF($I$8="現金給付",IF($AU110=0," ",$AU110),IF($AV110=0," ",$AV110)))</f>
        <v xml:space="preserve"> </v>
      </c>
      <c r="S110" s="355" t="str">
        <f t="shared" si="21"/>
        <v xml:space="preserve"> </v>
      </c>
      <c r="T110" s="358"/>
      <c r="U110" s="358"/>
      <c r="V110" s="358"/>
      <c r="W110" s="358"/>
      <c r="X110" s="358"/>
      <c r="Y110" s="358"/>
      <c r="Z110" s="358"/>
      <c r="AA110" s="358"/>
      <c r="AB110" s="358"/>
      <c r="AC110" s="358"/>
      <c r="AD110" s="358"/>
      <c r="AE110" s="358"/>
      <c r="AF110" s="358"/>
      <c r="AG110" s="355" t="str">
        <f t="shared" si="22"/>
        <v xml:space="preserve"> </v>
      </c>
      <c r="AH110" s="23"/>
      <c r="AI110" s="131"/>
      <c r="AJ110" s="131"/>
      <c r="AO110" s="48">
        <f>IF($F110&gt;=110,0,IF($F110&lt;15,0,ISJ.PAY.現.儲!$M115))</f>
        <v>0</v>
      </c>
      <c r="AP110" s="48">
        <f>IF($F110&gt;=110,0,IF($F110&lt;15,0,ISJ.PAY.現.儲!$T115))</f>
        <v>0</v>
      </c>
      <c r="AQ110" s="48">
        <f>IF($F110&gt;=110,0,IF($F110&lt;15,0,ISJ.PAY.現.儲!$U115))</f>
        <v>0</v>
      </c>
      <c r="AR110" s="161">
        <f t="shared" si="23"/>
        <v>0</v>
      </c>
      <c r="AS110" s="48">
        <f>IF(AND($F110&gt;=15,$E110&gt;=7),ISJ.PAY.現.儲!$K115,0)</f>
        <v>0</v>
      </c>
      <c r="AT110" s="48">
        <f>IF($AS110=0,0,SUM($AS$13:$AS110))</f>
        <v>0</v>
      </c>
      <c r="AU110" s="48">
        <f>IF($F110&lt;15,ISJ.PAY.現.儲!$I115,0)</f>
        <v>0</v>
      </c>
      <c r="AV110" s="48">
        <f>IF($F110=" ",0,IF(OR($F110&lt;15,$E110&gt;=7),ISJ.PAY.現.儲!$F115,0))</f>
        <v>0</v>
      </c>
      <c r="AW110" s="168">
        <f t="shared" si="24"/>
        <v>0</v>
      </c>
      <c r="AX110" s="168">
        <f t="shared" si="25"/>
        <v>0</v>
      </c>
    </row>
    <row r="111" spans="1:50" ht="16" customHeight="1" x14ac:dyDescent="0.25">
      <c r="E111" s="328">
        <f t="shared" si="26"/>
        <v>99</v>
      </c>
      <c r="F111" s="329" t="str">
        <f t="shared" si="27"/>
        <v xml:space="preserve"> </v>
      </c>
      <c r="G111" s="349"/>
      <c r="H111" s="350" t="str">
        <f>IF($F111=" ","",ROUND(VLOOKUP($B$8,ISJ.CUR!$A$2:$DR$415,12+$E111,0)*$X$12,0))</f>
        <v/>
      </c>
      <c r="I111" s="351" t="str">
        <f t="shared" si="29"/>
        <v/>
      </c>
      <c r="J111" s="351" t="str">
        <f t="shared" si="16"/>
        <v xml:space="preserve"> </v>
      </c>
      <c r="K111" s="352" t="str">
        <f t="shared" si="17"/>
        <v xml:space="preserve"> </v>
      </c>
      <c r="L111" s="350" t="str">
        <f>IF($I$8="購買增額繳清保險金額",IF($F111&gt;=110," ",IF($F111&lt;15," ",ISJ.PAY.繳清!$M116)),IF($AO111=0," ",$AO111))</f>
        <v xml:space="preserve"> </v>
      </c>
      <c r="M111" s="351" t="str">
        <f>IF($I$8="購買增額繳清保險金額",IF($F111&gt;=110," ",IF($F111&lt;15," ",ISJ.PAY.繳清!$T116)),IF($AP111=0," ",$AP111))</f>
        <v xml:space="preserve"> </v>
      </c>
      <c r="N111" s="351" t="str">
        <f>IF($I$8="購買增額繳清保險金額",IF($F111&gt;=110," ",IF($F111&lt;15," ",ISJ.PAY.繳清!U116)),IF($AQ111=0," ",$AQ111))</f>
        <v xml:space="preserve"> </v>
      </c>
      <c r="O111" s="352" t="str">
        <f t="shared" si="18"/>
        <v xml:space="preserve"> </v>
      </c>
      <c r="P111" s="353" t="str">
        <f t="shared" si="19"/>
        <v xml:space="preserve"> </v>
      </c>
      <c r="Q111" s="354" t="str">
        <f t="shared" si="20"/>
        <v xml:space="preserve"> </v>
      </c>
      <c r="R111" s="355" t="str">
        <f>IF($I$8="購買增額繳清保險金額",IF($F111&gt;=15," ",ISJ.PAY.繳清!$I116),IF($I$8="現金給付",IF($AU111=0," ",$AU111),IF($AV111=0," ",$AV111)))</f>
        <v xml:space="preserve"> </v>
      </c>
      <c r="S111" s="355" t="str">
        <f t="shared" si="21"/>
        <v xml:space="preserve"> </v>
      </c>
      <c r="T111" s="358"/>
      <c r="U111" s="358"/>
      <c r="V111" s="358"/>
      <c r="W111" s="358"/>
      <c r="X111" s="358"/>
      <c r="Y111" s="358"/>
      <c r="Z111" s="358"/>
      <c r="AA111" s="358"/>
      <c r="AB111" s="358"/>
      <c r="AC111" s="358"/>
      <c r="AD111" s="358"/>
      <c r="AE111" s="358"/>
      <c r="AF111" s="358"/>
      <c r="AG111" s="355" t="str">
        <f t="shared" si="22"/>
        <v xml:space="preserve"> </v>
      </c>
      <c r="AH111" s="23"/>
      <c r="AI111" s="131"/>
      <c r="AJ111" s="131"/>
      <c r="AO111" s="48">
        <f>IF($F111&gt;=110,0,IF($F111&lt;15,0,ISJ.PAY.現.儲!$M116))</f>
        <v>0</v>
      </c>
      <c r="AP111" s="48">
        <f>IF($F111&gt;=110,0,IF($F111&lt;15,0,ISJ.PAY.現.儲!$T116))</f>
        <v>0</v>
      </c>
      <c r="AQ111" s="48">
        <f>IF($F111&gt;=110,0,IF($F111&lt;15,0,ISJ.PAY.現.儲!$U116))</f>
        <v>0</v>
      </c>
      <c r="AR111" s="161">
        <f t="shared" si="23"/>
        <v>0</v>
      </c>
      <c r="AS111" s="48">
        <f>IF(AND($F111&gt;=15,$E111&gt;=7),ISJ.PAY.現.儲!$K116,0)</f>
        <v>0</v>
      </c>
      <c r="AT111" s="48">
        <f>IF($AS111=0,0,SUM($AS$13:$AS111))</f>
        <v>0</v>
      </c>
      <c r="AU111" s="48">
        <f>IF($F111&lt;15,ISJ.PAY.現.儲!$I116,0)</f>
        <v>0</v>
      </c>
      <c r="AV111" s="48">
        <f>IF($F111=" ",0,IF(OR($F111&lt;15,$E111&gt;=7),ISJ.PAY.現.儲!$F116,0))</f>
        <v>0</v>
      </c>
      <c r="AW111" s="168">
        <f t="shared" si="24"/>
        <v>0</v>
      </c>
      <c r="AX111" s="168">
        <f t="shared" si="25"/>
        <v>0</v>
      </c>
    </row>
    <row r="112" spans="1:50" ht="16" customHeight="1" x14ac:dyDescent="0.25">
      <c r="E112" s="335">
        <f t="shared" si="26"/>
        <v>100</v>
      </c>
      <c r="F112" s="336" t="str">
        <f t="shared" si="27"/>
        <v xml:space="preserve"> </v>
      </c>
      <c r="G112" s="361"/>
      <c r="H112" s="362" t="str">
        <f>IF($F112=" ","",ROUND(VLOOKUP($B$8,ISJ.CUR!$A$2:$DR$415,12+$E112,0)*$X$12,0))</f>
        <v/>
      </c>
      <c r="I112" s="363" t="str">
        <f t="shared" si="29"/>
        <v/>
      </c>
      <c r="J112" s="363" t="str">
        <f t="shared" si="16"/>
        <v xml:space="preserve"> </v>
      </c>
      <c r="K112" s="364" t="str">
        <f t="shared" si="17"/>
        <v xml:space="preserve"> </v>
      </c>
      <c r="L112" s="362" t="str">
        <f>IF($I$8="購買增額繳清保險金額",IF($F112&gt;=110," ",IF($F112&lt;15," ",ISJ.PAY.繳清!$M117)),IF($AO112=0," ",$AO112))</f>
        <v xml:space="preserve"> </v>
      </c>
      <c r="M112" s="363" t="str">
        <f>IF($I$8="購買增額繳清保險金額",IF($F112&gt;=110," ",IF($F112&lt;15," ",ISJ.PAY.繳清!$T117)),IF($AP112=0," ",$AP112))</f>
        <v xml:space="preserve"> </v>
      </c>
      <c r="N112" s="363" t="str">
        <f>IF($I$8="購買增額繳清保險金額",IF($F112&gt;=110," ",IF($F112&lt;15," ",ISJ.PAY.繳清!U117)),IF($AQ112=0," ",$AQ112))</f>
        <v xml:space="preserve"> </v>
      </c>
      <c r="O112" s="364" t="str">
        <f t="shared" si="18"/>
        <v xml:space="preserve"> </v>
      </c>
      <c r="P112" s="365" t="str">
        <f t="shared" si="19"/>
        <v xml:space="preserve"> </v>
      </c>
      <c r="Q112" s="366" t="str">
        <f t="shared" si="20"/>
        <v xml:space="preserve"> </v>
      </c>
      <c r="R112" s="367" t="str">
        <f>IF($I$8="購買增額繳清保險金額",IF($F112&gt;=15," ",ISJ.PAY.繳清!$I117),IF($I$8="現金給付",IF($AU112=0," ",$AU112),IF($AV112=0," ",$AV112)))</f>
        <v xml:space="preserve"> </v>
      </c>
      <c r="S112" s="367" t="str">
        <f t="shared" si="21"/>
        <v xml:space="preserve"> </v>
      </c>
      <c r="T112" s="165"/>
      <c r="U112" s="368"/>
      <c r="V112" s="368"/>
      <c r="W112" s="369"/>
      <c r="X112" s="369"/>
      <c r="Y112" s="369"/>
      <c r="Z112" s="369"/>
      <c r="AA112" s="369"/>
      <c r="AB112" s="369"/>
      <c r="AC112" s="369"/>
      <c r="AD112" s="369"/>
      <c r="AE112" s="369"/>
      <c r="AF112" s="369"/>
      <c r="AG112" s="367" t="str">
        <f t="shared" si="22"/>
        <v xml:space="preserve"> </v>
      </c>
      <c r="AH112" s="23"/>
      <c r="AI112" s="131"/>
      <c r="AJ112" s="131"/>
      <c r="AO112" s="48">
        <f>IF($F112&gt;=110,0,IF($F112&lt;15,0,ISJ.PAY.現.儲!$M117))</f>
        <v>0</v>
      </c>
      <c r="AP112" s="48">
        <f>IF($F112&gt;=110,0,IF($F112&lt;15,0,ISJ.PAY.現.儲!$T117))</f>
        <v>0</v>
      </c>
      <c r="AQ112" s="48">
        <f>IF($F112&gt;=110,0,IF($F112&lt;15,0,ISJ.PAY.現.儲!$U117))</f>
        <v>0</v>
      </c>
      <c r="AR112" s="161">
        <f t="shared" si="23"/>
        <v>0</v>
      </c>
      <c r="AS112" s="48">
        <f>IF(AND($F112&gt;=15,$E112&gt;=7),ISJ.PAY.現.儲!$K117,0)</f>
        <v>0</v>
      </c>
      <c r="AT112" s="48">
        <f>IF($AS112=0,0,SUM($AS$13:$AS112))</f>
        <v>0</v>
      </c>
      <c r="AU112" s="48">
        <f>IF($F112&lt;15,ISJ.PAY.現.儲!$I117,0)</f>
        <v>0</v>
      </c>
      <c r="AV112" s="48">
        <f>IF($F112=" ",0,IF(OR($F112&lt;15,$E112&gt;=7),ISJ.PAY.現.儲!$F117,0))</f>
        <v>0</v>
      </c>
      <c r="AW112" s="168">
        <f t="shared" si="24"/>
        <v>0</v>
      </c>
      <c r="AX112" s="168">
        <f t="shared" si="25"/>
        <v>0</v>
      </c>
    </row>
    <row r="113" spans="4:50" ht="16" customHeight="1" x14ac:dyDescent="0.25">
      <c r="E113" s="328">
        <f t="shared" si="26"/>
        <v>101</v>
      </c>
      <c r="F113" s="329" t="str">
        <f t="shared" si="27"/>
        <v xml:space="preserve"> </v>
      </c>
      <c r="G113" s="349"/>
      <c r="H113" s="350" t="str">
        <f>IF($F113=" ","",ROUND(VLOOKUP($B$8,ISJ.CUR!$A$2:$DR$415,12+$E113,0)*$X$12,0))</f>
        <v/>
      </c>
      <c r="I113" s="351" t="str">
        <f t="shared" si="29"/>
        <v/>
      </c>
      <c r="J113" s="351" t="str">
        <f t="shared" si="16"/>
        <v xml:space="preserve"> </v>
      </c>
      <c r="K113" s="352" t="str">
        <f t="shared" si="17"/>
        <v xml:space="preserve"> </v>
      </c>
      <c r="L113" s="350" t="str">
        <f>IF($I$8="購買增額繳清保險金額",IF($F113&gt;=110," ",IF($F113&lt;15," ",ISJ.PAY.繳清!$M118)),IF($AO113=0," ",$AO113))</f>
        <v xml:space="preserve"> </v>
      </c>
      <c r="M113" s="351" t="str">
        <f>IF($I$8="購買增額繳清保險金額",IF($F113&gt;=110," ",IF($F113&lt;15," ",ISJ.PAY.繳清!$T118)),IF($AP113=0," ",$AP113))</f>
        <v xml:space="preserve"> </v>
      </c>
      <c r="N113" s="351" t="str">
        <f>IF($I$8="購買增額繳清保險金額",IF($F113&gt;=110," ",IF($F113&lt;15," ",ISJ.PAY.繳清!U118)),IF($AQ113=0," ",$AQ113))</f>
        <v xml:space="preserve"> </v>
      </c>
      <c r="O113" s="352" t="str">
        <f t="shared" si="18"/>
        <v xml:space="preserve"> </v>
      </c>
      <c r="P113" s="353" t="str">
        <f t="shared" si="19"/>
        <v xml:space="preserve"> </v>
      </c>
      <c r="Q113" s="354" t="str">
        <f t="shared" si="20"/>
        <v xml:space="preserve"> </v>
      </c>
      <c r="R113" s="355" t="str">
        <f>IF($I$8="購買增額繳清保險金額",IF($F113&gt;=15," ",ISJ.PAY.繳清!$I118),IF($I$8="現金給付",IF($AU113=0," ",$AU113),IF($AV113=0," ",$AV113)))</f>
        <v xml:space="preserve"> </v>
      </c>
      <c r="S113" s="355" t="str">
        <f t="shared" si="21"/>
        <v xml:space="preserve"> </v>
      </c>
      <c r="T113" s="358"/>
      <c r="U113" s="358"/>
      <c r="V113" s="358"/>
      <c r="W113" s="358"/>
      <c r="X113" s="358"/>
      <c r="Y113" s="358"/>
      <c r="Z113" s="358"/>
      <c r="AA113" s="358"/>
      <c r="AB113" s="358"/>
      <c r="AC113" s="358"/>
      <c r="AD113" s="358"/>
      <c r="AE113" s="358"/>
      <c r="AF113" s="358"/>
      <c r="AG113" s="355" t="str">
        <f t="shared" si="22"/>
        <v xml:space="preserve"> </v>
      </c>
      <c r="AH113" s="23"/>
      <c r="AI113" s="131"/>
      <c r="AJ113" s="131"/>
      <c r="AO113" s="48">
        <f>IF($F113&gt;=110,0,IF($F113&lt;15,0,ISJ.PAY.現.儲!$M118))</f>
        <v>0</v>
      </c>
      <c r="AP113" s="48">
        <f>IF($F113&gt;=110,0,IF($F113&lt;15,0,ISJ.PAY.現.儲!$T118))</f>
        <v>0</v>
      </c>
      <c r="AQ113" s="48">
        <f>IF($F113&gt;=110,0,IF($F113&lt;15,0,ISJ.PAY.現.儲!$U118))</f>
        <v>0</v>
      </c>
      <c r="AR113" s="161">
        <f t="shared" si="23"/>
        <v>0</v>
      </c>
      <c r="AS113" s="48">
        <f>IF(AND($F113&gt;=15,$E113&gt;=7),ISJ.PAY.現.儲!$K118,0)</f>
        <v>0</v>
      </c>
      <c r="AT113" s="48">
        <f>IF($AS113=0,0,SUM($AS$13:$AS113))</f>
        <v>0</v>
      </c>
      <c r="AU113" s="48">
        <f>IF($F113&lt;15,ISJ.PAY.現.儲!$I118,0)</f>
        <v>0</v>
      </c>
      <c r="AV113" s="48">
        <f>IF($F113=" ",0,IF(OR($F113&lt;15,$E113&gt;=7),ISJ.PAY.現.儲!$F118,0))</f>
        <v>0</v>
      </c>
      <c r="AW113" s="168">
        <f t="shared" si="24"/>
        <v>0</v>
      </c>
      <c r="AX113" s="168">
        <f t="shared" si="25"/>
        <v>0</v>
      </c>
    </row>
    <row r="114" spans="4:50" ht="16" customHeight="1" x14ac:dyDescent="0.25">
      <c r="E114" s="328">
        <f t="shared" si="26"/>
        <v>102</v>
      </c>
      <c r="F114" s="329" t="str">
        <f t="shared" si="27"/>
        <v xml:space="preserve"> </v>
      </c>
      <c r="G114" s="349"/>
      <c r="H114" s="350" t="str">
        <f>IF($F114=" ","",ROUND(VLOOKUP($B$8,ISJ.CUR!$A$2:$DR$415,12+$E114,0)*$X$12,0))</f>
        <v/>
      </c>
      <c r="I114" s="351" t="str">
        <f t="shared" si="29"/>
        <v/>
      </c>
      <c r="J114" s="351" t="str">
        <f t="shared" si="16"/>
        <v xml:space="preserve"> </v>
      </c>
      <c r="K114" s="352" t="str">
        <f t="shared" si="17"/>
        <v xml:space="preserve"> </v>
      </c>
      <c r="L114" s="350" t="str">
        <f>IF($I$8="購買增額繳清保險金額",IF($F114&gt;=110," ",IF($F114&lt;15," ",ISJ.PAY.繳清!$M119)),IF($AO114=0," ",$AO114))</f>
        <v xml:space="preserve"> </v>
      </c>
      <c r="M114" s="351" t="str">
        <f>IF($I$8="購買增額繳清保險金額",IF($F114&gt;=110," ",IF($F114&lt;15," ",ISJ.PAY.繳清!$T119)),IF($AP114=0," ",$AP114))</f>
        <v xml:space="preserve"> </v>
      </c>
      <c r="N114" s="351" t="str">
        <f>IF($I$8="購買增額繳清保險金額",IF($F114&gt;=110," ",IF($F114&lt;15," ",ISJ.PAY.繳清!U119)),IF($AQ114=0," ",$AQ114))</f>
        <v xml:space="preserve"> </v>
      </c>
      <c r="O114" s="352" t="str">
        <f t="shared" si="18"/>
        <v xml:space="preserve"> </v>
      </c>
      <c r="P114" s="353" t="str">
        <f t="shared" si="19"/>
        <v xml:space="preserve"> </v>
      </c>
      <c r="Q114" s="354" t="str">
        <f t="shared" si="20"/>
        <v xml:space="preserve"> </v>
      </c>
      <c r="R114" s="355" t="str">
        <f>IF($I$8="購買增額繳清保險金額",IF($F114&gt;=15," ",ISJ.PAY.繳清!$I119),IF($I$8="現金給付",IF($AU114=0," ",$AU114),IF($AV114=0," ",$AV114)))</f>
        <v xml:space="preserve"> </v>
      </c>
      <c r="S114" s="355" t="str">
        <f t="shared" si="21"/>
        <v xml:space="preserve"> </v>
      </c>
      <c r="T114" s="358"/>
      <c r="U114" s="358"/>
      <c r="V114" s="358"/>
      <c r="W114" s="358"/>
      <c r="X114" s="358"/>
      <c r="Y114" s="358"/>
      <c r="Z114" s="358"/>
      <c r="AA114" s="358"/>
      <c r="AB114" s="358"/>
      <c r="AC114" s="358"/>
      <c r="AD114" s="358"/>
      <c r="AE114" s="358"/>
      <c r="AF114" s="358"/>
      <c r="AG114" s="355" t="str">
        <f t="shared" si="22"/>
        <v xml:space="preserve"> </v>
      </c>
      <c r="AH114" s="23"/>
      <c r="AI114" s="131"/>
      <c r="AJ114" s="131"/>
      <c r="AO114" s="48">
        <f>IF($F114&gt;=110,0,IF($F114&lt;15,0,ISJ.PAY.現.儲!$M119))</f>
        <v>0</v>
      </c>
      <c r="AP114" s="48">
        <f>IF($F114&gt;=110,0,IF($F114&lt;15,0,ISJ.PAY.現.儲!$T119))</f>
        <v>0</v>
      </c>
      <c r="AQ114" s="48">
        <f>IF($F114&gt;=110,0,IF($F114&lt;15,0,ISJ.PAY.現.儲!$U119))</f>
        <v>0</v>
      </c>
      <c r="AR114" s="161">
        <f t="shared" si="23"/>
        <v>0</v>
      </c>
      <c r="AS114" s="48">
        <f>IF(AND($F114&gt;=15,$E114&gt;=7),ISJ.PAY.現.儲!$K119,0)</f>
        <v>0</v>
      </c>
      <c r="AT114" s="48">
        <f>IF($AS114=0,0,SUM($AS$13:$AS114))</f>
        <v>0</v>
      </c>
      <c r="AU114" s="48">
        <f>IF($F114&lt;15,ISJ.PAY.現.儲!$I119,0)</f>
        <v>0</v>
      </c>
      <c r="AV114" s="48">
        <f>IF($F114=" ",0,IF(OR($F114&lt;15,$E114&gt;=7),ISJ.PAY.現.儲!$F119,0))</f>
        <v>0</v>
      </c>
      <c r="AW114" s="168">
        <f t="shared" si="24"/>
        <v>0</v>
      </c>
      <c r="AX114" s="168">
        <f t="shared" si="25"/>
        <v>0</v>
      </c>
    </row>
    <row r="115" spans="4:50" ht="16" customHeight="1" x14ac:dyDescent="0.25">
      <c r="E115" s="328">
        <f t="shared" si="26"/>
        <v>103</v>
      </c>
      <c r="F115" s="329" t="str">
        <f t="shared" si="27"/>
        <v xml:space="preserve"> </v>
      </c>
      <c r="G115" s="349"/>
      <c r="H115" s="350" t="str">
        <f>IF($F115=" ","",ROUND(VLOOKUP($B$8,ISJ.CUR!$A$2:$DR$415,12+$E115,0)*$X$12,0))</f>
        <v/>
      </c>
      <c r="I115" s="351" t="str">
        <f t="shared" si="29"/>
        <v/>
      </c>
      <c r="J115" s="351" t="str">
        <f t="shared" si="16"/>
        <v xml:space="preserve"> </v>
      </c>
      <c r="K115" s="352" t="str">
        <f t="shared" si="17"/>
        <v xml:space="preserve"> </v>
      </c>
      <c r="L115" s="350" t="str">
        <f>IF($I$8="購買增額繳清保險金額",IF($F115&gt;=110," ",IF($F115&lt;15," ",ISJ.PAY.繳清!$M120)),IF($AO115=0," ",$AO115))</f>
        <v xml:space="preserve"> </v>
      </c>
      <c r="M115" s="351" t="str">
        <f>IF($I$8="購買增額繳清保險金額",IF($F115&gt;=110," ",IF($F115&lt;15," ",ISJ.PAY.繳清!$T120)),IF($AP115=0," ",$AP115))</f>
        <v xml:space="preserve"> </v>
      </c>
      <c r="N115" s="351" t="str">
        <f>IF($I$8="購買增額繳清保險金額",IF($F115&gt;=110," ",IF($F115&lt;15," ",ISJ.PAY.繳清!U120)),IF($AQ115=0," ",$AQ115))</f>
        <v xml:space="preserve"> </v>
      </c>
      <c r="O115" s="352" t="str">
        <f t="shared" si="18"/>
        <v xml:space="preserve"> </v>
      </c>
      <c r="P115" s="353" t="str">
        <f t="shared" si="19"/>
        <v xml:space="preserve"> </v>
      </c>
      <c r="Q115" s="354" t="str">
        <f t="shared" si="20"/>
        <v xml:space="preserve"> </v>
      </c>
      <c r="R115" s="355" t="str">
        <f>IF($I$8="購買增額繳清保險金額",IF($F115&gt;=15," ",ISJ.PAY.繳清!$I120),IF($I$8="現金給付",IF($AU115=0," ",$AU115),IF($AV115=0," ",$AV115)))</f>
        <v xml:space="preserve"> </v>
      </c>
      <c r="S115" s="355" t="str">
        <f t="shared" si="21"/>
        <v xml:space="preserve"> </v>
      </c>
      <c r="T115" s="358"/>
      <c r="U115" s="358"/>
      <c r="V115" s="358"/>
      <c r="W115" s="358"/>
      <c r="X115" s="358"/>
      <c r="Y115" s="358"/>
      <c r="Z115" s="358"/>
      <c r="AA115" s="358"/>
      <c r="AB115" s="358"/>
      <c r="AC115" s="358"/>
      <c r="AD115" s="358"/>
      <c r="AE115" s="358"/>
      <c r="AF115" s="358"/>
      <c r="AG115" s="355" t="str">
        <f t="shared" si="22"/>
        <v xml:space="preserve"> </v>
      </c>
      <c r="AH115" s="23"/>
      <c r="AI115" s="131"/>
      <c r="AJ115" s="131"/>
      <c r="AO115" s="48">
        <f>IF($F115&gt;=110,0,IF($F115&lt;15,0,ISJ.PAY.現.儲!$M120))</f>
        <v>0</v>
      </c>
      <c r="AP115" s="48">
        <f>IF($F115&gt;=110,0,IF($F115&lt;15,0,ISJ.PAY.現.儲!$T120))</f>
        <v>0</v>
      </c>
      <c r="AQ115" s="48">
        <f>IF($F115&gt;=110,0,IF($F115&lt;15,0,ISJ.PAY.現.儲!$U120))</f>
        <v>0</v>
      </c>
      <c r="AR115" s="161">
        <f t="shared" si="23"/>
        <v>0</v>
      </c>
      <c r="AS115" s="48">
        <f>IF(AND($F115&gt;=15,$E115&gt;=7),ISJ.PAY.現.儲!$K120,0)</f>
        <v>0</v>
      </c>
      <c r="AT115" s="48">
        <f>IF($AS115=0,0,SUM($AS$13:$AS115))</f>
        <v>0</v>
      </c>
      <c r="AU115" s="48">
        <f>IF($F115&lt;15,ISJ.PAY.現.儲!$I120,0)</f>
        <v>0</v>
      </c>
      <c r="AV115" s="48">
        <f>IF($F115=" ",0,IF(OR($F115&lt;15,$E115&gt;=7),ISJ.PAY.現.儲!$F120,0))</f>
        <v>0</v>
      </c>
      <c r="AW115" s="168">
        <f t="shared" si="24"/>
        <v>0</v>
      </c>
      <c r="AX115" s="168">
        <f t="shared" si="25"/>
        <v>0</v>
      </c>
    </row>
    <row r="116" spans="4:50" ht="16" customHeight="1" x14ac:dyDescent="0.25">
      <c r="E116" s="328">
        <f t="shared" si="26"/>
        <v>104</v>
      </c>
      <c r="F116" s="329" t="str">
        <f t="shared" si="27"/>
        <v xml:space="preserve"> </v>
      </c>
      <c r="G116" s="349"/>
      <c r="H116" s="350" t="str">
        <f>IF($F116=" ","",ROUND(VLOOKUP($B$8,ISJ.CUR!$A$2:$DR$415,12+$E116,0)*$X$12,0))</f>
        <v/>
      </c>
      <c r="I116" s="351" t="str">
        <f t="shared" si="29"/>
        <v/>
      </c>
      <c r="J116" s="351" t="str">
        <f t="shared" si="16"/>
        <v xml:space="preserve"> </v>
      </c>
      <c r="K116" s="352" t="str">
        <f t="shared" si="17"/>
        <v xml:space="preserve"> </v>
      </c>
      <c r="L116" s="350" t="str">
        <f>IF($I$8="購買增額繳清保險金額",IF($F116&gt;=110," ",IF($F116&lt;15," ",ISJ.PAY.繳清!$M121)),IF($AO116=0," ",$AO116))</f>
        <v xml:space="preserve"> </v>
      </c>
      <c r="M116" s="351" t="str">
        <f>IF($I$8="購買增額繳清保險金額",IF($F116&gt;=110," ",IF($F116&lt;15," ",ISJ.PAY.繳清!$T121)),IF($AP116=0," ",$AP116))</f>
        <v xml:space="preserve"> </v>
      </c>
      <c r="N116" s="351" t="str">
        <f>IF($I$8="購買增額繳清保險金額",IF($F116&gt;=110," ",IF($F116&lt;15," ",ISJ.PAY.繳清!U121)),IF($AQ116=0," ",$AQ116))</f>
        <v xml:space="preserve"> </v>
      </c>
      <c r="O116" s="352" t="str">
        <f t="shared" si="18"/>
        <v xml:space="preserve"> </v>
      </c>
      <c r="P116" s="353" t="str">
        <f t="shared" si="19"/>
        <v xml:space="preserve"> </v>
      </c>
      <c r="Q116" s="354" t="str">
        <f t="shared" si="20"/>
        <v xml:space="preserve"> </v>
      </c>
      <c r="R116" s="355" t="str">
        <f>IF($I$8="購買增額繳清保險金額",IF($F116&gt;=15," ",ISJ.PAY.繳清!$I121),IF($I$8="現金給付",IF($AU116=0," ",$AU116),IF($AV116=0," ",$AV116)))</f>
        <v xml:space="preserve"> </v>
      </c>
      <c r="S116" s="355" t="str">
        <f t="shared" si="21"/>
        <v xml:space="preserve"> </v>
      </c>
      <c r="T116" s="358"/>
      <c r="U116" s="358"/>
      <c r="V116" s="358"/>
      <c r="W116" s="358"/>
      <c r="X116" s="358"/>
      <c r="Y116" s="358"/>
      <c r="Z116" s="358"/>
      <c r="AA116" s="358"/>
      <c r="AB116" s="358"/>
      <c r="AC116" s="358"/>
      <c r="AD116" s="358"/>
      <c r="AE116" s="358"/>
      <c r="AF116" s="358"/>
      <c r="AG116" s="355" t="str">
        <f t="shared" si="22"/>
        <v xml:space="preserve"> </v>
      </c>
      <c r="AH116" s="23"/>
      <c r="AI116" s="131"/>
      <c r="AJ116" s="131"/>
      <c r="AO116" s="48">
        <f>IF($F116&gt;=110,0,IF($F116&lt;15,0,ISJ.PAY.現.儲!$M121))</f>
        <v>0</v>
      </c>
      <c r="AP116" s="48">
        <f>IF($F116&gt;=110,0,IF($F116&lt;15,0,ISJ.PAY.現.儲!$T121))</f>
        <v>0</v>
      </c>
      <c r="AQ116" s="48">
        <f>IF($F116&gt;=110,0,IF($F116&lt;15,0,ISJ.PAY.現.儲!$U121))</f>
        <v>0</v>
      </c>
      <c r="AR116" s="161">
        <f t="shared" si="23"/>
        <v>0</v>
      </c>
      <c r="AS116" s="48">
        <f>IF(AND($F116&gt;=15,$E116&gt;=7),ISJ.PAY.現.儲!$K121,0)</f>
        <v>0</v>
      </c>
      <c r="AT116" s="48">
        <f>IF($AS116=0,0,SUM($AS$13:$AS116))</f>
        <v>0</v>
      </c>
      <c r="AU116" s="48">
        <f>IF($F116&lt;15,ISJ.PAY.現.儲!$I121,0)</f>
        <v>0</v>
      </c>
      <c r="AV116" s="48">
        <f>IF($F116=" ",0,IF(OR($F116&lt;15,$E116&gt;=7),ISJ.PAY.現.儲!$F121,0))</f>
        <v>0</v>
      </c>
      <c r="AW116" s="168">
        <f t="shared" si="24"/>
        <v>0</v>
      </c>
      <c r="AX116" s="168">
        <f t="shared" si="25"/>
        <v>0</v>
      </c>
    </row>
    <row r="117" spans="4:50" ht="16" customHeight="1" x14ac:dyDescent="0.25">
      <c r="E117" s="335">
        <f t="shared" si="26"/>
        <v>105</v>
      </c>
      <c r="F117" s="336" t="str">
        <f t="shared" si="27"/>
        <v xml:space="preserve"> </v>
      </c>
      <c r="G117" s="361"/>
      <c r="H117" s="362" t="str">
        <f>IF($F117=" ","",ROUND(VLOOKUP($B$8,ISJ.CUR!$A$2:$DR$415,12+$E117,0)*$X$12,0))</f>
        <v/>
      </c>
      <c r="I117" s="363" t="str">
        <f t="shared" si="29"/>
        <v/>
      </c>
      <c r="J117" s="363" t="str">
        <f t="shared" si="16"/>
        <v xml:space="preserve"> </v>
      </c>
      <c r="K117" s="364" t="str">
        <f t="shared" si="17"/>
        <v xml:space="preserve"> </v>
      </c>
      <c r="L117" s="362" t="str">
        <f>IF($I$8="購買增額繳清保險金額",IF($F117&gt;=110," ",IF($F117&lt;15," ",ISJ.PAY.繳清!$M122)),IF($AO117=0," ",$AO117))</f>
        <v xml:space="preserve"> </v>
      </c>
      <c r="M117" s="363" t="str">
        <f>IF($I$8="購買增額繳清保險金額",IF($F117&gt;=110," ",IF($F117&lt;15," ",ISJ.PAY.繳清!$T122)),IF($AP117=0," ",$AP117))</f>
        <v xml:space="preserve"> </v>
      </c>
      <c r="N117" s="363" t="str">
        <f>IF($I$8="購買增額繳清保險金額",IF($F117&gt;=110," ",IF($F117&lt;15," ",ISJ.PAY.繳清!U122)),IF($AQ117=0," ",$AQ117))</f>
        <v xml:space="preserve"> </v>
      </c>
      <c r="O117" s="364" t="str">
        <f t="shared" si="18"/>
        <v xml:space="preserve"> </v>
      </c>
      <c r="P117" s="365" t="str">
        <f t="shared" si="19"/>
        <v xml:space="preserve"> </v>
      </c>
      <c r="Q117" s="366" t="str">
        <f t="shared" si="20"/>
        <v xml:space="preserve"> </v>
      </c>
      <c r="R117" s="367" t="str">
        <f>IF($I$8="購買增額繳清保險金額",IF($F117&gt;=15," ",ISJ.PAY.繳清!$I122),IF($I$8="現金給付",IF($AU117=0," ",$AU117),IF($AV117=0," ",$AV117)))</f>
        <v xml:space="preserve"> </v>
      </c>
      <c r="S117" s="367" t="str">
        <f t="shared" si="21"/>
        <v xml:space="preserve"> </v>
      </c>
      <c r="T117" s="165"/>
      <c r="U117" s="368"/>
      <c r="V117" s="368"/>
      <c r="W117" s="369"/>
      <c r="X117" s="369"/>
      <c r="Y117" s="369"/>
      <c r="Z117" s="369"/>
      <c r="AA117" s="369"/>
      <c r="AB117" s="369"/>
      <c r="AC117" s="369"/>
      <c r="AD117" s="369"/>
      <c r="AE117" s="369"/>
      <c r="AF117" s="369"/>
      <c r="AG117" s="367" t="str">
        <f t="shared" si="22"/>
        <v xml:space="preserve"> </v>
      </c>
      <c r="AH117" s="23"/>
      <c r="AI117" s="131"/>
      <c r="AJ117" s="131"/>
      <c r="AO117" s="48">
        <f>IF($F117&gt;=110,0,IF($F117&lt;15,0,ISJ.PAY.現.儲!$M122))</f>
        <v>0</v>
      </c>
      <c r="AP117" s="48">
        <f>IF($F117&gt;=110,0,IF($F117&lt;15,0,ISJ.PAY.現.儲!$T122))</f>
        <v>0</v>
      </c>
      <c r="AQ117" s="48">
        <f>IF($F117&gt;=110,0,IF($F117&lt;15,0,ISJ.PAY.現.儲!$U122))</f>
        <v>0</v>
      </c>
      <c r="AR117" s="161">
        <f t="shared" si="23"/>
        <v>0</v>
      </c>
      <c r="AS117" s="48">
        <f>IF(AND($F117&gt;=15,$E117&gt;=7),ISJ.PAY.現.儲!$K122,0)</f>
        <v>0</v>
      </c>
      <c r="AT117" s="48">
        <f>IF($AS117=0,0,SUM($AS$13:$AS117))</f>
        <v>0</v>
      </c>
      <c r="AU117" s="48">
        <f>IF($F117&lt;15,ISJ.PAY.現.儲!$I122,0)</f>
        <v>0</v>
      </c>
      <c r="AV117" s="48">
        <f>IF($F117=" ",0,IF(OR($F117&lt;15,$E117&gt;=7),ISJ.PAY.現.儲!$F122,0))</f>
        <v>0</v>
      </c>
      <c r="AW117" s="168">
        <f t="shared" si="24"/>
        <v>0</v>
      </c>
      <c r="AX117" s="168">
        <f t="shared" si="25"/>
        <v>0</v>
      </c>
    </row>
    <row r="118" spans="4:50" ht="16" customHeight="1" x14ac:dyDescent="0.25">
      <c r="E118" s="328">
        <f t="shared" si="26"/>
        <v>106</v>
      </c>
      <c r="F118" s="329" t="str">
        <f t="shared" si="27"/>
        <v xml:space="preserve"> </v>
      </c>
      <c r="G118" s="349"/>
      <c r="H118" s="350" t="str">
        <f>IF($F118=" ","",ROUND(VLOOKUP($B$8,ISJ.CUR!$A$2:$DR$415,12+$E118,0)*$X$12,0))</f>
        <v/>
      </c>
      <c r="I118" s="351" t="str">
        <f t="shared" si="29"/>
        <v/>
      </c>
      <c r="J118" s="351" t="str">
        <f t="shared" si="16"/>
        <v xml:space="preserve"> </v>
      </c>
      <c r="K118" s="352" t="str">
        <f t="shared" si="17"/>
        <v xml:space="preserve"> </v>
      </c>
      <c r="L118" s="350" t="str">
        <f>IF($I$8="購買增額繳清保險金額",IF($F118&gt;=110," ",IF($F118&lt;15," ",ISJ.PAY.繳清!$M123)),IF($AO118=0," ",$AO118))</f>
        <v xml:space="preserve"> </v>
      </c>
      <c r="M118" s="351" t="str">
        <f>IF($I$8="購買增額繳清保險金額",IF($F118&gt;=110," ",IF($F118&lt;15," ",ISJ.PAY.繳清!$T123)),IF($AP118=0," ",$AP118))</f>
        <v xml:space="preserve"> </v>
      </c>
      <c r="N118" s="351" t="str">
        <f>IF($I$8="購買增額繳清保險金額",IF($F118&gt;=110," ",IF($F118&lt;15," ",ISJ.PAY.繳清!U123)),IF($AQ118=0," ",$AQ118))</f>
        <v xml:space="preserve"> </v>
      </c>
      <c r="O118" s="352" t="str">
        <f t="shared" si="18"/>
        <v xml:space="preserve"> </v>
      </c>
      <c r="P118" s="353" t="str">
        <f t="shared" si="19"/>
        <v xml:space="preserve"> </v>
      </c>
      <c r="Q118" s="354" t="str">
        <f t="shared" si="20"/>
        <v xml:space="preserve"> </v>
      </c>
      <c r="R118" s="355" t="str">
        <f>IF($I$8="購買增額繳清保險金額",IF($F118&gt;=15," ",ISJ.PAY.繳清!$I123),IF($I$8="現金給付",IF($AU118=0," ",$AU118),IF($AV118=0," ",$AV118)))</f>
        <v xml:space="preserve"> </v>
      </c>
      <c r="S118" s="355" t="str">
        <f t="shared" si="21"/>
        <v xml:space="preserve"> </v>
      </c>
      <c r="T118" s="358"/>
      <c r="U118" s="358"/>
      <c r="V118" s="358"/>
      <c r="W118" s="358"/>
      <c r="X118" s="358"/>
      <c r="Y118" s="358"/>
      <c r="Z118" s="358"/>
      <c r="AA118" s="358"/>
      <c r="AB118" s="358"/>
      <c r="AC118" s="358"/>
      <c r="AD118" s="358"/>
      <c r="AE118" s="358"/>
      <c r="AF118" s="358"/>
      <c r="AG118" s="355" t="str">
        <f t="shared" si="22"/>
        <v xml:space="preserve"> </v>
      </c>
      <c r="AH118" s="23"/>
      <c r="AI118" s="131"/>
      <c r="AJ118" s="131"/>
      <c r="AO118" s="48">
        <f>IF($F118&gt;=110,0,IF($F118&lt;15,0,ISJ.PAY.現.儲!$M123))</f>
        <v>0</v>
      </c>
      <c r="AP118" s="48">
        <f>IF($F118&gt;=110,0,IF($F118&lt;15,0,ISJ.PAY.現.儲!$T123))</f>
        <v>0</v>
      </c>
      <c r="AQ118" s="48">
        <f>IF($F118&gt;=110,0,IF($F118&lt;15,0,ISJ.PAY.現.儲!$U123))</f>
        <v>0</v>
      </c>
      <c r="AR118" s="161">
        <f t="shared" si="23"/>
        <v>0</v>
      </c>
      <c r="AS118" s="48">
        <f>IF(AND($F118&gt;=15,$E118&gt;=7),ISJ.PAY.現.儲!$K123,0)</f>
        <v>0</v>
      </c>
      <c r="AT118" s="48">
        <f>IF($AS118=0,0,SUM($AS$13:$AS118))</f>
        <v>0</v>
      </c>
      <c r="AU118" s="48">
        <f>IF($F118&lt;15,ISJ.PAY.現.儲!$I123,0)</f>
        <v>0</v>
      </c>
      <c r="AV118" s="48">
        <f>IF($F118=" ",0,IF(OR($F118&lt;15,$E118&gt;=7),ISJ.PAY.現.儲!$F123,0))</f>
        <v>0</v>
      </c>
      <c r="AW118" s="168">
        <f t="shared" si="24"/>
        <v>0</v>
      </c>
      <c r="AX118" s="168">
        <f t="shared" si="25"/>
        <v>0</v>
      </c>
    </row>
    <row r="119" spans="4:50" ht="16" customHeight="1" x14ac:dyDescent="0.25">
      <c r="E119" s="328">
        <f t="shared" si="26"/>
        <v>107</v>
      </c>
      <c r="F119" s="329" t="str">
        <f t="shared" si="27"/>
        <v xml:space="preserve"> </v>
      </c>
      <c r="G119" s="349"/>
      <c r="H119" s="350" t="str">
        <f>IF($F119=" ","",ROUND(VLOOKUP($B$8,ISJ.CUR!$A$2:$DR$415,12+$E119,0)*$X$12,0))</f>
        <v/>
      </c>
      <c r="I119" s="351" t="str">
        <f t="shared" si="29"/>
        <v/>
      </c>
      <c r="J119" s="351" t="str">
        <f t="shared" si="16"/>
        <v xml:space="preserve"> </v>
      </c>
      <c r="K119" s="352" t="str">
        <f t="shared" si="17"/>
        <v xml:space="preserve"> </v>
      </c>
      <c r="L119" s="350" t="str">
        <f>IF($I$8="購買增額繳清保險金額",IF($F119&gt;=110," ",IF($F119&lt;15," ",ISJ.PAY.繳清!$M124)),IF($AO119=0," ",$AO119))</f>
        <v xml:space="preserve"> </v>
      </c>
      <c r="M119" s="351" t="str">
        <f>IF($I$8="購買增額繳清保險金額",IF($F119&gt;=110," ",IF($F119&lt;15," ",ISJ.PAY.繳清!$T124)),IF($AP119=0," ",$AP119))</f>
        <v xml:space="preserve"> </v>
      </c>
      <c r="N119" s="351" t="str">
        <f>IF($I$8="購買增額繳清保險金額",IF($F119&gt;=110," ",IF($F119&lt;15," ",ISJ.PAY.繳清!U124)),IF($AQ119=0," ",$AQ119))</f>
        <v xml:space="preserve"> </v>
      </c>
      <c r="O119" s="352" t="str">
        <f t="shared" si="18"/>
        <v xml:space="preserve"> </v>
      </c>
      <c r="P119" s="353" t="str">
        <f t="shared" si="19"/>
        <v xml:space="preserve"> </v>
      </c>
      <c r="Q119" s="354" t="str">
        <f t="shared" si="20"/>
        <v xml:space="preserve"> </v>
      </c>
      <c r="R119" s="355" t="str">
        <f>IF($I$8="購買增額繳清保險金額",IF($F119&gt;=15," ",ISJ.PAY.繳清!$I124),IF($I$8="現金給付",IF($AU119=0," ",$AU119),IF($AV119=0," ",$AV119)))</f>
        <v xml:space="preserve"> </v>
      </c>
      <c r="S119" s="355" t="str">
        <f t="shared" si="21"/>
        <v xml:space="preserve"> </v>
      </c>
      <c r="T119" s="358"/>
      <c r="U119" s="358"/>
      <c r="V119" s="358"/>
      <c r="W119" s="358"/>
      <c r="X119" s="358"/>
      <c r="Y119" s="358"/>
      <c r="Z119" s="358"/>
      <c r="AA119" s="358"/>
      <c r="AB119" s="358"/>
      <c r="AC119" s="358"/>
      <c r="AD119" s="358"/>
      <c r="AE119" s="358"/>
      <c r="AF119" s="358"/>
      <c r="AG119" s="355" t="str">
        <f t="shared" si="22"/>
        <v xml:space="preserve"> </v>
      </c>
      <c r="AH119" s="23"/>
      <c r="AI119" s="131"/>
      <c r="AJ119" s="131"/>
      <c r="AO119" s="48">
        <f>IF($F119&gt;=110,0,IF($F119&lt;15,0,ISJ.PAY.現.儲!$M124))</f>
        <v>0</v>
      </c>
      <c r="AP119" s="48">
        <f>IF($F119&gt;=110,0,IF($F119&lt;15,0,ISJ.PAY.現.儲!$T124))</f>
        <v>0</v>
      </c>
      <c r="AQ119" s="48">
        <f>IF($F119&gt;=110,0,IF($F119&lt;15,0,ISJ.PAY.現.儲!$U124))</f>
        <v>0</v>
      </c>
      <c r="AR119" s="161">
        <f t="shared" si="23"/>
        <v>0</v>
      </c>
      <c r="AS119" s="48">
        <f>IF(AND($F119&gt;=15,$E119&gt;=7),ISJ.PAY.現.儲!$K124,0)</f>
        <v>0</v>
      </c>
      <c r="AT119" s="48">
        <f>IF($AS119=0,0,SUM($AS$13:$AS119))</f>
        <v>0</v>
      </c>
      <c r="AU119" s="48">
        <f>IF($F119&lt;15,ISJ.PAY.現.儲!$I124,0)</f>
        <v>0</v>
      </c>
      <c r="AV119" s="48">
        <f>IF($F119=" ",0,IF(OR($F119&lt;15,$E119&gt;=7),ISJ.PAY.現.儲!$F124,0))</f>
        <v>0</v>
      </c>
      <c r="AW119" s="168">
        <f t="shared" si="24"/>
        <v>0</v>
      </c>
      <c r="AX119" s="168">
        <f t="shared" si="25"/>
        <v>0</v>
      </c>
    </row>
    <row r="120" spans="4:50" ht="16" customHeight="1" x14ac:dyDescent="0.25">
      <c r="E120" s="328">
        <f t="shared" si="26"/>
        <v>108</v>
      </c>
      <c r="F120" s="329" t="str">
        <f t="shared" si="27"/>
        <v xml:space="preserve"> </v>
      </c>
      <c r="G120" s="349"/>
      <c r="H120" s="350" t="str">
        <f>IF($F120=" ","",ROUND(VLOOKUP($B$8,ISJ.CUR!$A$2:$DR$415,12+$E120,0)*$X$12,0))</f>
        <v/>
      </c>
      <c r="I120" s="351" t="str">
        <f t="shared" si="29"/>
        <v/>
      </c>
      <c r="J120" s="351" t="str">
        <f t="shared" si="16"/>
        <v xml:space="preserve"> </v>
      </c>
      <c r="K120" s="352" t="str">
        <f t="shared" si="17"/>
        <v xml:space="preserve"> </v>
      </c>
      <c r="L120" s="350" t="str">
        <f>IF($I$8="購買增額繳清保險金額",IF($F120&gt;=110," ",IF($F120&lt;15," ",ISJ.PAY.繳清!$M125)),IF($AO120=0," ",$AO120))</f>
        <v xml:space="preserve"> </v>
      </c>
      <c r="M120" s="351" t="str">
        <f>IF($I$8="購買增額繳清保險金額",IF($F120&gt;=110," ",IF($F120&lt;15," ",ISJ.PAY.繳清!$T125)),IF($AP120=0," ",$AP120))</f>
        <v xml:space="preserve"> </v>
      </c>
      <c r="N120" s="351" t="str">
        <f>IF($I$8="購買增額繳清保險金額",IF($F120&gt;=110," ",IF($F120&lt;15," ",ISJ.PAY.繳清!U125)),IF($AQ120=0," ",$AQ120))</f>
        <v xml:space="preserve"> </v>
      </c>
      <c r="O120" s="352" t="str">
        <f t="shared" si="18"/>
        <v xml:space="preserve"> </v>
      </c>
      <c r="P120" s="353" t="str">
        <f t="shared" si="19"/>
        <v xml:space="preserve"> </v>
      </c>
      <c r="Q120" s="354" t="str">
        <f t="shared" si="20"/>
        <v xml:space="preserve"> </v>
      </c>
      <c r="R120" s="355" t="str">
        <f>IF($I$8="購買增額繳清保險金額",IF($F120&gt;=15," ",ISJ.PAY.繳清!$I125),IF($I$8="現金給付",IF($AU120=0," ",$AU120),IF($AV120=0," ",$AV120)))</f>
        <v xml:space="preserve"> </v>
      </c>
      <c r="S120" s="355" t="str">
        <f t="shared" si="21"/>
        <v xml:space="preserve"> </v>
      </c>
      <c r="T120" s="358"/>
      <c r="U120" s="358"/>
      <c r="V120" s="358"/>
      <c r="W120" s="358"/>
      <c r="X120" s="358"/>
      <c r="Y120" s="358"/>
      <c r="Z120" s="358"/>
      <c r="AA120" s="358"/>
      <c r="AB120" s="358"/>
      <c r="AC120" s="358"/>
      <c r="AD120" s="358"/>
      <c r="AE120" s="358"/>
      <c r="AF120" s="358"/>
      <c r="AG120" s="355" t="str">
        <f t="shared" si="22"/>
        <v xml:space="preserve"> </v>
      </c>
      <c r="AH120" s="23"/>
      <c r="AI120" s="131"/>
      <c r="AJ120" s="131"/>
      <c r="AO120" s="48">
        <f>IF($F120&gt;=110,0,IF($F120&lt;15,0,ISJ.PAY.現.儲!$M125))</f>
        <v>0</v>
      </c>
      <c r="AP120" s="48">
        <f>IF($F120&gt;=110,0,IF($F120&lt;15,0,ISJ.PAY.現.儲!$T125))</f>
        <v>0</v>
      </c>
      <c r="AQ120" s="48">
        <f>IF($F120&gt;=110,0,IF($F120&lt;15,0,ISJ.PAY.現.儲!$U125))</f>
        <v>0</v>
      </c>
      <c r="AR120" s="161">
        <f t="shared" si="23"/>
        <v>0</v>
      </c>
      <c r="AS120" s="48">
        <f>IF(AND($F120&gt;=15,$E120&gt;=7),ISJ.PAY.現.儲!$K125,0)</f>
        <v>0</v>
      </c>
      <c r="AT120" s="48">
        <f>IF($AS120=0,0,SUM($AS$13:$AS120))</f>
        <v>0</v>
      </c>
      <c r="AU120" s="48">
        <f>IF($F120&lt;15,ISJ.PAY.現.儲!$I125,0)</f>
        <v>0</v>
      </c>
      <c r="AV120" s="48">
        <f>IF($F120=" ",0,IF(OR($F120&lt;15,$E120&gt;=7),ISJ.PAY.現.儲!$F125,0))</f>
        <v>0</v>
      </c>
      <c r="AW120" s="168">
        <f t="shared" si="24"/>
        <v>0</v>
      </c>
      <c r="AX120" s="168">
        <f t="shared" si="25"/>
        <v>0</v>
      </c>
    </row>
    <row r="121" spans="4:50" ht="16" customHeight="1" x14ac:dyDescent="0.25">
      <c r="E121" s="328">
        <f t="shared" si="26"/>
        <v>109</v>
      </c>
      <c r="F121" s="329" t="str">
        <f t="shared" si="27"/>
        <v xml:space="preserve"> </v>
      </c>
      <c r="G121" s="349"/>
      <c r="H121" s="350" t="str">
        <f>IF($F121=" ","",ROUND(VLOOKUP($B$8,ISJ.CUR!$A$2:$DR$415,12+$E121,0)*$X$12,0))</f>
        <v/>
      </c>
      <c r="I121" s="351" t="str">
        <f t="shared" si="29"/>
        <v/>
      </c>
      <c r="J121" s="351" t="str">
        <f t="shared" si="16"/>
        <v xml:space="preserve"> </v>
      </c>
      <c r="K121" s="352" t="str">
        <f t="shared" si="17"/>
        <v xml:space="preserve"> </v>
      </c>
      <c r="L121" s="350" t="str">
        <f>IF($I$8="購買增額繳清保險金額",IF($F121&gt;=110," ",IF($F121&lt;15," ",ISJ.PAY.繳清!$M126)),IF($AO121=0," ",$AO121))</f>
        <v xml:space="preserve"> </v>
      </c>
      <c r="M121" s="351" t="str">
        <f>IF($I$8="購買增額繳清保險金額",IF($F121&gt;=110," ",IF($F121&lt;15," ",ISJ.PAY.繳清!$T126)),IF($AP121=0," ",$AP121))</f>
        <v xml:space="preserve"> </v>
      </c>
      <c r="N121" s="351" t="str">
        <f>IF($I$8="購買增額繳清保險金額",IF($F121&gt;=110," ",IF($F121&lt;15," ",ISJ.PAY.繳清!U126)),IF($AQ121=0," ",$AQ121))</f>
        <v xml:space="preserve"> </v>
      </c>
      <c r="O121" s="352" t="str">
        <f t="shared" si="18"/>
        <v xml:space="preserve"> </v>
      </c>
      <c r="P121" s="353" t="str">
        <f t="shared" si="19"/>
        <v xml:space="preserve"> </v>
      </c>
      <c r="Q121" s="354" t="str">
        <f t="shared" si="20"/>
        <v xml:space="preserve"> </v>
      </c>
      <c r="R121" s="355" t="str">
        <f>IF($I$8="購買增額繳清保險金額",IF($F121&gt;=15," ",ISJ.PAY.繳清!$I126),IF($I$8="現金給付",IF($AU121=0," ",$AU121),IF($AV121=0," ",$AV121)))</f>
        <v xml:space="preserve"> </v>
      </c>
      <c r="S121" s="355" t="str">
        <f t="shared" si="21"/>
        <v xml:space="preserve"> </v>
      </c>
      <c r="T121" s="358"/>
      <c r="U121" s="358"/>
      <c r="V121" s="358"/>
      <c r="W121" s="358"/>
      <c r="X121" s="358"/>
      <c r="Y121" s="358"/>
      <c r="Z121" s="358"/>
      <c r="AA121" s="358"/>
      <c r="AB121" s="358"/>
      <c r="AC121" s="358"/>
      <c r="AD121" s="358"/>
      <c r="AE121" s="358"/>
      <c r="AF121" s="358"/>
      <c r="AG121" s="355" t="str">
        <f t="shared" si="22"/>
        <v xml:space="preserve"> </v>
      </c>
      <c r="AH121" s="23"/>
      <c r="AI121" s="131"/>
      <c r="AJ121" s="131"/>
      <c r="AO121" s="48">
        <f>IF($F121&gt;=110,0,IF($F121&lt;15,0,ISJ.PAY.現.儲!$M126))</f>
        <v>0</v>
      </c>
      <c r="AP121" s="48">
        <f>IF($F121&gt;=110,0,IF($F121&lt;15,0,ISJ.PAY.現.儲!$T126))</f>
        <v>0</v>
      </c>
      <c r="AQ121" s="48">
        <f>IF($F121&gt;=110,0,IF($F121&lt;15,0,ISJ.PAY.現.儲!$U126))</f>
        <v>0</v>
      </c>
      <c r="AR121" s="161">
        <f t="shared" si="23"/>
        <v>0</v>
      </c>
      <c r="AS121" s="48">
        <f>IF(AND($F121&gt;=15,$E121&gt;=7),ISJ.PAY.現.儲!$K126,0)</f>
        <v>0</v>
      </c>
      <c r="AT121" s="48">
        <f>IF($AS121=0,0,SUM($AS$13:$AS121))</f>
        <v>0</v>
      </c>
      <c r="AU121" s="48">
        <f>IF($F121&lt;15,ISJ.PAY.現.儲!$I126,0)</f>
        <v>0</v>
      </c>
      <c r="AV121" s="48">
        <f>IF($F121=" ",0,IF(OR($F121&lt;15,$E121&gt;=7),ISJ.PAY.現.儲!$F126,0))</f>
        <v>0</v>
      </c>
      <c r="AW121" s="168">
        <f t="shared" si="24"/>
        <v>0</v>
      </c>
      <c r="AX121" s="168">
        <f t="shared" si="25"/>
        <v>0</v>
      </c>
    </row>
    <row r="122" spans="4:50" ht="16" customHeight="1" thickBot="1" x14ac:dyDescent="0.3">
      <c r="E122" s="342">
        <f t="shared" si="26"/>
        <v>110</v>
      </c>
      <c r="F122" s="343" t="str">
        <f t="shared" si="27"/>
        <v xml:space="preserve"> </v>
      </c>
      <c r="G122" s="372"/>
      <c r="H122" s="373" t="str">
        <f>IF($F122=" ","",ROUND(VLOOKUP($B$8,ISJ.CUR!$A$2:$DR$415,12+$E122,0)*$X$12,0))</f>
        <v/>
      </c>
      <c r="I122" s="374" t="str">
        <f t="shared" si="29"/>
        <v/>
      </c>
      <c r="J122" s="374" t="str">
        <f t="shared" si="16"/>
        <v xml:space="preserve"> </v>
      </c>
      <c r="K122" s="375" t="str">
        <f t="shared" si="17"/>
        <v xml:space="preserve"> </v>
      </c>
      <c r="L122" s="373" t="str">
        <f>IF($I$8="購買增額繳清保險金額",IF($F122&gt;=110," ",IF($F122&lt;15," ",ISJ.PAY.繳清!$M127)),IF($AO122=0," ",$AO122))</f>
        <v xml:space="preserve"> </v>
      </c>
      <c r="M122" s="374" t="str">
        <f>IF($I$8="購買增額繳清保險金額",IF($F122&gt;=110," ",IF($F122&lt;15," ",ISJ.PAY.繳清!$T127)),IF($AP122=0," ",$AP122))</f>
        <v xml:space="preserve"> </v>
      </c>
      <c r="N122" s="374" t="str">
        <f>IF($I$8="購買增額繳清保險金額",IF($F122&gt;=110," ",IF($F122&lt;15," ",ISJ.PAY.繳清!U127)),IF($AQ122=0," ",$AQ122))</f>
        <v xml:space="preserve"> </v>
      </c>
      <c r="O122" s="375" t="str">
        <f t="shared" si="18"/>
        <v xml:space="preserve"> </v>
      </c>
      <c r="P122" s="376" t="str">
        <f t="shared" si="19"/>
        <v xml:space="preserve"> </v>
      </c>
      <c r="Q122" s="377" t="str">
        <f t="shared" si="20"/>
        <v xml:space="preserve"> </v>
      </c>
      <c r="R122" s="378" t="str">
        <f>IF($I$8="購買增額繳清保險金額",IF($F122&gt;=15," ",ISJ.PAY.繳清!$I127),IF($I$8="現金給付",IF($AU122=0," ",$AU122),IF($AV122=0," ",$AV122)))</f>
        <v xml:space="preserve"> </v>
      </c>
      <c r="S122" s="378" t="str">
        <f t="shared" si="21"/>
        <v xml:space="preserve"> </v>
      </c>
      <c r="T122" s="188"/>
      <c r="U122" s="379"/>
      <c r="V122" s="379"/>
      <c r="W122" s="380"/>
      <c r="X122" s="380"/>
      <c r="Y122" s="380"/>
      <c r="Z122" s="380"/>
      <c r="AA122" s="380"/>
      <c r="AB122" s="380"/>
      <c r="AC122" s="380"/>
      <c r="AD122" s="380"/>
      <c r="AE122" s="380"/>
      <c r="AF122" s="380"/>
      <c r="AG122" s="378" t="str">
        <f t="shared" si="22"/>
        <v xml:space="preserve"> </v>
      </c>
      <c r="AH122" s="23"/>
      <c r="AI122" s="131"/>
      <c r="AJ122" s="131"/>
      <c r="AO122" s="48">
        <f>IF($F122&gt;=110,0,IF($F122&lt;15,0,ISJ.PAY.現.儲!$M127))</f>
        <v>0</v>
      </c>
      <c r="AP122" s="48">
        <f>IF($F122&gt;=110,0,IF($F122&lt;15,0,ISJ.PAY.現.儲!$T127))</f>
        <v>0</v>
      </c>
      <c r="AQ122" s="48">
        <f>IF($F122&gt;=110,0,IF($F122&lt;15,0,ISJ.PAY.現.儲!$U127))</f>
        <v>0</v>
      </c>
      <c r="AR122" s="161">
        <f t="shared" si="23"/>
        <v>0</v>
      </c>
      <c r="AS122" s="48">
        <f>IF(AND($F122&gt;=15,$E122&gt;=7),ISJ.PAY.現.儲!$K127,0)</f>
        <v>0</v>
      </c>
      <c r="AT122" s="48">
        <f>IF($AS122=0,0,SUM($AS$13:$AS122))</f>
        <v>0</v>
      </c>
      <c r="AU122" s="48">
        <f>IF($F122&lt;15,ISJ.PAY.現.儲!$I127,0)</f>
        <v>0</v>
      </c>
      <c r="AV122" s="48">
        <f>IF($F122=" ",0,IF(OR($F122&lt;15,$E122&gt;=7),ISJ.PAY.現.儲!$F127,0))</f>
        <v>0</v>
      </c>
      <c r="AW122" s="168">
        <f t="shared" si="24"/>
        <v>0</v>
      </c>
      <c r="AX122" s="168">
        <f t="shared" si="25"/>
        <v>0</v>
      </c>
    </row>
    <row r="123" spans="4:50" ht="27.75" customHeight="1" x14ac:dyDescent="0.15">
      <c r="D123" s="611" t="str">
        <f>"註1：上表增額繳清保險金額係指次一保單年度初之金額，各項實際給付金額，須以計算當時之實際金額為準。
註2："&amp;$AK$6&amp;"解約金合計=基本保險金額之"&amp;$AK$6&amp;"解約金+增額繳清保險金額之當年度保價金+現金給付當年度金額+儲存生息。"</f>
        <v>註1：上表增額繳清保險金額係指次一保單年度初之金額，各項實際給付金額，須以計算當時之實際金額為準。_x000D_註2：次年度初解約金合計=基本保險金額之次年度初解約金+增額繳清保險金額之當年度保價金+現金給付當年度金額+儲存生息。</v>
      </c>
      <c r="E123" s="611"/>
      <c r="F123" s="611"/>
      <c r="G123" s="611"/>
      <c r="H123" s="611"/>
      <c r="I123" s="611"/>
      <c r="J123" s="611"/>
      <c r="K123" s="611"/>
      <c r="L123" s="611"/>
      <c r="M123" s="611"/>
      <c r="N123" s="611"/>
      <c r="O123" s="611"/>
      <c r="P123" s="611"/>
      <c r="Q123" s="611"/>
      <c r="R123" s="611"/>
      <c r="S123" s="611"/>
      <c r="T123" s="611"/>
      <c r="U123" s="611"/>
      <c r="V123" s="611"/>
      <c r="W123" s="611"/>
      <c r="X123" s="611"/>
      <c r="Y123" s="611"/>
      <c r="Z123" s="611"/>
      <c r="AA123" s="611"/>
      <c r="AB123" s="611"/>
      <c r="AC123" s="611"/>
      <c r="AD123" s="611"/>
      <c r="AE123" s="611"/>
      <c r="AF123" s="611"/>
      <c r="AG123" s="611"/>
    </row>
    <row r="124" spans="4:50" ht="15.75" customHeight="1" x14ac:dyDescent="0.15">
      <c r="D124" s="612" t="s">
        <v>740</v>
      </c>
      <c r="E124" s="612"/>
      <c r="F124" s="612"/>
      <c r="G124" s="612"/>
      <c r="H124" s="612"/>
      <c r="I124" s="612"/>
      <c r="J124" s="612"/>
      <c r="K124" s="612"/>
      <c r="L124" s="612"/>
      <c r="M124" s="612"/>
      <c r="N124" s="612"/>
      <c r="O124" s="612"/>
      <c r="P124" s="612"/>
      <c r="Q124" s="612"/>
      <c r="R124" s="612"/>
      <c r="S124" s="612"/>
      <c r="T124" s="612"/>
      <c r="U124" s="612"/>
      <c r="V124" s="612"/>
      <c r="W124" s="612"/>
      <c r="X124" s="612"/>
      <c r="Y124" s="612"/>
      <c r="Z124" s="612"/>
      <c r="AA124" s="612"/>
      <c r="AB124" s="612"/>
      <c r="AC124" s="612"/>
      <c r="AD124" s="612"/>
      <c r="AE124" s="612"/>
      <c r="AF124" s="612"/>
      <c r="AG124" s="612"/>
    </row>
    <row r="125" spans="4:50" ht="385.5" customHeight="1" x14ac:dyDescent="0.15">
      <c r="D125" s="520" t="s">
        <v>738</v>
      </c>
      <c r="E125" s="520"/>
      <c r="F125" s="520"/>
      <c r="G125" s="520"/>
      <c r="H125" s="520"/>
      <c r="I125" s="520"/>
      <c r="J125" s="520"/>
      <c r="K125" s="520"/>
      <c r="L125" s="520"/>
      <c r="M125" s="520"/>
      <c r="N125" s="520"/>
      <c r="O125" s="520"/>
      <c r="P125" s="520"/>
      <c r="Q125" s="520"/>
      <c r="R125" s="520"/>
      <c r="S125" s="520"/>
      <c r="T125" s="520"/>
      <c r="U125" s="520"/>
      <c r="V125" s="520"/>
      <c r="W125" s="520"/>
      <c r="X125" s="520"/>
      <c r="Y125" s="520"/>
      <c r="Z125" s="520"/>
      <c r="AA125" s="520"/>
      <c r="AB125" s="520"/>
      <c r="AC125" s="520"/>
      <c r="AD125" s="520"/>
      <c r="AE125" s="520"/>
      <c r="AF125" s="520"/>
      <c r="AG125" s="520"/>
    </row>
    <row r="126" spans="4:50" ht="6.75" hidden="1" customHeight="1" x14ac:dyDescent="0.25">
      <c r="D126" s="311"/>
      <c r="E126" s="311"/>
      <c r="F126" s="311"/>
      <c r="G126" s="311"/>
      <c r="H126" s="311"/>
      <c r="I126" s="311"/>
      <c r="J126" s="311"/>
      <c r="K126" s="311"/>
      <c r="L126" s="311"/>
      <c r="M126" s="311"/>
      <c r="N126" s="311"/>
      <c r="O126" s="311"/>
      <c r="P126" s="311"/>
      <c r="Q126" s="386"/>
    </row>
    <row r="127" spans="4:50" ht="57.75" customHeight="1" x14ac:dyDescent="0.15">
      <c r="D127" s="520" t="s">
        <v>727</v>
      </c>
      <c r="E127" s="520"/>
      <c r="F127" s="520"/>
      <c r="G127" s="520"/>
      <c r="H127" s="520"/>
      <c r="I127" s="520"/>
      <c r="J127" s="520"/>
      <c r="K127" s="520"/>
      <c r="L127" s="520"/>
      <c r="M127" s="520"/>
      <c r="N127" s="520"/>
      <c r="O127" s="520"/>
      <c r="P127" s="520"/>
      <c r="Q127" s="520"/>
      <c r="R127" s="520"/>
      <c r="S127" s="520"/>
      <c r="T127" s="520"/>
      <c r="U127" s="520"/>
      <c r="V127" s="520"/>
      <c r="W127" s="520"/>
      <c r="X127" s="520"/>
      <c r="Y127" s="520"/>
      <c r="Z127" s="520"/>
      <c r="AA127" s="520"/>
      <c r="AB127" s="520"/>
      <c r="AC127" s="520"/>
      <c r="AD127" s="520"/>
      <c r="AE127" s="520"/>
      <c r="AF127" s="520"/>
      <c r="AG127" s="520"/>
    </row>
    <row r="128" spans="4:50" ht="15" customHeight="1" x14ac:dyDescent="0.25">
      <c r="D128" s="520"/>
      <c r="E128" s="520"/>
      <c r="F128" s="520"/>
      <c r="G128" s="520"/>
      <c r="H128" s="520"/>
      <c r="I128" s="520"/>
      <c r="J128" s="520"/>
      <c r="K128" s="520"/>
      <c r="L128" s="520"/>
      <c r="M128" s="520"/>
      <c r="N128" s="520"/>
      <c r="O128" s="520"/>
      <c r="P128" s="520"/>
      <c r="Q128" s="521"/>
    </row>
    <row r="129" spans="4:5" ht="0" hidden="1" customHeight="1" x14ac:dyDescent="0.25">
      <c r="D129" s="22"/>
      <c r="E129" s="33"/>
    </row>
    <row r="130" spans="4:5" ht="0" hidden="1" customHeight="1" x14ac:dyDescent="0.25">
      <c r="D130" s="22"/>
      <c r="E130" s="33"/>
    </row>
    <row r="131" spans="4:5" ht="0" hidden="1" customHeight="1" x14ac:dyDescent="0.25">
      <c r="D131" s="22"/>
    </row>
    <row r="132" spans="4:5" ht="0" hidden="1" customHeight="1" x14ac:dyDescent="0.25"/>
  </sheetData>
  <sheetProtection password="C340" sheet="1" objects="1" scenarios="1" selectLockedCells="1"/>
  <dataConsolidate/>
  <mergeCells count="43">
    <mergeCell ref="P9:R9"/>
    <mergeCell ref="E3:R3"/>
    <mergeCell ref="E4:G4"/>
    <mergeCell ref="E5:G5"/>
    <mergeCell ref="I5:J5"/>
    <mergeCell ref="M5:N5"/>
    <mergeCell ref="Q5:R5"/>
    <mergeCell ref="E7:G7"/>
    <mergeCell ref="I7:J7"/>
    <mergeCell ref="M7:N7"/>
    <mergeCell ref="Q7:R7"/>
    <mergeCell ref="E8:H8"/>
    <mergeCell ref="I8:K8"/>
    <mergeCell ref="M8:N8"/>
    <mergeCell ref="Q8:R8"/>
    <mergeCell ref="AK5:AM5"/>
    <mergeCell ref="E6:G6"/>
    <mergeCell ref="I6:J6"/>
    <mergeCell ref="M6:N6"/>
    <mergeCell ref="Q6:R6"/>
    <mergeCell ref="AK6:AM6"/>
    <mergeCell ref="AO11:AR11"/>
    <mergeCell ref="AS11:AU11"/>
    <mergeCell ref="AW11:AW12"/>
    <mergeCell ref="AX11:AX12"/>
    <mergeCell ref="AK9:AM9"/>
    <mergeCell ref="AK10:AM10"/>
    <mergeCell ref="AO10:AX10"/>
    <mergeCell ref="AK18:AM19"/>
    <mergeCell ref="D125:AG125"/>
    <mergeCell ref="D127:AG127"/>
    <mergeCell ref="D128:Q128"/>
    <mergeCell ref="AJ11:AJ12"/>
    <mergeCell ref="AK11:AM12"/>
    <mergeCell ref="E11:E12"/>
    <mergeCell ref="F11:F12"/>
    <mergeCell ref="G11:G12"/>
    <mergeCell ref="H11:K11"/>
    <mergeCell ref="L11:O11"/>
    <mergeCell ref="P11:Q11"/>
    <mergeCell ref="AG11:AG12"/>
    <mergeCell ref="D123:AG123"/>
    <mergeCell ref="D124:AG124"/>
  </mergeCells>
  <phoneticPr fontId="5" type="noConversion"/>
  <conditionalFormatting sqref="T10:T11 I5:I7 K5:K7 S10 E13:E122 F13:K32 G33:G105 L12:R12 E10:Q10 P11:R11 T72 AG13:AG122 J13:S122 H33:K122 G107:G122 F33:F122">
    <cfRule type="expression" dxfId="14" priority="12">
      <formula>#REF!=0</formula>
    </cfRule>
  </conditionalFormatting>
  <conditionalFormatting sqref="E13:G14 I5:I7 K5:K7 G15:G105 E10:Q10 P72:T72 AG13:AG122 P13:S71 P73:S122 H13:O122 G107:G122 E15:F122">
    <cfRule type="expression" dxfId="13" priority="11">
      <formula>#REF!=0</formula>
    </cfRule>
  </conditionalFormatting>
  <conditionalFormatting sqref="M12 AP12">
    <cfRule type="expression" priority="10">
      <formula>IF(AND($H$6&lt;15,$M$5&gt;1000),"不符投保規則")</formula>
    </cfRule>
  </conditionalFormatting>
  <conditionalFormatting sqref="AJ13:AJ32 AK22:AK36 AK20 AK9 AI15:AI51 AK13:AK14 AK16:AK17">
    <cfRule type="cellIs" dxfId="12" priority="9" operator="lessThan">
      <formula>0</formula>
    </cfRule>
  </conditionalFormatting>
  <conditionalFormatting sqref="S10 AG10 T10:T11 R11:R12 T72 AG13:AG122 R13:S122 AO12:AR12 AS11:AS12 AV11:AV12 AT12:AU12 AO13:AV122">
    <cfRule type="expression" dxfId="11" priority="8">
      <formula>#REF!=0</formula>
    </cfRule>
  </conditionalFormatting>
  <conditionalFormatting sqref="R72:T72 AG13:AG122 R13:S71 R73:S122 AO13:AV122">
    <cfRule type="expression" dxfId="10" priority="7">
      <formula>#REF!=0</formula>
    </cfRule>
  </conditionalFormatting>
  <conditionalFormatting sqref="L5:L8">
    <cfRule type="expression" dxfId="9" priority="4">
      <formula>$H$7="保費推保額"</formula>
    </cfRule>
  </conditionalFormatting>
  <conditionalFormatting sqref="M5:N8">
    <cfRule type="expression" dxfId="8" priority="3">
      <formula>$H$7="保費推保額"</formula>
    </cfRule>
  </conditionalFormatting>
  <conditionalFormatting sqref="P5:R8">
    <cfRule type="expression" dxfId="7" priority="2">
      <formula>$H$7="保額推保費"</formula>
    </cfRule>
  </conditionalFormatting>
  <conditionalFormatting sqref="P9:R9">
    <cfRule type="expression" dxfId="6" priority="1">
      <formula>$AB$17=1</formula>
    </cfRule>
  </conditionalFormatting>
  <dataValidations disablePrompts="1" count="2">
    <dataValidation type="list" allowBlank="1" showInputMessage="1" showErrorMessage="1" sqref="AK6:AM6">
      <formula1>$C$28:$C$29</formula1>
    </dataValidation>
    <dataValidation type="custom" allowBlank="1" showInputMessage="1" showErrorMessage="1" promptTitle="注意：" prompt="反推後之投保金額需符合投保規定_x000a_最高保額6000萬_x000a_最低保額30萬" sqref="S5">
      <formula1>IF($H$7="保額推保費",IF(OR($M$5&lt;30,$M$5&gt;6000),0,$M$5),IF(OR($Q$8&lt;30,$Q$8&gt;6000),0,$Q$8))</formula1>
    </dataValidation>
  </dataValidations>
  <printOptions horizontalCentered="1"/>
  <pageMargins left="0.15748031496062992" right="0.15748031496062992" top="0.31496062992125984" bottom="0.43307086614173229" header="0.27559055118110237" footer="0.15748031496062992"/>
  <pageSetup paperSize="9" scale="71" fitToHeight="0" orientation="landscape" r:id="rId1"/>
  <headerFooter>
    <oddFooter>&amp;L&amp;10ISJ試算表版本：v1060505_1&amp;C&amp;10第&amp;P頁  共&amp;N頁&amp;R&amp;10製表日期：&amp;D</oddFooter>
  </headerFooter>
  <ignoredErrors>
    <ignoredError sqref="I8 H5:H7 M5 Q5" unlockedFormula="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K7"/>
  <sheetViews>
    <sheetView workbookViewId="0">
      <selection activeCell="E5" sqref="E5"/>
    </sheetView>
  </sheetViews>
  <sheetFormatPr baseColWidth="10" defaultColWidth="8.83203125" defaultRowHeight="30" x14ac:dyDescent="0.15"/>
  <cols>
    <col min="1" max="1" width="3" style="138" customWidth="1"/>
    <col min="2" max="2" width="16" style="138" bestFit="1" customWidth="1"/>
    <col min="3" max="3" width="19.6640625" style="138" bestFit="1" customWidth="1"/>
    <col min="4" max="4" width="9.5" style="138" bestFit="1" customWidth="1"/>
    <col min="5" max="5" width="16" style="138" bestFit="1" customWidth="1"/>
    <col min="6" max="6" width="7.1640625" style="138" customWidth="1"/>
    <col min="7" max="8" width="13.1640625" style="138" customWidth="1"/>
    <col min="9" max="9" width="4.6640625" style="138" customWidth="1"/>
    <col min="10" max="10" width="16" style="138" customWidth="1"/>
    <col min="11" max="11" width="21.83203125" style="138" customWidth="1"/>
    <col min="12" max="14" width="13.1640625" style="138" customWidth="1"/>
    <col min="15" max="16384" width="8.83203125" style="138"/>
  </cols>
  <sheetData>
    <row r="2" spans="2:11" x14ac:dyDescent="0.15">
      <c r="B2" s="619" t="s">
        <v>123</v>
      </c>
      <c r="C2" s="619"/>
      <c r="D2" s="619"/>
      <c r="E2" s="619"/>
    </row>
    <row r="3" spans="2:11" x14ac:dyDescent="0.15">
      <c r="B3" s="139" t="s">
        <v>124</v>
      </c>
      <c r="C3" s="139" t="s">
        <v>125</v>
      </c>
      <c r="D3" s="139" t="s">
        <v>126</v>
      </c>
      <c r="E3" s="140" t="s">
        <v>127</v>
      </c>
      <c r="J3" s="141" t="s">
        <v>128</v>
      </c>
      <c r="K3" s="142">
        <f ca="1">TODAY()</f>
        <v>42889</v>
      </c>
    </row>
    <row r="4" spans="2:11" x14ac:dyDescent="0.15">
      <c r="B4" s="143">
        <f>輸入區!$W$8</f>
        <v>88</v>
      </c>
      <c r="C4" s="144">
        <f>輸入區!$X$8</f>
        <v>5</v>
      </c>
      <c r="D4" s="145">
        <f>輸入區!$Y$8</f>
        <v>1</v>
      </c>
      <c r="E4" s="146">
        <f ca="1">IF(OR(MONTH($K$3)-MONTH($K$4)&gt;6,AND(MONTH($K$3)-MONTH($K$4)=6,DAY($K$3)&gt;DAY($K$4))),YEAR($K$3)-YEAR($K$4)+1,IF(OR(MONTH($K$4)-MONTH($K$3)&gt;6,AND(MONTH($K$4)-MONTH($K$3)=6,DAY($K$4)&gt;=DAY($K$3))),YEAR($K$3)-YEAR($K$4)-1,YEAR($K$3)-YEAR($K$4)))</f>
        <v>18</v>
      </c>
      <c r="J4" s="141" t="s">
        <v>167</v>
      </c>
      <c r="K4" s="147" t="str">
        <f>1911+TRIM($B$4)&amp;"/"&amp;TEXT($C$4,"00")&amp;"/"&amp;TEXT($D$4,"00")</f>
        <v>1999/05/01</v>
      </c>
    </row>
    <row r="5" spans="2:11" x14ac:dyDescent="0.15">
      <c r="D5" s="148"/>
      <c r="E5" s="302" t="str">
        <f ca="1">IF(AND($E$4=15,(YEAR($K$3)-YEAR($K$4))=15),IF((MONTH($K$4)-MONTH($K$3))&gt;0,"未滿15足歲",IF(AND(MONTH($K$4)=MONTH($K$3),DAY($K$4)&gt;DAY($K$3)),"未滿15足歲"," ")),"  ")</f>
        <v xml:space="preserve">  </v>
      </c>
    </row>
    <row r="6" spans="2:11" x14ac:dyDescent="0.15">
      <c r="B6" s="138" t="s">
        <v>130</v>
      </c>
      <c r="C6" s="138" t="str">
        <f ca="1">TEXT($K$3,"r")&amp;"/"&amp;TEXT($K$3,"mm")&amp;"/"&amp;TEXT($K$3,"dd")</f>
        <v>2017/06/03</v>
      </c>
    </row>
    <row r="7" spans="2:11" x14ac:dyDescent="0.15">
      <c r="C7" s="150"/>
    </row>
  </sheetData>
  <mergeCells count="1">
    <mergeCell ref="B2:E2"/>
  </mergeCells>
  <phoneticPr fontId="5" type="noConversion"/>
  <conditionalFormatting sqref="B4">
    <cfRule type="expression" dxfId="5" priority="1" stopIfTrue="1">
      <formula>OR(#REF!&lt;14,#REF!&gt;70)</formula>
    </cfRule>
  </conditionalFormatting>
  <dataValidations count="1">
    <dataValidation type="whole" allowBlank="1" showInputMessage="1" showErrorMessage="1" sqref="E4">
      <formula1>0</formula1>
      <formula2>#REF!</formula2>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7"/>
  <sheetViews>
    <sheetView zoomScale="85" zoomScaleNormal="85" zoomScalePageLayoutView="85" workbookViewId="0">
      <selection activeCell="A17" sqref="A17"/>
    </sheetView>
  </sheetViews>
  <sheetFormatPr baseColWidth="10" defaultColWidth="8.83203125" defaultRowHeight="15" x14ac:dyDescent="0.15"/>
  <cols>
    <col min="1" max="1" width="11.6640625" style="220" bestFit="1" customWidth="1"/>
    <col min="2" max="2" width="14.6640625" style="220" bestFit="1" customWidth="1"/>
    <col min="3" max="3" width="17.1640625" style="220" bestFit="1" customWidth="1"/>
    <col min="4" max="4" width="13" style="220" bestFit="1" customWidth="1"/>
    <col min="5" max="5" width="12.83203125" style="220" bestFit="1" customWidth="1"/>
    <col min="6" max="11" width="12.83203125" style="221" bestFit="1" customWidth="1"/>
    <col min="12" max="16" width="13" style="220" bestFit="1" customWidth="1"/>
    <col min="17" max="33" width="12.83203125" style="220" bestFit="1" customWidth="1"/>
    <col min="34" max="16384" width="8.83203125" style="220"/>
  </cols>
  <sheetData>
    <row r="1" spans="1:33" x14ac:dyDescent="0.15">
      <c r="A1" s="219">
        <f>輸入區!$T$3</f>
        <v>55</v>
      </c>
    </row>
    <row r="2" spans="1:33" ht="23.25" customHeight="1" x14ac:dyDescent="0.15">
      <c r="A2" s="222" t="s">
        <v>83</v>
      </c>
      <c r="B2" s="223">
        <f>'ISI+ISJ合併報表'!$G$18</f>
        <v>1261610</v>
      </c>
    </row>
    <row r="3" spans="1:33" x14ac:dyDescent="0.15">
      <c r="B3" s="224"/>
    </row>
    <row r="4" spans="1:33" ht="16.5" customHeight="1" x14ac:dyDescent="0.25">
      <c r="A4" s="225" t="s">
        <v>46</v>
      </c>
      <c r="B4" s="225" t="s">
        <v>85</v>
      </c>
    </row>
    <row r="5" spans="1:33" ht="16" x14ac:dyDescent="0.25">
      <c r="A5" s="225"/>
      <c r="B5" s="225"/>
      <c r="C5" s="220" t="s">
        <v>86</v>
      </c>
      <c r="D5" s="220">
        <v>1</v>
      </c>
      <c r="E5" s="220">
        <v>2</v>
      </c>
      <c r="F5" s="221">
        <v>3</v>
      </c>
      <c r="G5" s="221">
        <v>4</v>
      </c>
      <c r="H5" s="221">
        <v>5</v>
      </c>
      <c r="I5" s="221">
        <v>6</v>
      </c>
      <c r="J5" s="221">
        <v>7</v>
      </c>
      <c r="K5" s="221">
        <v>8</v>
      </c>
      <c r="L5" s="220">
        <v>9</v>
      </c>
      <c r="M5" s="220">
        <v>10</v>
      </c>
      <c r="N5" s="220">
        <v>11</v>
      </c>
      <c r="O5" s="220">
        <v>12</v>
      </c>
      <c r="P5" s="220">
        <v>13</v>
      </c>
      <c r="Q5" s="220">
        <v>14</v>
      </c>
      <c r="R5" s="220">
        <v>15</v>
      </c>
      <c r="S5" s="220">
        <v>16</v>
      </c>
      <c r="T5" s="220">
        <v>17</v>
      </c>
      <c r="U5" s="220">
        <v>18</v>
      </c>
      <c r="V5" s="220">
        <v>19</v>
      </c>
      <c r="W5" s="226">
        <v>20</v>
      </c>
      <c r="X5" s="220">
        <v>21</v>
      </c>
      <c r="Y5" s="220">
        <v>22</v>
      </c>
      <c r="Z5" s="220">
        <v>23</v>
      </c>
      <c r="AA5" s="220">
        <v>24</v>
      </c>
      <c r="AB5" s="220">
        <v>25</v>
      </c>
      <c r="AC5" s="220">
        <v>26</v>
      </c>
      <c r="AD5" s="220">
        <v>27</v>
      </c>
      <c r="AE5" s="220">
        <v>28</v>
      </c>
      <c r="AF5" s="220">
        <v>29</v>
      </c>
      <c r="AG5" s="226">
        <v>30</v>
      </c>
    </row>
    <row r="6" spans="1:33" ht="16" x14ac:dyDescent="0.25">
      <c r="A6" s="225">
        <v>0</v>
      </c>
      <c r="B6" s="225"/>
      <c r="C6" s="227">
        <f>-$B$2</f>
        <v>-1261610</v>
      </c>
      <c r="D6" s="227">
        <f t="shared" ref="D6:AG6" si="0">$C$6</f>
        <v>-1261610</v>
      </c>
      <c r="E6" s="227">
        <f t="shared" si="0"/>
        <v>-1261610</v>
      </c>
      <c r="F6" s="227">
        <f t="shared" si="0"/>
        <v>-1261610</v>
      </c>
      <c r="G6" s="227">
        <f t="shared" si="0"/>
        <v>-1261610</v>
      </c>
      <c r="H6" s="227">
        <f t="shared" si="0"/>
        <v>-1261610</v>
      </c>
      <c r="I6" s="227">
        <f t="shared" si="0"/>
        <v>-1261610</v>
      </c>
      <c r="J6" s="227">
        <f t="shared" si="0"/>
        <v>-1261610</v>
      </c>
      <c r="K6" s="227">
        <f t="shared" si="0"/>
        <v>-1261610</v>
      </c>
      <c r="L6" s="227">
        <f t="shared" si="0"/>
        <v>-1261610</v>
      </c>
      <c r="M6" s="227">
        <f t="shared" si="0"/>
        <v>-1261610</v>
      </c>
      <c r="N6" s="227">
        <f t="shared" si="0"/>
        <v>-1261610</v>
      </c>
      <c r="O6" s="227">
        <f t="shared" si="0"/>
        <v>-1261610</v>
      </c>
      <c r="P6" s="227">
        <f t="shared" si="0"/>
        <v>-1261610</v>
      </c>
      <c r="Q6" s="227">
        <f t="shared" si="0"/>
        <v>-1261610</v>
      </c>
      <c r="R6" s="227">
        <f t="shared" si="0"/>
        <v>-1261610</v>
      </c>
      <c r="S6" s="227">
        <f t="shared" si="0"/>
        <v>-1261610</v>
      </c>
      <c r="T6" s="227">
        <f t="shared" si="0"/>
        <v>-1261610</v>
      </c>
      <c r="U6" s="227">
        <f t="shared" si="0"/>
        <v>-1261610</v>
      </c>
      <c r="V6" s="227">
        <f t="shared" si="0"/>
        <v>-1261610</v>
      </c>
      <c r="W6" s="228">
        <f t="shared" si="0"/>
        <v>-1261610</v>
      </c>
      <c r="X6" s="227">
        <f t="shared" si="0"/>
        <v>-1261610</v>
      </c>
      <c r="Y6" s="227">
        <f t="shared" si="0"/>
        <v>-1261610</v>
      </c>
      <c r="Z6" s="227">
        <f t="shared" si="0"/>
        <v>-1261610</v>
      </c>
      <c r="AA6" s="227">
        <f t="shared" si="0"/>
        <v>-1261610</v>
      </c>
      <c r="AB6" s="227">
        <f t="shared" si="0"/>
        <v>-1261610</v>
      </c>
      <c r="AC6" s="227">
        <f t="shared" si="0"/>
        <v>-1261610</v>
      </c>
      <c r="AD6" s="227">
        <f t="shared" si="0"/>
        <v>-1261610</v>
      </c>
      <c r="AE6" s="227">
        <f t="shared" si="0"/>
        <v>-1261610</v>
      </c>
      <c r="AF6" s="227">
        <f t="shared" si="0"/>
        <v>-1261610</v>
      </c>
      <c r="AG6" s="228">
        <f t="shared" si="0"/>
        <v>-1261610</v>
      </c>
    </row>
    <row r="7" spans="1:33" x14ac:dyDescent="0.15">
      <c r="A7" s="220">
        <v>1</v>
      </c>
      <c r="B7" s="229">
        <f>A1</f>
        <v>55</v>
      </c>
      <c r="C7" s="230">
        <f>'ISI+ISJ合併報表'!$S18</f>
        <v>1165086</v>
      </c>
      <c r="D7" s="231">
        <f>$C$7</f>
        <v>1165086</v>
      </c>
      <c r="E7" s="227">
        <v>0</v>
      </c>
      <c r="F7" s="227">
        <v>0</v>
      </c>
      <c r="G7" s="227">
        <v>0</v>
      </c>
      <c r="H7" s="227">
        <v>0</v>
      </c>
      <c r="I7" s="227">
        <v>0</v>
      </c>
      <c r="J7" s="227">
        <v>0</v>
      </c>
      <c r="K7" s="227">
        <v>0</v>
      </c>
      <c r="L7" s="227">
        <v>0</v>
      </c>
      <c r="M7" s="227">
        <v>0</v>
      </c>
      <c r="N7" s="227">
        <v>0</v>
      </c>
      <c r="O7" s="227">
        <v>0</v>
      </c>
      <c r="P7" s="227">
        <v>0</v>
      </c>
      <c r="Q7" s="227">
        <v>0</v>
      </c>
      <c r="R7" s="227">
        <v>0</v>
      </c>
      <c r="S7" s="227">
        <v>0</v>
      </c>
      <c r="T7" s="227">
        <v>0</v>
      </c>
      <c r="U7" s="227">
        <v>0</v>
      </c>
      <c r="V7" s="227">
        <v>0</v>
      </c>
      <c r="W7" s="228">
        <v>0</v>
      </c>
      <c r="X7" s="227">
        <v>0</v>
      </c>
      <c r="Y7" s="227">
        <v>0</v>
      </c>
      <c r="Z7" s="227">
        <v>0</v>
      </c>
      <c r="AA7" s="227">
        <v>0</v>
      </c>
      <c r="AB7" s="227">
        <v>0</v>
      </c>
      <c r="AC7" s="227">
        <v>0</v>
      </c>
      <c r="AD7" s="227">
        <v>0</v>
      </c>
      <c r="AE7" s="227">
        <v>0</v>
      </c>
      <c r="AF7" s="227">
        <v>0</v>
      </c>
      <c r="AG7" s="228">
        <v>0</v>
      </c>
    </row>
    <row r="8" spans="1:33" x14ac:dyDescent="0.15">
      <c r="A8" s="220">
        <v>2</v>
      </c>
      <c r="B8" s="231">
        <f t="shared" ref="B8:B36" si="1">B7+1</f>
        <v>56</v>
      </c>
      <c r="C8" s="230">
        <f>'ISI+ISJ合併報表'!$S19</f>
        <v>1236255</v>
      </c>
      <c r="D8" s="232">
        <v>0</v>
      </c>
      <c r="E8" s="231">
        <f>$C$8</f>
        <v>1236255</v>
      </c>
      <c r="F8" s="227">
        <v>0</v>
      </c>
      <c r="G8" s="227">
        <v>0</v>
      </c>
      <c r="H8" s="227">
        <v>0</v>
      </c>
      <c r="I8" s="227">
        <v>0</v>
      </c>
      <c r="J8" s="227">
        <v>0</v>
      </c>
      <c r="K8" s="227">
        <v>0</v>
      </c>
      <c r="L8" s="227">
        <v>0</v>
      </c>
      <c r="M8" s="227">
        <v>0</v>
      </c>
      <c r="N8" s="227">
        <v>0</v>
      </c>
      <c r="O8" s="227">
        <v>0</v>
      </c>
      <c r="P8" s="227">
        <v>0</v>
      </c>
      <c r="Q8" s="227">
        <v>0</v>
      </c>
      <c r="R8" s="227">
        <v>0</v>
      </c>
      <c r="S8" s="227">
        <v>0</v>
      </c>
      <c r="T8" s="227">
        <v>0</v>
      </c>
      <c r="U8" s="227">
        <v>0</v>
      </c>
      <c r="V8" s="227">
        <v>0</v>
      </c>
      <c r="W8" s="228">
        <v>0</v>
      </c>
      <c r="X8" s="227">
        <v>0</v>
      </c>
      <c r="Y8" s="227">
        <v>0</v>
      </c>
      <c r="Z8" s="227">
        <v>0</v>
      </c>
      <c r="AA8" s="227">
        <v>0</v>
      </c>
      <c r="AB8" s="227">
        <v>0</v>
      </c>
      <c r="AC8" s="227">
        <v>0</v>
      </c>
      <c r="AD8" s="227">
        <v>0</v>
      </c>
      <c r="AE8" s="227">
        <v>0</v>
      </c>
      <c r="AF8" s="227">
        <v>0</v>
      </c>
      <c r="AG8" s="228">
        <v>0</v>
      </c>
    </row>
    <row r="9" spans="1:33" x14ac:dyDescent="0.15">
      <c r="A9" s="220">
        <v>3</v>
      </c>
      <c r="B9" s="231">
        <f t="shared" si="1"/>
        <v>57</v>
      </c>
      <c r="C9" s="230">
        <f>'ISI+ISJ合併報表'!$S20</f>
        <v>1284361</v>
      </c>
      <c r="D9" s="232">
        <v>0</v>
      </c>
      <c r="E9" s="227">
        <v>0</v>
      </c>
      <c r="F9" s="232">
        <f>$C$9</f>
        <v>1284361</v>
      </c>
      <c r="G9" s="227">
        <v>0</v>
      </c>
      <c r="H9" s="227">
        <v>0</v>
      </c>
      <c r="I9" s="227">
        <v>0</v>
      </c>
      <c r="J9" s="227">
        <v>0</v>
      </c>
      <c r="K9" s="227">
        <v>0</v>
      </c>
      <c r="L9" s="227">
        <v>0</v>
      </c>
      <c r="M9" s="227">
        <v>0</v>
      </c>
      <c r="N9" s="227">
        <v>0</v>
      </c>
      <c r="O9" s="227">
        <v>0</v>
      </c>
      <c r="P9" s="227">
        <v>0</v>
      </c>
      <c r="Q9" s="227">
        <v>0</v>
      </c>
      <c r="R9" s="227">
        <v>0</v>
      </c>
      <c r="S9" s="227">
        <v>0</v>
      </c>
      <c r="T9" s="227">
        <v>0</v>
      </c>
      <c r="U9" s="227">
        <v>0</v>
      </c>
      <c r="V9" s="227">
        <v>0</v>
      </c>
      <c r="W9" s="228">
        <v>0</v>
      </c>
      <c r="X9" s="227">
        <v>0</v>
      </c>
      <c r="Y9" s="227">
        <v>0</v>
      </c>
      <c r="Z9" s="227">
        <v>0</v>
      </c>
      <c r="AA9" s="227">
        <v>0</v>
      </c>
      <c r="AB9" s="227">
        <v>0</v>
      </c>
      <c r="AC9" s="227">
        <v>0</v>
      </c>
      <c r="AD9" s="227">
        <v>0</v>
      </c>
      <c r="AE9" s="227">
        <v>0</v>
      </c>
      <c r="AF9" s="227">
        <v>0</v>
      </c>
      <c r="AG9" s="228">
        <v>0</v>
      </c>
    </row>
    <row r="10" spans="1:33" x14ac:dyDescent="0.15">
      <c r="A10" s="220">
        <v>4</v>
      </c>
      <c r="B10" s="231">
        <f t="shared" si="1"/>
        <v>58</v>
      </c>
      <c r="C10" s="230">
        <f>'ISI+ISJ合併報表'!$S21</f>
        <v>1333831</v>
      </c>
      <c r="D10" s="232">
        <v>0</v>
      </c>
      <c r="E10" s="227">
        <v>0</v>
      </c>
      <c r="F10" s="232">
        <v>0</v>
      </c>
      <c r="G10" s="232">
        <f>$C$10</f>
        <v>1333831</v>
      </c>
      <c r="H10" s="227">
        <v>0</v>
      </c>
      <c r="I10" s="227">
        <v>0</v>
      </c>
      <c r="J10" s="227">
        <v>0</v>
      </c>
      <c r="K10" s="227">
        <v>0</v>
      </c>
      <c r="L10" s="227">
        <v>0</v>
      </c>
      <c r="M10" s="227">
        <v>0</v>
      </c>
      <c r="N10" s="227">
        <v>0</v>
      </c>
      <c r="O10" s="227">
        <v>0</v>
      </c>
      <c r="P10" s="227">
        <v>0</v>
      </c>
      <c r="Q10" s="227">
        <v>0</v>
      </c>
      <c r="R10" s="227">
        <v>0</v>
      </c>
      <c r="S10" s="227">
        <v>0</v>
      </c>
      <c r="T10" s="227">
        <v>0</v>
      </c>
      <c r="U10" s="227">
        <v>0</v>
      </c>
      <c r="V10" s="227">
        <v>0</v>
      </c>
      <c r="W10" s="228">
        <v>0</v>
      </c>
      <c r="X10" s="227">
        <v>0</v>
      </c>
      <c r="Y10" s="227">
        <v>0</v>
      </c>
      <c r="Z10" s="227">
        <v>0</v>
      </c>
      <c r="AA10" s="227">
        <v>0</v>
      </c>
      <c r="AB10" s="227">
        <v>0</v>
      </c>
      <c r="AC10" s="227">
        <v>0</v>
      </c>
      <c r="AD10" s="227">
        <v>0</v>
      </c>
      <c r="AE10" s="227">
        <v>0</v>
      </c>
      <c r="AF10" s="227">
        <v>0</v>
      </c>
      <c r="AG10" s="228">
        <v>0</v>
      </c>
    </row>
    <row r="11" spans="1:33" x14ac:dyDescent="0.15">
      <c r="A11" s="220">
        <v>5</v>
      </c>
      <c r="B11" s="231">
        <f t="shared" si="1"/>
        <v>59</v>
      </c>
      <c r="C11" s="230">
        <f>'ISI+ISJ合併報表'!$S22</f>
        <v>1371909</v>
      </c>
      <c r="D11" s="232">
        <v>0</v>
      </c>
      <c r="E11" s="227">
        <v>0</v>
      </c>
      <c r="F11" s="232">
        <v>0</v>
      </c>
      <c r="G11" s="227">
        <v>0</v>
      </c>
      <c r="H11" s="232">
        <f>$C$11</f>
        <v>1371909</v>
      </c>
      <c r="I11" s="227">
        <v>0</v>
      </c>
      <c r="J11" s="227">
        <v>0</v>
      </c>
      <c r="K11" s="227">
        <v>0</v>
      </c>
      <c r="L11" s="227">
        <v>0</v>
      </c>
      <c r="M11" s="227">
        <v>0</v>
      </c>
      <c r="N11" s="227">
        <v>0</v>
      </c>
      <c r="O11" s="227">
        <v>0</v>
      </c>
      <c r="P11" s="227">
        <v>0</v>
      </c>
      <c r="Q11" s="227">
        <v>0</v>
      </c>
      <c r="R11" s="227">
        <v>0</v>
      </c>
      <c r="S11" s="227">
        <v>0</v>
      </c>
      <c r="T11" s="227">
        <v>0</v>
      </c>
      <c r="U11" s="227">
        <v>0</v>
      </c>
      <c r="V11" s="227">
        <v>0</v>
      </c>
      <c r="W11" s="228">
        <v>0</v>
      </c>
      <c r="X11" s="227">
        <v>0</v>
      </c>
      <c r="Y11" s="227">
        <v>0</v>
      </c>
      <c r="Z11" s="227">
        <v>0</v>
      </c>
      <c r="AA11" s="227">
        <v>0</v>
      </c>
      <c r="AB11" s="227">
        <v>0</v>
      </c>
      <c r="AC11" s="227">
        <v>0</v>
      </c>
      <c r="AD11" s="227">
        <v>0</v>
      </c>
      <c r="AE11" s="227">
        <v>0</v>
      </c>
      <c r="AF11" s="227">
        <v>0</v>
      </c>
      <c r="AG11" s="228">
        <v>0</v>
      </c>
    </row>
    <row r="12" spans="1:33" x14ac:dyDescent="0.15">
      <c r="A12" s="220">
        <v>6</v>
      </c>
      <c r="B12" s="231">
        <f t="shared" si="1"/>
        <v>60</v>
      </c>
      <c r="C12" s="230">
        <f>'ISI+ISJ合併報表'!$S23</f>
        <v>1424093</v>
      </c>
      <c r="D12" s="232">
        <v>0</v>
      </c>
      <c r="E12" s="227">
        <v>0</v>
      </c>
      <c r="F12" s="232">
        <v>0</v>
      </c>
      <c r="G12" s="227">
        <v>0</v>
      </c>
      <c r="H12" s="232">
        <v>0</v>
      </c>
      <c r="I12" s="232">
        <f>$C$12</f>
        <v>1424093</v>
      </c>
      <c r="J12" s="227">
        <v>0</v>
      </c>
      <c r="K12" s="227">
        <v>0</v>
      </c>
      <c r="L12" s="227">
        <v>0</v>
      </c>
      <c r="M12" s="227">
        <v>0</v>
      </c>
      <c r="N12" s="227">
        <v>0</v>
      </c>
      <c r="O12" s="227">
        <v>0</v>
      </c>
      <c r="P12" s="227">
        <v>0</v>
      </c>
      <c r="Q12" s="227">
        <v>0</v>
      </c>
      <c r="R12" s="227">
        <v>0</v>
      </c>
      <c r="S12" s="227">
        <v>0</v>
      </c>
      <c r="T12" s="227">
        <v>0</v>
      </c>
      <c r="U12" s="227">
        <v>0</v>
      </c>
      <c r="V12" s="227">
        <v>0</v>
      </c>
      <c r="W12" s="228">
        <v>0</v>
      </c>
      <c r="X12" s="227">
        <v>0</v>
      </c>
      <c r="Y12" s="227">
        <v>0</v>
      </c>
      <c r="Z12" s="227">
        <v>0</v>
      </c>
      <c r="AA12" s="227">
        <v>0</v>
      </c>
      <c r="AB12" s="227">
        <v>0</v>
      </c>
      <c r="AC12" s="227">
        <v>0</v>
      </c>
      <c r="AD12" s="227">
        <v>0</v>
      </c>
      <c r="AE12" s="227">
        <v>0</v>
      </c>
      <c r="AF12" s="227">
        <v>0</v>
      </c>
      <c r="AG12" s="228">
        <v>0</v>
      </c>
    </row>
    <row r="13" spans="1:33" x14ac:dyDescent="0.15">
      <c r="A13" s="220">
        <v>7</v>
      </c>
      <c r="B13" s="231">
        <f t="shared" si="1"/>
        <v>61</v>
      </c>
      <c r="C13" s="230">
        <f>'ISI+ISJ合併報表'!$S24</f>
        <v>1464627</v>
      </c>
      <c r="D13" s="232">
        <v>0</v>
      </c>
      <c r="E13" s="227">
        <v>0</v>
      </c>
      <c r="F13" s="232">
        <v>0</v>
      </c>
      <c r="G13" s="227">
        <v>0</v>
      </c>
      <c r="H13" s="232">
        <v>0</v>
      </c>
      <c r="I13" s="227">
        <v>0</v>
      </c>
      <c r="J13" s="232">
        <f>$C$13</f>
        <v>1464627</v>
      </c>
      <c r="K13" s="227">
        <v>0</v>
      </c>
      <c r="L13" s="227">
        <v>0</v>
      </c>
      <c r="M13" s="227">
        <v>0</v>
      </c>
      <c r="N13" s="227">
        <v>0</v>
      </c>
      <c r="O13" s="227">
        <v>0</v>
      </c>
      <c r="P13" s="227">
        <v>0</v>
      </c>
      <c r="Q13" s="227">
        <v>0</v>
      </c>
      <c r="R13" s="227">
        <v>0</v>
      </c>
      <c r="S13" s="227">
        <v>0</v>
      </c>
      <c r="T13" s="227">
        <v>0</v>
      </c>
      <c r="U13" s="227">
        <v>0</v>
      </c>
      <c r="V13" s="227">
        <v>0</v>
      </c>
      <c r="W13" s="228">
        <v>0</v>
      </c>
      <c r="X13" s="227">
        <v>0</v>
      </c>
      <c r="Y13" s="227">
        <v>0</v>
      </c>
      <c r="Z13" s="227">
        <v>0</v>
      </c>
      <c r="AA13" s="227">
        <v>0</v>
      </c>
      <c r="AB13" s="227">
        <v>0</v>
      </c>
      <c r="AC13" s="227">
        <v>0</v>
      </c>
      <c r="AD13" s="227">
        <v>0</v>
      </c>
      <c r="AE13" s="227">
        <v>0</v>
      </c>
      <c r="AF13" s="227">
        <v>0</v>
      </c>
      <c r="AG13" s="228">
        <v>0</v>
      </c>
    </row>
    <row r="14" spans="1:33" x14ac:dyDescent="0.15">
      <c r="A14" s="220">
        <v>8</v>
      </c>
      <c r="B14" s="231">
        <f t="shared" si="1"/>
        <v>62</v>
      </c>
      <c r="C14" s="230">
        <f>'ISI+ISJ合併報表'!$S25</f>
        <v>1506317</v>
      </c>
      <c r="D14" s="232">
        <v>0</v>
      </c>
      <c r="E14" s="227">
        <v>0</v>
      </c>
      <c r="F14" s="232">
        <v>0</v>
      </c>
      <c r="G14" s="227">
        <v>0</v>
      </c>
      <c r="H14" s="232">
        <v>0</v>
      </c>
      <c r="I14" s="227">
        <v>0</v>
      </c>
      <c r="J14" s="232">
        <v>0</v>
      </c>
      <c r="K14" s="232">
        <f>$C$14</f>
        <v>1506317</v>
      </c>
      <c r="L14" s="227">
        <v>0</v>
      </c>
      <c r="M14" s="227">
        <v>0</v>
      </c>
      <c r="N14" s="227">
        <v>0</v>
      </c>
      <c r="O14" s="227">
        <v>0</v>
      </c>
      <c r="P14" s="227">
        <v>0</v>
      </c>
      <c r="Q14" s="227">
        <v>0</v>
      </c>
      <c r="R14" s="227">
        <v>0</v>
      </c>
      <c r="S14" s="227">
        <v>0</v>
      </c>
      <c r="T14" s="227">
        <v>0</v>
      </c>
      <c r="U14" s="227">
        <v>0</v>
      </c>
      <c r="V14" s="227">
        <v>0</v>
      </c>
      <c r="W14" s="228">
        <v>0</v>
      </c>
      <c r="X14" s="227">
        <v>0</v>
      </c>
      <c r="Y14" s="227">
        <v>0</v>
      </c>
      <c r="Z14" s="227">
        <v>0</v>
      </c>
      <c r="AA14" s="227">
        <v>0</v>
      </c>
      <c r="AB14" s="227">
        <v>0</v>
      </c>
      <c r="AC14" s="227">
        <v>0</v>
      </c>
      <c r="AD14" s="227">
        <v>0</v>
      </c>
      <c r="AE14" s="227">
        <v>0</v>
      </c>
      <c r="AF14" s="227">
        <v>0</v>
      </c>
      <c r="AG14" s="228">
        <v>0</v>
      </c>
    </row>
    <row r="15" spans="1:33" x14ac:dyDescent="0.15">
      <c r="A15" s="220">
        <v>9</v>
      </c>
      <c r="B15" s="231">
        <f t="shared" si="1"/>
        <v>63</v>
      </c>
      <c r="C15" s="230">
        <f>'ISI+ISJ合併報表'!$S26</f>
        <v>1549184</v>
      </c>
      <c r="D15" s="232">
        <v>0</v>
      </c>
      <c r="E15" s="227">
        <v>0</v>
      </c>
      <c r="F15" s="232">
        <v>0</v>
      </c>
      <c r="G15" s="227">
        <v>0</v>
      </c>
      <c r="H15" s="232">
        <v>0</v>
      </c>
      <c r="I15" s="227">
        <v>0</v>
      </c>
      <c r="J15" s="232">
        <v>0</v>
      </c>
      <c r="K15" s="232">
        <v>0</v>
      </c>
      <c r="L15" s="231">
        <f>$C$15</f>
        <v>1549184</v>
      </c>
      <c r="M15" s="227">
        <v>0</v>
      </c>
      <c r="N15" s="227">
        <v>0</v>
      </c>
      <c r="O15" s="227">
        <v>0</v>
      </c>
      <c r="P15" s="227">
        <v>0</v>
      </c>
      <c r="Q15" s="227">
        <v>0</v>
      </c>
      <c r="R15" s="227">
        <v>0</v>
      </c>
      <c r="S15" s="227">
        <v>0</v>
      </c>
      <c r="T15" s="227">
        <v>0</v>
      </c>
      <c r="U15" s="227">
        <v>0</v>
      </c>
      <c r="V15" s="227">
        <v>0</v>
      </c>
      <c r="W15" s="228">
        <v>0</v>
      </c>
      <c r="X15" s="227">
        <v>0</v>
      </c>
      <c r="Y15" s="227">
        <v>0</v>
      </c>
      <c r="Z15" s="227">
        <v>0</v>
      </c>
      <c r="AA15" s="227">
        <v>0</v>
      </c>
      <c r="AB15" s="227">
        <v>0</v>
      </c>
      <c r="AC15" s="227">
        <v>0</v>
      </c>
      <c r="AD15" s="227">
        <v>0</v>
      </c>
      <c r="AE15" s="227">
        <v>0</v>
      </c>
      <c r="AF15" s="227">
        <v>0</v>
      </c>
      <c r="AG15" s="228">
        <v>0</v>
      </c>
    </row>
    <row r="16" spans="1:33" x14ac:dyDescent="0.15">
      <c r="A16" s="220">
        <v>10</v>
      </c>
      <c r="B16" s="231">
        <f t="shared" si="1"/>
        <v>64</v>
      </c>
      <c r="C16" s="230">
        <f>'ISI+ISJ合併報表'!$S27</f>
        <v>1593264</v>
      </c>
      <c r="D16" s="232">
        <v>0</v>
      </c>
      <c r="E16" s="227">
        <v>0</v>
      </c>
      <c r="F16" s="232">
        <v>0</v>
      </c>
      <c r="G16" s="227">
        <v>0</v>
      </c>
      <c r="H16" s="232">
        <v>0</v>
      </c>
      <c r="I16" s="227">
        <v>0</v>
      </c>
      <c r="J16" s="232">
        <v>0</v>
      </c>
      <c r="K16" s="232">
        <v>0</v>
      </c>
      <c r="L16" s="227">
        <v>0</v>
      </c>
      <c r="M16" s="231">
        <f>C16</f>
        <v>1593264</v>
      </c>
      <c r="N16" s="227">
        <v>0</v>
      </c>
      <c r="O16" s="227">
        <v>0</v>
      </c>
      <c r="P16" s="227">
        <v>0</v>
      </c>
      <c r="Q16" s="227">
        <v>0</v>
      </c>
      <c r="R16" s="227">
        <v>0</v>
      </c>
      <c r="S16" s="227">
        <v>0</v>
      </c>
      <c r="T16" s="227">
        <v>0</v>
      </c>
      <c r="U16" s="227">
        <v>0</v>
      </c>
      <c r="V16" s="227">
        <v>0</v>
      </c>
      <c r="W16" s="228">
        <v>0</v>
      </c>
      <c r="X16" s="227">
        <v>0</v>
      </c>
      <c r="Y16" s="227">
        <v>0</v>
      </c>
      <c r="Z16" s="227">
        <v>0</v>
      </c>
      <c r="AA16" s="227">
        <v>0</v>
      </c>
      <c r="AB16" s="227">
        <v>0</v>
      </c>
      <c r="AC16" s="227">
        <v>0</v>
      </c>
      <c r="AD16" s="227">
        <v>0</v>
      </c>
      <c r="AE16" s="227">
        <v>0</v>
      </c>
      <c r="AF16" s="227">
        <v>0</v>
      </c>
      <c r="AG16" s="228">
        <v>0</v>
      </c>
    </row>
    <row r="17" spans="1:33" x14ac:dyDescent="0.15">
      <c r="A17" s="220">
        <v>11</v>
      </c>
      <c r="B17" s="231">
        <f t="shared" si="1"/>
        <v>65</v>
      </c>
      <c r="C17" s="230">
        <f>'ISI+ISJ合併報表'!$S28</f>
        <v>1638596</v>
      </c>
      <c r="D17" s="232">
        <v>0</v>
      </c>
      <c r="E17" s="227">
        <v>0</v>
      </c>
      <c r="F17" s="232">
        <v>0</v>
      </c>
      <c r="G17" s="227">
        <v>0</v>
      </c>
      <c r="H17" s="232">
        <v>0</v>
      </c>
      <c r="I17" s="227">
        <v>0</v>
      </c>
      <c r="J17" s="232">
        <v>0</v>
      </c>
      <c r="K17" s="232">
        <v>0</v>
      </c>
      <c r="L17" s="227">
        <v>0</v>
      </c>
      <c r="M17" s="227">
        <v>0</v>
      </c>
      <c r="N17" s="231">
        <f>C17</f>
        <v>1638596</v>
      </c>
      <c r="O17" s="227">
        <v>0</v>
      </c>
      <c r="P17" s="227">
        <v>0</v>
      </c>
      <c r="Q17" s="227">
        <v>0</v>
      </c>
      <c r="R17" s="227">
        <v>0</v>
      </c>
      <c r="S17" s="227">
        <v>0</v>
      </c>
      <c r="T17" s="227">
        <v>0</v>
      </c>
      <c r="U17" s="227">
        <v>0</v>
      </c>
      <c r="V17" s="227">
        <v>0</v>
      </c>
      <c r="W17" s="228">
        <v>0</v>
      </c>
      <c r="X17" s="227">
        <v>0</v>
      </c>
      <c r="Y17" s="227">
        <v>0</v>
      </c>
      <c r="Z17" s="227">
        <v>0</v>
      </c>
      <c r="AA17" s="227">
        <v>0</v>
      </c>
      <c r="AB17" s="227">
        <v>0</v>
      </c>
      <c r="AC17" s="227">
        <v>0</v>
      </c>
      <c r="AD17" s="227">
        <v>0</v>
      </c>
      <c r="AE17" s="227">
        <v>0</v>
      </c>
      <c r="AF17" s="227">
        <v>0</v>
      </c>
      <c r="AG17" s="228">
        <v>0</v>
      </c>
    </row>
    <row r="18" spans="1:33" x14ac:dyDescent="0.15">
      <c r="A18" s="220">
        <v>12</v>
      </c>
      <c r="B18" s="231">
        <f t="shared" si="1"/>
        <v>66</v>
      </c>
      <c r="C18" s="230">
        <f>'ISI+ISJ合併報表'!$S29</f>
        <v>1685208</v>
      </c>
      <c r="D18" s="232">
        <v>0</v>
      </c>
      <c r="E18" s="227">
        <v>0</v>
      </c>
      <c r="F18" s="232">
        <v>0</v>
      </c>
      <c r="G18" s="227">
        <v>0</v>
      </c>
      <c r="H18" s="232">
        <v>0</v>
      </c>
      <c r="I18" s="227">
        <v>0</v>
      </c>
      <c r="J18" s="232">
        <v>0</v>
      </c>
      <c r="K18" s="232">
        <v>0</v>
      </c>
      <c r="L18" s="227">
        <v>0</v>
      </c>
      <c r="M18" s="227">
        <v>0</v>
      </c>
      <c r="N18" s="227">
        <v>0</v>
      </c>
      <c r="O18" s="231">
        <f>$C$18</f>
        <v>1685208</v>
      </c>
      <c r="P18" s="227">
        <v>0</v>
      </c>
      <c r="Q18" s="227">
        <v>0</v>
      </c>
      <c r="R18" s="227">
        <v>0</v>
      </c>
      <c r="S18" s="227">
        <v>0</v>
      </c>
      <c r="T18" s="227">
        <v>0</v>
      </c>
      <c r="U18" s="227">
        <v>0</v>
      </c>
      <c r="V18" s="227">
        <v>0</v>
      </c>
      <c r="W18" s="228">
        <v>0</v>
      </c>
      <c r="X18" s="227">
        <v>0</v>
      </c>
      <c r="Y18" s="227">
        <v>0</v>
      </c>
      <c r="Z18" s="227">
        <v>0</v>
      </c>
      <c r="AA18" s="227">
        <v>0</v>
      </c>
      <c r="AB18" s="227">
        <v>0</v>
      </c>
      <c r="AC18" s="227">
        <v>0</v>
      </c>
      <c r="AD18" s="227">
        <v>0</v>
      </c>
      <c r="AE18" s="227">
        <v>0</v>
      </c>
      <c r="AF18" s="227">
        <v>0</v>
      </c>
      <c r="AG18" s="228">
        <v>0</v>
      </c>
    </row>
    <row r="19" spans="1:33" x14ac:dyDescent="0.15">
      <c r="A19" s="220">
        <v>13</v>
      </c>
      <c r="B19" s="231">
        <f t="shared" si="1"/>
        <v>67</v>
      </c>
      <c r="C19" s="230">
        <f>'ISI+ISJ合併報表'!$S30</f>
        <v>1733135</v>
      </c>
      <c r="D19" s="232">
        <v>0</v>
      </c>
      <c r="E19" s="227">
        <v>0</v>
      </c>
      <c r="F19" s="232">
        <v>0</v>
      </c>
      <c r="G19" s="227">
        <v>0</v>
      </c>
      <c r="H19" s="232">
        <v>0</v>
      </c>
      <c r="I19" s="227">
        <v>0</v>
      </c>
      <c r="J19" s="232">
        <v>0</v>
      </c>
      <c r="K19" s="232">
        <v>0</v>
      </c>
      <c r="L19" s="227">
        <v>0</v>
      </c>
      <c r="M19" s="227">
        <v>0</v>
      </c>
      <c r="N19" s="227">
        <v>0</v>
      </c>
      <c r="O19" s="227">
        <v>0</v>
      </c>
      <c r="P19" s="231">
        <f>$C$19</f>
        <v>1733135</v>
      </c>
      <c r="Q19" s="227">
        <v>0</v>
      </c>
      <c r="R19" s="227">
        <v>0</v>
      </c>
      <c r="S19" s="227">
        <v>0</v>
      </c>
      <c r="T19" s="227">
        <v>0</v>
      </c>
      <c r="U19" s="227">
        <v>0</v>
      </c>
      <c r="V19" s="227">
        <v>0</v>
      </c>
      <c r="W19" s="228">
        <v>0</v>
      </c>
      <c r="X19" s="227">
        <v>0</v>
      </c>
      <c r="Y19" s="227">
        <v>0</v>
      </c>
      <c r="Z19" s="227">
        <v>0</v>
      </c>
      <c r="AA19" s="227">
        <v>0</v>
      </c>
      <c r="AB19" s="227">
        <v>0</v>
      </c>
      <c r="AC19" s="227">
        <v>0</v>
      </c>
      <c r="AD19" s="227">
        <v>0</v>
      </c>
      <c r="AE19" s="227">
        <v>0</v>
      </c>
      <c r="AF19" s="227">
        <v>0</v>
      </c>
      <c r="AG19" s="228">
        <v>0</v>
      </c>
    </row>
    <row r="20" spans="1:33" x14ac:dyDescent="0.15">
      <c r="A20" s="220">
        <v>14</v>
      </c>
      <c r="B20" s="231">
        <f t="shared" si="1"/>
        <v>68</v>
      </c>
      <c r="C20" s="230">
        <f>'ISI+ISJ合併報表'!$S31</f>
        <v>1782410</v>
      </c>
      <c r="D20" s="232">
        <v>0</v>
      </c>
      <c r="E20" s="227">
        <v>0</v>
      </c>
      <c r="F20" s="232">
        <v>0</v>
      </c>
      <c r="G20" s="227">
        <v>0</v>
      </c>
      <c r="H20" s="232">
        <v>0</v>
      </c>
      <c r="I20" s="227">
        <v>0</v>
      </c>
      <c r="J20" s="232">
        <v>0</v>
      </c>
      <c r="K20" s="232">
        <v>0</v>
      </c>
      <c r="L20" s="227">
        <v>0</v>
      </c>
      <c r="M20" s="227">
        <v>0</v>
      </c>
      <c r="N20" s="227">
        <v>0</v>
      </c>
      <c r="O20" s="227">
        <v>0</v>
      </c>
      <c r="P20" s="227">
        <v>0</v>
      </c>
      <c r="Q20" s="231">
        <f>$C$20</f>
        <v>1782410</v>
      </c>
      <c r="R20" s="227">
        <v>0</v>
      </c>
      <c r="S20" s="227">
        <v>0</v>
      </c>
      <c r="T20" s="227">
        <v>0</v>
      </c>
      <c r="U20" s="227">
        <v>0</v>
      </c>
      <c r="V20" s="227">
        <v>0</v>
      </c>
      <c r="W20" s="228">
        <v>0</v>
      </c>
      <c r="X20" s="227">
        <v>0</v>
      </c>
      <c r="Y20" s="227">
        <v>0</v>
      </c>
      <c r="Z20" s="227">
        <v>0</v>
      </c>
      <c r="AA20" s="227">
        <v>0</v>
      </c>
      <c r="AB20" s="227">
        <v>0</v>
      </c>
      <c r="AC20" s="227">
        <v>0</v>
      </c>
      <c r="AD20" s="227">
        <v>0</v>
      </c>
      <c r="AE20" s="227">
        <v>0</v>
      </c>
      <c r="AF20" s="227">
        <v>0</v>
      </c>
      <c r="AG20" s="228">
        <v>0</v>
      </c>
    </row>
    <row r="21" spans="1:33" x14ac:dyDescent="0.15">
      <c r="A21" s="220">
        <v>15</v>
      </c>
      <c r="B21" s="231">
        <f t="shared" si="1"/>
        <v>69</v>
      </c>
      <c r="C21" s="230">
        <f>'ISI+ISJ合併報表'!$S32</f>
        <v>1833075</v>
      </c>
      <c r="D21" s="232">
        <v>0</v>
      </c>
      <c r="E21" s="227">
        <v>0</v>
      </c>
      <c r="F21" s="232">
        <v>0</v>
      </c>
      <c r="G21" s="227">
        <v>0</v>
      </c>
      <c r="H21" s="232">
        <v>0</v>
      </c>
      <c r="I21" s="227">
        <v>0</v>
      </c>
      <c r="J21" s="232">
        <v>0</v>
      </c>
      <c r="K21" s="232">
        <v>0</v>
      </c>
      <c r="L21" s="227">
        <v>0</v>
      </c>
      <c r="M21" s="227">
        <v>0</v>
      </c>
      <c r="N21" s="227">
        <v>0</v>
      </c>
      <c r="O21" s="227">
        <v>0</v>
      </c>
      <c r="P21" s="227">
        <v>0</v>
      </c>
      <c r="Q21" s="227">
        <v>0</v>
      </c>
      <c r="R21" s="231">
        <f>$C$21</f>
        <v>1833075</v>
      </c>
      <c r="S21" s="227">
        <v>0</v>
      </c>
      <c r="T21" s="227">
        <v>0</v>
      </c>
      <c r="U21" s="227">
        <v>0</v>
      </c>
      <c r="V21" s="227">
        <v>0</v>
      </c>
      <c r="W21" s="228">
        <v>0</v>
      </c>
      <c r="X21" s="227">
        <v>0</v>
      </c>
      <c r="Y21" s="227">
        <v>0</v>
      </c>
      <c r="Z21" s="227">
        <v>0</v>
      </c>
      <c r="AA21" s="227">
        <v>0</v>
      </c>
      <c r="AB21" s="227">
        <v>0</v>
      </c>
      <c r="AC21" s="227">
        <v>0</v>
      </c>
      <c r="AD21" s="227">
        <v>0</v>
      </c>
      <c r="AE21" s="227">
        <v>0</v>
      </c>
      <c r="AF21" s="227">
        <v>0</v>
      </c>
      <c r="AG21" s="228">
        <v>0</v>
      </c>
    </row>
    <row r="22" spans="1:33" x14ac:dyDescent="0.15">
      <c r="A22" s="220">
        <v>16</v>
      </c>
      <c r="B22" s="231">
        <f t="shared" si="1"/>
        <v>70</v>
      </c>
      <c r="C22" s="230">
        <f>'ISI+ISJ合併報表'!$S33</f>
        <v>1885161</v>
      </c>
      <c r="D22" s="232">
        <v>0</v>
      </c>
      <c r="E22" s="227">
        <v>0</v>
      </c>
      <c r="F22" s="232">
        <v>0</v>
      </c>
      <c r="G22" s="227">
        <v>0</v>
      </c>
      <c r="H22" s="232">
        <v>0</v>
      </c>
      <c r="I22" s="227">
        <v>0</v>
      </c>
      <c r="J22" s="232">
        <v>0</v>
      </c>
      <c r="K22" s="232">
        <v>0</v>
      </c>
      <c r="L22" s="227">
        <v>0</v>
      </c>
      <c r="M22" s="227">
        <v>0</v>
      </c>
      <c r="N22" s="227">
        <v>0</v>
      </c>
      <c r="O22" s="227">
        <v>0</v>
      </c>
      <c r="P22" s="227">
        <v>0</v>
      </c>
      <c r="Q22" s="227">
        <v>0</v>
      </c>
      <c r="R22" s="227">
        <v>0</v>
      </c>
      <c r="S22" s="231">
        <f>$C$22</f>
        <v>1885161</v>
      </c>
      <c r="T22" s="227">
        <v>0</v>
      </c>
      <c r="U22" s="227">
        <v>0</v>
      </c>
      <c r="V22" s="227">
        <v>0</v>
      </c>
      <c r="W22" s="228">
        <v>0</v>
      </c>
      <c r="X22" s="227">
        <v>0</v>
      </c>
      <c r="Y22" s="227">
        <v>0</v>
      </c>
      <c r="Z22" s="227">
        <v>0</v>
      </c>
      <c r="AA22" s="227">
        <v>0</v>
      </c>
      <c r="AB22" s="227">
        <v>0</v>
      </c>
      <c r="AC22" s="227">
        <v>0</v>
      </c>
      <c r="AD22" s="227">
        <v>0</v>
      </c>
      <c r="AE22" s="227">
        <v>0</v>
      </c>
      <c r="AF22" s="227">
        <v>0</v>
      </c>
      <c r="AG22" s="228">
        <v>0</v>
      </c>
    </row>
    <row r="23" spans="1:33" x14ac:dyDescent="0.15">
      <c r="A23" s="220">
        <v>17</v>
      </c>
      <c r="B23" s="231">
        <f t="shared" si="1"/>
        <v>71</v>
      </c>
      <c r="C23" s="230">
        <f>'ISI+ISJ合併報表'!$S34</f>
        <v>1938710</v>
      </c>
      <c r="D23" s="232">
        <v>0</v>
      </c>
      <c r="E23" s="227">
        <v>0</v>
      </c>
      <c r="F23" s="232">
        <v>0</v>
      </c>
      <c r="G23" s="227">
        <v>0</v>
      </c>
      <c r="H23" s="232">
        <v>0</v>
      </c>
      <c r="I23" s="227">
        <v>0</v>
      </c>
      <c r="J23" s="232">
        <v>0</v>
      </c>
      <c r="K23" s="232">
        <v>0</v>
      </c>
      <c r="L23" s="227">
        <v>0</v>
      </c>
      <c r="M23" s="227">
        <v>0</v>
      </c>
      <c r="N23" s="227">
        <v>0</v>
      </c>
      <c r="O23" s="227">
        <v>0</v>
      </c>
      <c r="P23" s="227">
        <v>0</v>
      </c>
      <c r="Q23" s="227">
        <v>0</v>
      </c>
      <c r="R23" s="227">
        <v>0</v>
      </c>
      <c r="S23" s="227">
        <v>0</v>
      </c>
      <c r="T23" s="231">
        <f>$C$23</f>
        <v>1938710</v>
      </c>
      <c r="U23" s="227">
        <v>0</v>
      </c>
      <c r="V23" s="227">
        <v>0</v>
      </c>
      <c r="W23" s="228">
        <v>0</v>
      </c>
      <c r="X23" s="227">
        <v>0</v>
      </c>
      <c r="Y23" s="227">
        <v>0</v>
      </c>
      <c r="Z23" s="227">
        <v>0</v>
      </c>
      <c r="AA23" s="227">
        <v>0</v>
      </c>
      <c r="AB23" s="227">
        <v>0</v>
      </c>
      <c r="AC23" s="227">
        <v>0</v>
      </c>
      <c r="AD23" s="227">
        <v>0</v>
      </c>
      <c r="AE23" s="227">
        <v>0</v>
      </c>
      <c r="AF23" s="227">
        <v>0</v>
      </c>
      <c r="AG23" s="228">
        <v>0</v>
      </c>
    </row>
    <row r="24" spans="1:33" x14ac:dyDescent="0.15">
      <c r="A24" s="220">
        <v>18</v>
      </c>
      <c r="B24" s="231">
        <f t="shared" si="1"/>
        <v>72</v>
      </c>
      <c r="C24" s="230">
        <f>'ISI+ISJ合併報表'!$S35</f>
        <v>1993763</v>
      </c>
      <c r="D24" s="232">
        <v>0</v>
      </c>
      <c r="E24" s="227">
        <v>0</v>
      </c>
      <c r="F24" s="232">
        <v>0</v>
      </c>
      <c r="G24" s="227">
        <v>0</v>
      </c>
      <c r="H24" s="232">
        <v>0</v>
      </c>
      <c r="I24" s="227">
        <v>0</v>
      </c>
      <c r="J24" s="232">
        <v>0</v>
      </c>
      <c r="K24" s="232">
        <v>0</v>
      </c>
      <c r="L24" s="227">
        <v>0</v>
      </c>
      <c r="M24" s="227">
        <v>0</v>
      </c>
      <c r="N24" s="227">
        <v>0</v>
      </c>
      <c r="O24" s="227">
        <v>0</v>
      </c>
      <c r="P24" s="227">
        <v>0</v>
      </c>
      <c r="Q24" s="227">
        <v>0</v>
      </c>
      <c r="R24" s="227">
        <v>0</v>
      </c>
      <c r="S24" s="227">
        <v>0</v>
      </c>
      <c r="T24" s="227">
        <v>0</v>
      </c>
      <c r="U24" s="231">
        <f>$C$24</f>
        <v>1993763</v>
      </c>
      <c r="V24" s="227">
        <v>0</v>
      </c>
      <c r="W24" s="228">
        <v>0</v>
      </c>
      <c r="X24" s="227">
        <v>0</v>
      </c>
      <c r="Y24" s="227">
        <v>0</v>
      </c>
      <c r="Z24" s="227">
        <v>0</v>
      </c>
      <c r="AA24" s="227">
        <v>0</v>
      </c>
      <c r="AB24" s="227">
        <v>0</v>
      </c>
      <c r="AC24" s="227">
        <v>0</v>
      </c>
      <c r="AD24" s="227">
        <v>0</v>
      </c>
      <c r="AE24" s="227">
        <v>0</v>
      </c>
      <c r="AF24" s="227">
        <v>0</v>
      </c>
      <c r="AG24" s="228">
        <v>0</v>
      </c>
    </row>
    <row r="25" spans="1:33" x14ac:dyDescent="0.15">
      <c r="A25" s="220">
        <v>19</v>
      </c>
      <c r="B25" s="231">
        <f t="shared" si="1"/>
        <v>73</v>
      </c>
      <c r="C25" s="230">
        <f>'ISI+ISJ合併報表'!$S36</f>
        <v>2050357</v>
      </c>
      <c r="D25" s="232">
        <v>0</v>
      </c>
      <c r="E25" s="227">
        <v>0</v>
      </c>
      <c r="F25" s="232">
        <v>0</v>
      </c>
      <c r="G25" s="227">
        <v>0</v>
      </c>
      <c r="H25" s="232">
        <v>0</v>
      </c>
      <c r="I25" s="227">
        <v>0</v>
      </c>
      <c r="J25" s="232">
        <v>0</v>
      </c>
      <c r="K25" s="232">
        <v>0</v>
      </c>
      <c r="L25" s="227">
        <v>0</v>
      </c>
      <c r="M25" s="227">
        <v>0</v>
      </c>
      <c r="N25" s="227">
        <v>0</v>
      </c>
      <c r="O25" s="227">
        <v>0</v>
      </c>
      <c r="P25" s="227">
        <v>0</v>
      </c>
      <c r="Q25" s="227">
        <v>0</v>
      </c>
      <c r="R25" s="227">
        <v>0</v>
      </c>
      <c r="S25" s="227">
        <v>0</v>
      </c>
      <c r="T25" s="227">
        <v>0</v>
      </c>
      <c r="U25" s="227">
        <v>0</v>
      </c>
      <c r="V25" s="231">
        <f>$C$25</f>
        <v>2050357</v>
      </c>
      <c r="W25" s="228">
        <v>0</v>
      </c>
      <c r="X25" s="227">
        <v>0</v>
      </c>
      <c r="Y25" s="227">
        <v>0</v>
      </c>
      <c r="Z25" s="227">
        <v>0</v>
      </c>
      <c r="AA25" s="227">
        <v>0</v>
      </c>
      <c r="AB25" s="227">
        <v>0</v>
      </c>
      <c r="AC25" s="227">
        <v>0</v>
      </c>
      <c r="AD25" s="227">
        <v>0</v>
      </c>
      <c r="AE25" s="227">
        <v>0</v>
      </c>
      <c r="AF25" s="227">
        <v>0</v>
      </c>
      <c r="AG25" s="228">
        <v>0</v>
      </c>
    </row>
    <row r="26" spans="1:33" x14ac:dyDescent="0.15">
      <c r="A26" s="220">
        <v>20</v>
      </c>
      <c r="B26" s="231">
        <f t="shared" si="1"/>
        <v>74</v>
      </c>
      <c r="C26" s="230">
        <f>'ISI+ISJ合併報表'!$S37</f>
        <v>2108527</v>
      </c>
      <c r="D26" s="232">
        <v>0</v>
      </c>
      <c r="E26" s="232">
        <v>0</v>
      </c>
      <c r="F26" s="232">
        <v>0</v>
      </c>
      <c r="G26" s="232">
        <v>0</v>
      </c>
      <c r="H26" s="232">
        <v>0</v>
      </c>
      <c r="I26" s="232">
        <v>0</v>
      </c>
      <c r="J26" s="232">
        <v>0</v>
      </c>
      <c r="K26" s="232">
        <v>0</v>
      </c>
      <c r="L26" s="232">
        <v>0</v>
      </c>
      <c r="M26" s="232">
        <v>0</v>
      </c>
      <c r="N26" s="232">
        <v>0</v>
      </c>
      <c r="O26" s="232">
        <v>0</v>
      </c>
      <c r="P26" s="232">
        <v>0</v>
      </c>
      <c r="Q26" s="232">
        <v>0</v>
      </c>
      <c r="R26" s="232">
        <v>0</v>
      </c>
      <c r="S26" s="232">
        <v>0</v>
      </c>
      <c r="T26" s="232">
        <v>0</v>
      </c>
      <c r="U26" s="232">
        <v>0</v>
      </c>
      <c r="V26" s="227">
        <v>0</v>
      </c>
      <c r="W26" s="233">
        <f>$C$26</f>
        <v>2108527</v>
      </c>
      <c r="X26" s="227">
        <v>0</v>
      </c>
      <c r="Y26" s="227">
        <v>0</v>
      </c>
      <c r="Z26" s="227">
        <v>0</v>
      </c>
      <c r="AA26" s="227">
        <v>0</v>
      </c>
      <c r="AB26" s="227">
        <v>0</v>
      </c>
      <c r="AC26" s="227">
        <v>0</v>
      </c>
      <c r="AD26" s="227">
        <v>0</v>
      </c>
      <c r="AE26" s="227">
        <v>0</v>
      </c>
      <c r="AF26" s="227">
        <v>0</v>
      </c>
      <c r="AG26" s="228">
        <v>0</v>
      </c>
    </row>
    <row r="27" spans="1:33" x14ac:dyDescent="0.15">
      <c r="A27" s="220">
        <v>21</v>
      </c>
      <c r="B27" s="231">
        <f t="shared" si="1"/>
        <v>75</v>
      </c>
      <c r="C27" s="230">
        <f>'ISI+ISJ合併報表'!$S38</f>
        <v>2168319</v>
      </c>
      <c r="D27" s="232">
        <v>0</v>
      </c>
      <c r="E27" s="232">
        <v>0</v>
      </c>
      <c r="F27" s="232">
        <v>0</v>
      </c>
      <c r="G27" s="232">
        <v>0</v>
      </c>
      <c r="H27" s="232">
        <v>0</v>
      </c>
      <c r="I27" s="232">
        <v>0</v>
      </c>
      <c r="J27" s="232">
        <v>0</v>
      </c>
      <c r="K27" s="232">
        <v>0</v>
      </c>
      <c r="L27" s="232">
        <v>0</v>
      </c>
      <c r="M27" s="232">
        <v>0</v>
      </c>
      <c r="N27" s="232">
        <v>0</v>
      </c>
      <c r="O27" s="232">
        <v>0</v>
      </c>
      <c r="P27" s="232">
        <v>0</v>
      </c>
      <c r="Q27" s="232">
        <v>0</v>
      </c>
      <c r="R27" s="232">
        <v>0</v>
      </c>
      <c r="S27" s="232">
        <v>0</v>
      </c>
      <c r="T27" s="232">
        <v>0</v>
      </c>
      <c r="U27" s="232">
        <v>0</v>
      </c>
      <c r="V27" s="227">
        <v>0</v>
      </c>
      <c r="W27" s="233">
        <v>0</v>
      </c>
      <c r="X27" s="231">
        <f>$C$27</f>
        <v>2168319</v>
      </c>
      <c r="Y27" s="227">
        <v>0</v>
      </c>
      <c r="Z27" s="227">
        <v>0</v>
      </c>
      <c r="AA27" s="227">
        <v>0</v>
      </c>
      <c r="AB27" s="227">
        <v>0</v>
      </c>
      <c r="AC27" s="227">
        <v>0</v>
      </c>
      <c r="AD27" s="227">
        <v>0</v>
      </c>
      <c r="AE27" s="227">
        <v>0</v>
      </c>
      <c r="AF27" s="227">
        <v>0</v>
      </c>
      <c r="AG27" s="228">
        <v>0</v>
      </c>
    </row>
    <row r="28" spans="1:33" x14ac:dyDescent="0.15">
      <c r="A28" s="220">
        <v>22</v>
      </c>
      <c r="B28" s="231">
        <f t="shared" si="1"/>
        <v>76</v>
      </c>
      <c r="C28" s="230">
        <f>'ISI+ISJ合併報表'!$S39</f>
        <v>2229771</v>
      </c>
      <c r="D28" s="232">
        <v>0</v>
      </c>
      <c r="E28" s="232">
        <v>0</v>
      </c>
      <c r="F28" s="232">
        <v>0</v>
      </c>
      <c r="G28" s="232">
        <v>0</v>
      </c>
      <c r="H28" s="232">
        <v>0</v>
      </c>
      <c r="I28" s="232">
        <v>0</v>
      </c>
      <c r="J28" s="232">
        <v>0</v>
      </c>
      <c r="K28" s="232">
        <v>0</v>
      </c>
      <c r="L28" s="232">
        <v>0</v>
      </c>
      <c r="M28" s="232">
        <v>0</v>
      </c>
      <c r="N28" s="232">
        <v>0</v>
      </c>
      <c r="O28" s="232">
        <v>0</v>
      </c>
      <c r="P28" s="232">
        <v>0</v>
      </c>
      <c r="Q28" s="232">
        <v>0</v>
      </c>
      <c r="R28" s="232">
        <v>0</v>
      </c>
      <c r="S28" s="232">
        <v>0</v>
      </c>
      <c r="T28" s="232">
        <v>0</v>
      </c>
      <c r="U28" s="232">
        <v>0</v>
      </c>
      <c r="V28" s="227">
        <v>0</v>
      </c>
      <c r="W28" s="233">
        <v>0</v>
      </c>
      <c r="X28" s="227">
        <v>0</v>
      </c>
      <c r="Y28" s="231">
        <f>$C$28</f>
        <v>2229771</v>
      </c>
      <c r="Z28" s="227">
        <v>0</v>
      </c>
      <c r="AA28" s="227">
        <v>0</v>
      </c>
      <c r="AB28" s="227">
        <v>0</v>
      </c>
      <c r="AC28" s="227">
        <v>0</v>
      </c>
      <c r="AD28" s="227">
        <v>0</v>
      </c>
      <c r="AE28" s="227">
        <v>0</v>
      </c>
      <c r="AF28" s="227">
        <v>0</v>
      </c>
      <c r="AG28" s="228">
        <v>0</v>
      </c>
    </row>
    <row r="29" spans="1:33" x14ac:dyDescent="0.15">
      <c r="A29" s="220">
        <v>23</v>
      </c>
      <c r="B29" s="231">
        <f t="shared" si="1"/>
        <v>77</v>
      </c>
      <c r="C29" s="230">
        <f>'ISI+ISJ合併報表'!$S40</f>
        <v>2292923</v>
      </c>
      <c r="D29" s="232">
        <v>0</v>
      </c>
      <c r="E29" s="232">
        <v>0</v>
      </c>
      <c r="F29" s="232">
        <v>0</v>
      </c>
      <c r="G29" s="232">
        <v>0</v>
      </c>
      <c r="H29" s="232">
        <v>0</v>
      </c>
      <c r="I29" s="232">
        <v>0</v>
      </c>
      <c r="J29" s="232">
        <v>0</v>
      </c>
      <c r="K29" s="232">
        <v>0</v>
      </c>
      <c r="L29" s="232">
        <v>0</v>
      </c>
      <c r="M29" s="232">
        <v>0</v>
      </c>
      <c r="N29" s="232">
        <v>0</v>
      </c>
      <c r="O29" s="232">
        <v>0</v>
      </c>
      <c r="P29" s="232">
        <v>0</v>
      </c>
      <c r="Q29" s="232">
        <v>0</v>
      </c>
      <c r="R29" s="232">
        <v>0</v>
      </c>
      <c r="S29" s="232">
        <v>0</v>
      </c>
      <c r="T29" s="232">
        <v>0</v>
      </c>
      <c r="U29" s="232">
        <v>0</v>
      </c>
      <c r="V29" s="227">
        <v>0</v>
      </c>
      <c r="W29" s="233">
        <v>0</v>
      </c>
      <c r="X29" s="227">
        <v>0</v>
      </c>
      <c r="Y29" s="227">
        <v>0</v>
      </c>
      <c r="Z29" s="231">
        <f>$C$29</f>
        <v>2292923</v>
      </c>
      <c r="AA29" s="227">
        <v>0</v>
      </c>
      <c r="AB29" s="227">
        <v>0</v>
      </c>
      <c r="AC29" s="227">
        <v>0</v>
      </c>
      <c r="AD29" s="227">
        <v>0</v>
      </c>
      <c r="AE29" s="227">
        <v>0</v>
      </c>
      <c r="AF29" s="227">
        <v>0</v>
      </c>
      <c r="AG29" s="228">
        <v>0</v>
      </c>
    </row>
    <row r="30" spans="1:33" x14ac:dyDescent="0.15">
      <c r="A30" s="220">
        <v>24</v>
      </c>
      <c r="B30" s="231">
        <f t="shared" si="1"/>
        <v>78</v>
      </c>
      <c r="C30" s="230">
        <f>'ISI+ISJ合併報表'!$S41</f>
        <v>2357819</v>
      </c>
      <c r="D30" s="232">
        <v>0</v>
      </c>
      <c r="E30" s="232">
        <v>0</v>
      </c>
      <c r="F30" s="232">
        <v>0</v>
      </c>
      <c r="G30" s="232">
        <v>0</v>
      </c>
      <c r="H30" s="232">
        <v>0</v>
      </c>
      <c r="I30" s="232">
        <v>0</v>
      </c>
      <c r="J30" s="232">
        <v>0</v>
      </c>
      <c r="K30" s="232">
        <v>0</v>
      </c>
      <c r="L30" s="232">
        <v>0</v>
      </c>
      <c r="M30" s="232">
        <v>0</v>
      </c>
      <c r="N30" s="232">
        <v>0</v>
      </c>
      <c r="O30" s="232">
        <v>0</v>
      </c>
      <c r="P30" s="232">
        <v>0</v>
      </c>
      <c r="Q30" s="232">
        <v>0</v>
      </c>
      <c r="R30" s="232">
        <v>0</v>
      </c>
      <c r="S30" s="232">
        <v>0</v>
      </c>
      <c r="T30" s="232">
        <v>0</v>
      </c>
      <c r="U30" s="232">
        <v>0</v>
      </c>
      <c r="V30" s="227">
        <v>0</v>
      </c>
      <c r="W30" s="233">
        <v>0</v>
      </c>
      <c r="X30" s="227">
        <v>0</v>
      </c>
      <c r="Y30" s="227">
        <v>0</v>
      </c>
      <c r="Z30" s="227">
        <v>0</v>
      </c>
      <c r="AA30" s="231">
        <f>$C$30</f>
        <v>2357819</v>
      </c>
      <c r="AB30" s="227">
        <v>0</v>
      </c>
      <c r="AC30" s="227">
        <v>0</v>
      </c>
      <c r="AD30" s="227">
        <v>0</v>
      </c>
      <c r="AE30" s="227">
        <v>0</v>
      </c>
      <c r="AF30" s="227">
        <v>0</v>
      </c>
      <c r="AG30" s="228">
        <v>0</v>
      </c>
    </row>
    <row r="31" spans="1:33" x14ac:dyDescent="0.15">
      <c r="A31" s="220">
        <v>25</v>
      </c>
      <c r="B31" s="231">
        <f t="shared" si="1"/>
        <v>79</v>
      </c>
      <c r="C31" s="230">
        <f>'ISI+ISJ合併報表'!$S42</f>
        <v>2424502</v>
      </c>
      <c r="D31" s="232">
        <v>0</v>
      </c>
      <c r="E31" s="232">
        <v>0</v>
      </c>
      <c r="F31" s="232">
        <v>0</v>
      </c>
      <c r="G31" s="232">
        <v>0</v>
      </c>
      <c r="H31" s="232">
        <v>0</v>
      </c>
      <c r="I31" s="232">
        <v>0</v>
      </c>
      <c r="J31" s="232">
        <v>0</v>
      </c>
      <c r="K31" s="232">
        <v>0</v>
      </c>
      <c r="L31" s="232">
        <v>0</v>
      </c>
      <c r="M31" s="232">
        <v>0</v>
      </c>
      <c r="N31" s="232">
        <v>0</v>
      </c>
      <c r="O31" s="232">
        <v>0</v>
      </c>
      <c r="P31" s="232">
        <v>0</v>
      </c>
      <c r="Q31" s="232">
        <v>0</v>
      </c>
      <c r="R31" s="232">
        <v>0</v>
      </c>
      <c r="S31" s="232">
        <v>0</v>
      </c>
      <c r="T31" s="232">
        <v>0</v>
      </c>
      <c r="U31" s="232">
        <v>0</v>
      </c>
      <c r="V31" s="227">
        <v>0</v>
      </c>
      <c r="W31" s="233">
        <v>0</v>
      </c>
      <c r="X31" s="227">
        <v>0</v>
      </c>
      <c r="Y31" s="227">
        <v>0</v>
      </c>
      <c r="Z31" s="227">
        <v>0</v>
      </c>
      <c r="AA31" s="227">
        <v>0</v>
      </c>
      <c r="AB31" s="231">
        <f>$C$31</f>
        <v>2424502</v>
      </c>
      <c r="AC31" s="227">
        <v>0</v>
      </c>
      <c r="AD31" s="227">
        <v>0</v>
      </c>
      <c r="AE31" s="227">
        <v>0</v>
      </c>
      <c r="AF31" s="227">
        <v>0</v>
      </c>
      <c r="AG31" s="228">
        <v>0</v>
      </c>
    </row>
    <row r="32" spans="1:33" x14ac:dyDescent="0.15">
      <c r="A32" s="220">
        <v>26</v>
      </c>
      <c r="B32" s="231">
        <f t="shared" si="1"/>
        <v>80</v>
      </c>
      <c r="C32" s="230">
        <f>'ISI+ISJ合併報表'!$S43</f>
        <v>2493011</v>
      </c>
      <c r="D32" s="232">
        <v>0</v>
      </c>
      <c r="E32" s="232">
        <v>0</v>
      </c>
      <c r="F32" s="232">
        <v>0</v>
      </c>
      <c r="G32" s="232">
        <v>0</v>
      </c>
      <c r="H32" s="232">
        <v>0</v>
      </c>
      <c r="I32" s="232">
        <v>0</v>
      </c>
      <c r="J32" s="232">
        <v>0</v>
      </c>
      <c r="K32" s="232">
        <v>0</v>
      </c>
      <c r="L32" s="232">
        <v>0</v>
      </c>
      <c r="M32" s="232">
        <v>0</v>
      </c>
      <c r="N32" s="232">
        <v>0</v>
      </c>
      <c r="O32" s="232">
        <v>0</v>
      </c>
      <c r="P32" s="232">
        <v>0</v>
      </c>
      <c r="Q32" s="232">
        <v>0</v>
      </c>
      <c r="R32" s="232">
        <v>0</v>
      </c>
      <c r="S32" s="232">
        <v>0</v>
      </c>
      <c r="T32" s="232">
        <v>0</v>
      </c>
      <c r="U32" s="232">
        <v>0</v>
      </c>
      <c r="V32" s="227">
        <v>0</v>
      </c>
      <c r="W32" s="233">
        <v>0</v>
      </c>
      <c r="X32" s="227">
        <v>0</v>
      </c>
      <c r="Y32" s="227">
        <v>0</v>
      </c>
      <c r="Z32" s="227">
        <v>0</v>
      </c>
      <c r="AA32" s="227">
        <v>0</v>
      </c>
      <c r="AB32" s="227">
        <v>0</v>
      </c>
      <c r="AC32" s="231">
        <f>$C$32</f>
        <v>2493011</v>
      </c>
      <c r="AD32" s="227">
        <v>0</v>
      </c>
      <c r="AE32" s="227">
        <v>0</v>
      </c>
      <c r="AF32" s="227">
        <v>0</v>
      </c>
      <c r="AG32" s="228">
        <v>0</v>
      </c>
    </row>
    <row r="33" spans="1:33" x14ac:dyDescent="0.15">
      <c r="A33" s="220">
        <v>27</v>
      </c>
      <c r="B33" s="231">
        <f t="shared" si="1"/>
        <v>81</v>
      </c>
      <c r="C33" s="230">
        <f>'ISI+ISJ合併報表'!$S44</f>
        <v>2563391</v>
      </c>
      <c r="D33" s="232">
        <v>0</v>
      </c>
      <c r="E33" s="232">
        <v>0</v>
      </c>
      <c r="F33" s="232">
        <v>0</v>
      </c>
      <c r="G33" s="232">
        <v>0</v>
      </c>
      <c r="H33" s="232">
        <v>0</v>
      </c>
      <c r="I33" s="232">
        <v>0</v>
      </c>
      <c r="J33" s="232">
        <v>0</v>
      </c>
      <c r="K33" s="232">
        <v>0</v>
      </c>
      <c r="L33" s="232">
        <v>0</v>
      </c>
      <c r="M33" s="232">
        <v>0</v>
      </c>
      <c r="N33" s="232">
        <v>0</v>
      </c>
      <c r="O33" s="232">
        <v>0</v>
      </c>
      <c r="P33" s="232">
        <v>0</v>
      </c>
      <c r="Q33" s="232">
        <v>0</v>
      </c>
      <c r="R33" s="232">
        <v>0</v>
      </c>
      <c r="S33" s="232">
        <v>0</v>
      </c>
      <c r="T33" s="232">
        <v>0</v>
      </c>
      <c r="U33" s="232">
        <v>0</v>
      </c>
      <c r="V33" s="227">
        <v>0</v>
      </c>
      <c r="W33" s="233">
        <v>0</v>
      </c>
      <c r="X33" s="227">
        <v>0</v>
      </c>
      <c r="Y33" s="227">
        <v>0</v>
      </c>
      <c r="Z33" s="227">
        <v>0</v>
      </c>
      <c r="AA33" s="227">
        <v>0</v>
      </c>
      <c r="AB33" s="227">
        <v>0</v>
      </c>
      <c r="AC33" s="227">
        <v>0</v>
      </c>
      <c r="AD33" s="231">
        <f>$C$33</f>
        <v>2563391</v>
      </c>
      <c r="AE33" s="227">
        <v>0</v>
      </c>
      <c r="AF33" s="227">
        <v>0</v>
      </c>
      <c r="AG33" s="228">
        <v>0</v>
      </c>
    </row>
    <row r="34" spans="1:33" x14ac:dyDescent="0.15">
      <c r="A34" s="220">
        <v>28</v>
      </c>
      <c r="B34" s="231">
        <f t="shared" si="1"/>
        <v>82</v>
      </c>
      <c r="C34" s="230">
        <f>'ISI+ISJ合併報表'!$S45</f>
        <v>2635685</v>
      </c>
      <c r="D34" s="232">
        <v>0</v>
      </c>
      <c r="E34" s="232">
        <v>0</v>
      </c>
      <c r="F34" s="232">
        <v>0</v>
      </c>
      <c r="G34" s="232">
        <v>0</v>
      </c>
      <c r="H34" s="232">
        <v>0</v>
      </c>
      <c r="I34" s="232">
        <v>0</v>
      </c>
      <c r="J34" s="232">
        <v>0</v>
      </c>
      <c r="K34" s="232">
        <v>0</v>
      </c>
      <c r="L34" s="232">
        <v>0</v>
      </c>
      <c r="M34" s="232">
        <v>0</v>
      </c>
      <c r="N34" s="232">
        <v>0</v>
      </c>
      <c r="O34" s="232">
        <v>0</v>
      </c>
      <c r="P34" s="232">
        <v>0</v>
      </c>
      <c r="Q34" s="232">
        <v>0</v>
      </c>
      <c r="R34" s="232">
        <v>0</v>
      </c>
      <c r="S34" s="232">
        <v>0</v>
      </c>
      <c r="T34" s="232">
        <v>0</v>
      </c>
      <c r="U34" s="232">
        <v>0</v>
      </c>
      <c r="V34" s="227">
        <v>0</v>
      </c>
      <c r="W34" s="233">
        <v>0</v>
      </c>
      <c r="X34" s="227">
        <v>0</v>
      </c>
      <c r="Y34" s="227">
        <v>0</v>
      </c>
      <c r="Z34" s="227">
        <v>0</v>
      </c>
      <c r="AA34" s="227">
        <v>0</v>
      </c>
      <c r="AB34" s="227">
        <v>0</v>
      </c>
      <c r="AC34" s="227">
        <v>0</v>
      </c>
      <c r="AD34" s="227">
        <v>0</v>
      </c>
      <c r="AE34" s="231">
        <f>$C$34</f>
        <v>2635685</v>
      </c>
      <c r="AF34" s="227">
        <v>0</v>
      </c>
      <c r="AG34" s="228">
        <v>0</v>
      </c>
    </row>
    <row r="35" spans="1:33" x14ac:dyDescent="0.15">
      <c r="A35" s="220">
        <v>29</v>
      </c>
      <c r="B35" s="231">
        <f t="shared" si="1"/>
        <v>83</v>
      </c>
      <c r="C35" s="230">
        <f>'ISI+ISJ合併報表'!$S46</f>
        <v>2709928</v>
      </c>
      <c r="D35" s="232">
        <v>0</v>
      </c>
      <c r="E35" s="232">
        <v>0</v>
      </c>
      <c r="F35" s="232">
        <v>0</v>
      </c>
      <c r="G35" s="232">
        <v>0</v>
      </c>
      <c r="H35" s="232">
        <v>0</v>
      </c>
      <c r="I35" s="232">
        <v>0</v>
      </c>
      <c r="J35" s="232">
        <v>0</v>
      </c>
      <c r="K35" s="232">
        <v>0</v>
      </c>
      <c r="L35" s="232">
        <v>0</v>
      </c>
      <c r="M35" s="232">
        <v>0</v>
      </c>
      <c r="N35" s="232">
        <v>0</v>
      </c>
      <c r="O35" s="232">
        <v>0</v>
      </c>
      <c r="P35" s="232">
        <v>0</v>
      </c>
      <c r="Q35" s="232">
        <v>0</v>
      </c>
      <c r="R35" s="232">
        <v>0</v>
      </c>
      <c r="S35" s="232">
        <v>0</v>
      </c>
      <c r="T35" s="232">
        <v>0</v>
      </c>
      <c r="U35" s="232">
        <v>0</v>
      </c>
      <c r="V35" s="227">
        <v>0</v>
      </c>
      <c r="W35" s="233">
        <v>0</v>
      </c>
      <c r="X35" s="227">
        <v>0</v>
      </c>
      <c r="Y35" s="227">
        <v>0</v>
      </c>
      <c r="Z35" s="227">
        <v>0</v>
      </c>
      <c r="AA35" s="227">
        <v>0</v>
      </c>
      <c r="AB35" s="227">
        <v>0</v>
      </c>
      <c r="AC35" s="227">
        <v>0</v>
      </c>
      <c r="AD35" s="227">
        <v>0</v>
      </c>
      <c r="AE35" s="227">
        <v>0</v>
      </c>
      <c r="AF35" s="231">
        <f>$C$35</f>
        <v>2709928</v>
      </c>
      <c r="AG35" s="228">
        <v>0</v>
      </c>
    </row>
    <row r="36" spans="1:33" x14ac:dyDescent="0.15">
      <c r="A36" s="220">
        <v>30</v>
      </c>
      <c r="B36" s="231">
        <f t="shared" si="1"/>
        <v>84</v>
      </c>
      <c r="C36" s="230">
        <f>'ISI+ISJ合併報表'!$S47</f>
        <v>2786171</v>
      </c>
      <c r="D36" s="232">
        <v>0</v>
      </c>
      <c r="E36" s="232">
        <v>0</v>
      </c>
      <c r="F36" s="232">
        <v>0</v>
      </c>
      <c r="G36" s="232">
        <v>0</v>
      </c>
      <c r="H36" s="232">
        <v>0</v>
      </c>
      <c r="I36" s="232">
        <v>0</v>
      </c>
      <c r="J36" s="232">
        <v>0</v>
      </c>
      <c r="K36" s="232">
        <v>0</v>
      </c>
      <c r="L36" s="232">
        <v>0</v>
      </c>
      <c r="M36" s="232">
        <v>0</v>
      </c>
      <c r="N36" s="232">
        <v>0</v>
      </c>
      <c r="O36" s="232">
        <v>0</v>
      </c>
      <c r="P36" s="232">
        <v>0</v>
      </c>
      <c r="Q36" s="232">
        <v>0</v>
      </c>
      <c r="R36" s="232">
        <v>0</v>
      </c>
      <c r="S36" s="232">
        <v>0</v>
      </c>
      <c r="T36" s="232">
        <v>0</v>
      </c>
      <c r="U36" s="232">
        <v>0</v>
      </c>
      <c r="V36" s="227">
        <v>0</v>
      </c>
      <c r="W36" s="233">
        <v>0</v>
      </c>
      <c r="X36" s="227">
        <v>0</v>
      </c>
      <c r="Y36" s="227">
        <v>0</v>
      </c>
      <c r="Z36" s="227">
        <v>0</v>
      </c>
      <c r="AA36" s="227">
        <v>0</v>
      </c>
      <c r="AB36" s="227">
        <v>0</v>
      </c>
      <c r="AC36" s="227">
        <v>0</v>
      </c>
      <c r="AD36" s="227">
        <v>0</v>
      </c>
      <c r="AE36" s="227">
        <v>0</v>
      </c>
      <c r="AF36" s="227">
        <v>0</v>
      </c>
      <c r="AG36" s="233">
        <f>C36</f>
        <v>2786171</v>
      </c>
    </row>
    <row r="37" spans="1:33" x14ac:dyDescent="0.15">
      <c r="B37" s="231"/>
      <c r="D37" s="234">
        <f t="shared" ref="D37:AG37" si="2">IRR(D6:D36)</f>
        <v>-7.6508588232496622E-2</v>
      </c>
      <c r="E37" s="234">
        <f t="shared" si="2"/>
        <v>-1.0099669635247888E-2</v>
      </c>
      <c r="F37" s="234">
        <f t="shared" si="2"/>
        <v>5.9753265728945681E-3</v>
      </c>
      <c r="G37" s="234">
        <f t="shared" si="2"/>
        <v>1.4013929681746751E-2</v>
      </c>
      <c r="H37" s="234">
        <f t="shared" si="2"/>
        <v>1.690418931543447E-2</v>
      </c>
      <c r="I37" s="234">
        <f t="shared" si="2"/>
        <v>2.0396291372294373E-2</v>
      </c>
      <c r="J37" s="234">
        <f t="shared" si="2"/>
        <v>2.1544797045862429E-2</v>
      </c>
      <c r="K37" s="234">
        <f t="shared" si="2"/>
        <v>2.2407217963517301E-2</v>
      </c>
      <c r="L37" s="234">
        <f t="shared" si="2"/>
        <v>2.3077782202778119E-2</v>
      </c>
      <c r="M37" s="234">
        <f t="shared" si="2"/>
        <v>2.3614105932789231E-2</v>
      </c>
      <c r="N37" s="234">
        <f t="shared" si="2"/>
        <v>2.405299818851625E-2</v>
      </c>
      <c r="O37" s="234">
        <f t="shared" si="2"/>
        <v>2.441838909482108E-2</v>
      </c>
      <c r="P37" s="234">
        <f t="shared" si="2"/>
        <v>2.472717032104188E-2</v>
      </c>
      <c r="Q37" s="234">
        <f t="shared" si="2"/>
        <v>2.4991296454812906E-2</v>
      </c>
      <c r="R37" s="234">
        <f t="shared" si="2"/>
        <v>2.5219852770314022E-2</v>
      </c>
      <c r="S37" s="234">
        <f t="shared" si="2"/>
        <v>2.5419230239419166E-2</v>
      </c>
      <c r="T37" s="234">
        <f t="shared" si="2"/>
        <v>2.5594654721559529E-2</v>
      </c>
      <c r="U37" s="234">
        <f t="shared" si="2"/>
        <v>2.5750124383888462E-2</v>
      </c>
      <c r="V37" s="234">
        <f t="shared" si="2"/>
        <v>2.5888660905141636E-2</v>
      </c>
      <c r="W37" s="235">
        <f t="shared" si="2"/>
        <v>2.6012618922644615E-2</v>
      </c>
      <c r="X37" s="234">
        <f t="shared" si="2"/>
        <v>2.6124146092586287E-2</v>
      </c>
      <c r="Y37" s="234">
        <f t="shared" si="2"/>
        <v>2.6224801546647081E-2</v>
      </c>
      <c r="Z37" s="234">
        <f t="shared" si="2"/>
        <v>2.631590337228773E-2</v>
      </c>
      <c r="AA37" s="234">
        <f t="shared" si="2"/>
        <v>2.6398611472566946E-2</v>
      </c>
      <c r="AB37" s="234">
        <f t="shared" si="2"/>
        <v>2.6473866565539739E-2</v>
      </c>
      <c r="AC37" s="234">
        <f t="shared" si="2"/>
        <v>2.6542388984988952E-2</v>
      </c>
      <c r="AD37" s="234">
        <f t="shared" si="2"/>
        <v>2.6604877782773428E-2</v>
      </c>
      <c r="AE37" s="234">
        <f t="shared" si="2"/>
        <v>2.6661892468548443E-2</v>
      </c>
      <c r="AF37" s="234">
        <f t="shared" si="2"/>
        <v>2.6713803856009966E-2</v>
      </c>
      <c r="AG37" s="235">
        <f t="shared" si="2"/>
        <v>2.6761135269558034E-2</v>
      </c>
    </row>
  </sheetData>
  <phoneticPr fontId="5" type="noConversion"/>
  <conditionalFormatting sqref="A4:B6">
    <cfRule type="expression" dxfId="4" priority="1">
      <formula>#REF!=0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K7"/>
  <sheetViews>
    <sheetView workbookViewId="0">
      <selection activeCell="J16" sqref="J16"/>
    </sheetView>
  </sheetViews>
  <sheetFormatPr baseColWidth="10" defaultColWidth="8.83203125" defaultRowHeight="30" x14ac:dyDescent="0.15"/>
  <cols>
    <col min="1" max="1" width="3" style="138" customWidth="1"/>
    <col min="2" max="2" width="16" style="138" bestFit="1" customWidth="1"/>
    <col min="3" max="3" width="19.6640625" style="138" bestFit="1" customWidth="1"/>
    <col min="4" max="4" width="9.33203125" style="138" bestFit="1" customWidth="1"/>
    <col min="5" max="5" width="16" style="138" bestFit="1" customWidth="1"/>
    <col min="6" max="6" width="7.1640625" style="138" customWidth="1"/>
    <col min="7" max="8" width="13.1640625" style="138" customWidth="1"/>
    <col min="9" max="9" width="4.6640625" style="138" customWidth="1"/>
    <col min="10" max="10" width="16" style="138" customWidth="1"/>
    <col min="11" max="11" width="21.83203125" style="138" customWidth="1"/>
    <col min="12" max="14" width="13.1640625" style="138" customWidth="1"/>
    <col min="15" max="16384" width="8.83203125" style="138"/>
  </cols>
  <sheetData>
    <row r="2" spans="2:11" x14ac:dyDescent="0.15">
      <c r="B2" s="619" t="s">
        <v>123</v>
      </c>
      <c r="C2" s="619"/>
      <c r="D2" s="619"/>
      <c r="E2" s="619"/>
    </row>
    <row r="3" spans="2:11" x14ac:dyDescent="0.15">
      <c r="B3" s="139" t="s">
        <v>124</v>
      </c>
      <c r="C3" s="139" t="s">
        <v>125</v>
      </c>
      <c r="D3" s="139" t="s">
        <v>126</v>
      </c>
      <c r="E3" s="140" t="s">
        <v>127</v>
      </c>
      <c r="J3" s="141" t="s">
        <v>128</v>
      </c>
      <c r="K3" s="142">
        <f ca="1">TODAY()</f>
        <v>42889</v>
      </c>
    </row>
    <row r="4" spans="2:11" x14ac:dyDescent="0.15">
      <c r="B4" s="143">
        <f>ISI報表!$AK$14</f>
        <v>69</v>
      </c>
      <c r="C4" s="144">
        <f>ISI報表!$AL$14</f>
        <v>3</v>
      </c>
      <c r="D4" s="145">
        <f>ISI報表!$AM$14</f>
        <v>5</v>
      </c>
      <c r="E4" s="146">
        <f ca="1">IF(OR(MONTH($K$3)-MONTH($K$4)&gt;6,AND(MONTH($K$3)-MONTH($K$4)=6,DAY($K$3)&gt;DAY($K$4))),YEAR($K$3)-YEAR($K$4)+1,IF(OR(MONTH($K$4)-MONTH($K$3)&gt;6,AND(MONTH($K$4)-MONTH($K$3)=6,DAY($K$4)&gt;=DAY($K$3))),YEAR($K$3)-YEAR($K$4)-1,YEAR($K$3)-YEAR($K$4)))</f>
        <v>37</v>
      </c>
      <c r="J4" s="141" t="s">
        <v>129</v>
      </c>
      <c r="K4" s="147" t="str">
        <f>1911+TRIM($B$4)&amp;"/"&amp;TEXT($C$4,"00")&amp;"/"&amp;TEXT($D$4,"00")</f>
        <v>1980/03/05</v>
      </c>
    </row>
    <row r="5" spans="2:11" x14ac:dyDescent="0.15">
      <c r="D5" s="148"/>
      <c r="E5" s="149" t="str">
        <f ca="1">IF(AND($E$4=15,(YEAR($K$3)-YEAR($K$4))=15),IF((MONTH($K$4)-MONTH($K$3))&gt;0,"未滿15足歲",IF(AND(MONTH($K$4)=MONTH($K$3),DAY($K$4)&gt;DAY($K$3)),"未滿15足歲"," ")),"  ")</f>
        <v xml:space="preserve">  </v>
      </c>
    </row>
    <row r="6" spans="2:11" x14ac:dyDescent="0.15">
      <c r="B6" s="138" t="s">
        <v>130</v>
      </c>
      <c r="C6" s="138" t="str">
        <f ca="1">TEXT($K$3,"r")&amp;"/"&amp;TEXT($K$3,"mm")&amp;"/"&amp;TEXT($K$3,"dd")</f>
        <v>2017/06/03</v>
      </c>
    </row>
    <row r="7" spans="2:11" x14ac:dyDescent="0.15">
      <c r="C7" s="150"/>
    </row>
  </sheetData>
  <mergeCells count="1">
    <mergeCell ref="B2:E2"/>
  </mergeCells>
  <phoneticPr fontId="5" type="noConversion"/>
  <conditionalFormatting sqref="B4">
    <cfRule type="expression" dxfId="3" priority="1" stopIfTrue="1">
      <formula>OR(#REF!&lt;14,#REF!&gt;70)</formula>
    </cfRule>
  </conditionalFormatting>
  <dataValidations count="1">
    <dataValidation type="whole" allowBlank="1" showInputMessage="1" showErrorMessage="1" sqref="E4">
      <formula1>0</formula1>
      <formula2>#REF!</formula2>
    </dataValidation>
  </dataValidations>
  <pageMargins left="0.75" right="0.75" top="1" bottom="1" header="0.5" footer="0.5"/>
  <pageSetup paperSize="9" orientation="portrait" horizontalDpi="4294967294"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dimension ref="A1:DR173"/>
  <sheetViews>
    <sheetView topLeftCell="A145" workbookViewId="0">
      <selection activeCell="H185" sqref="H185"/>
    </sheetView>
  </sheetViews>
  <sheetFormatPr baseColWidth="10" defaultColWidth="8.83203125" defaultRowHeight="15" x14ac:dyDescent="0.15"/>
  <cols>
    <col min="1" max="1" width="10.33203125" style="1" bestFit="1" customWidth="1"/>
    <col min="2" max="5" width="8.83203125" style="1"/>
    <col min="6" max="11" width="9" style="1" customWidth="1"/>
    <col min="12" max="12" width="8.83203125" style="1"/>
    <col min="13" max="13" width="12.6640625" style="1" bestFit="1" customWidth="1"/>
    <col min="14" max="16384" width="8.83203125" style="1"/>
  </cols>
  <sheetData>
    <row r="1" spans="1:122" x14ac:dyDescent="0.15">
      <c r="A1" s="1" t="s">
        <v>8</v>
      </c>
      <c r="B1" s="1" t="s">
        <v>55</v>
      </c>
      <c r="C1" s="1" t="s">
        <v>56</v>
      </c>
      <c r="E1" s="1" t="s">
        <v>57</v>
      </c>
      <c r="F1" s="1" t="s">
        <v>58</v>
      </c>
      <c r="K1" s="1">
        <v>0</v>
      </c>
      <c r="L1" s="1" t="s">
        <v>59</v>
      </c>
      <c r="M1" s="1">
        <v>1</v>
      </c>
      <c r="N1" s="1">
        <v>2</v>
      </c>
      <c r="O1" s="1">
        <v>3</v>
      </c>
      <c r="P1" s="1">
        <v>4</v>
      </c>
      <c r="Q1" s="1">
        <v>5</v>
      </c>
      <c r="R1" s="1">
        <v>6</v>
      </c>
      <c r="S1" s="1">
        <v>7</v>
      </c>
      <c r="T1" s="1">
        <v>8</v>
      </c>
      <c r="U1" s="1">
        <v>9</v>
      </c>
      <c r="V1" s="1">
        <v>10</v>
      </c>
      <c r="W1" s="1">
        <v>11</v>
      </c>
      <c r="X1" s="1">
        <v>12</v>
      </c>
      <c r="Y1" s="1">
        <v>13</v>
      </c>
      <c r="Z1" s="1">
        <v>14</v>
      </c>
      <c r="AA1" s="1">
        <v>15</v>
      </c>
      <c r="AB1" s="1">
        <v>16</v>
      </c>
      <c r="AC1" s="1">
        <v>17</v>
      </c>
      <c r="AD1" s="1">
        <v>18</v>
      </c>
      <c r="AE1" s="1">
        <v>19</v>
      </c>
      <c r="AF1" s="1">
        <v>20</v>
      </c>
      <c r="AG1" s="1">
        <v>21</v>
      </c>
      <c r="AH1" s="1">
        <v>22</v>
      </c>
      <c r="AI1" s="1">
        <v>23</v>
      </c>
      <c r="AJ1" s="1">
        <v>24</v>
      </c>
      <c r="AK1" s="1">
        <v>25</v>
      </c>
      <c r="AL1" s="1">
        <v>26</v>
      </c>
      <c r="AM1" s="1">
        <v>27</v>
      </c>
      <c r="AN1" s="1">
        <v>28</v>
      </c>
      <c r="AO1" s="1">
        <v>29</v>
      </c>
      <c r="AP1" s="1">
        <v>30</v>
      </c>
      <c r="AQ1" s="1">
        <v>31</v>
      </c>
      <c r="AR1" s="1">
        <v>32</v>
      </c>
      <c r="AS1" s="1">
        <v>33</v>
      </c>
      <c r="AT1" s="1">
        <v>34</v>
      </c>
      <c r="AU1" s="1">
        <v>35</v>
      </c>
      <c r="AV1" s="1">
        <v>36</v>
      </c>
      <c r="AW1" s="1">
        <v>37</v>
      </c>
      <c r="AX1" s="1">
        <v>38</v>
      </c>
      <c r="AY1" s="1">
        <v>39</v>
      </c>
      <c r="AZ1" s="1">
        <v>40</v>
      </c>
      <c r="BA1" s="1">
        <v>41</v>
      </c>
      <c r="BB1" s="1">
        <v>42</v>
      </c>
      <c r="BC1" s="1">
        <v>43</v>
      </c>
      <c r="BD1" s="1">
        <v>44</v>
      </c>
      <c r="BE1" s="1">
        <v>45</v>
      </c>
      <c r="BF1" s="1">
        <v>46</v>
      </c>
      <c r="BG1" s="1">
        <v>47</v>
      </c>
      <c r="BH1" s="1">
        <v>48</v>
      </c>
      <c r="BI1" s="1">
        <v>49</v>
      </c>
      <c r="BJ1" s="1">
        <v>50</v>
      </c>
      <c r="BK1" s="1">
        <v>51</v>
      </c>
      <c r="BL1" s="1">
        <v>52</v>
      </c>
      <c r="BM1" s="1">
        <v>53</v>
      </c>
      <c r="BN1" s="1">
        <v>54</v>
      </c>
      <c r="BO1" s="1">
        <v>55</v>
      </c>
      <c r="BP1" s="1">
        <v>56</v>
      </c>
      <c r="BQ1" s="1">
        <v>57</v>
      </c>
      <c r="BR1" s="1">
        <v>58</v>
      </c>
      <c r="BS1" s="1">
        <v>59</v>
      </c>
      <c r="BT1" s="1">
        <v>60</v>
      </c>
      <c r="BU1" s="1">
        <v>61</v>
      </c>
      <c r="BV1" s="1">
        <v>62</v>
      </c>
      <c r="BW1" s="1">
        <v>63</v>
      </c>
      <c r="BX1" s="1">
        <v>64</v>
      </c>
      <c r="BY1" s="1">
        <v>65</v>
      </c>
      <c r="BZ1" s="1">
        <v>66</v>
      </c>
      <c r="CA1" s="1">
        <v>67</v>
      </c>
      <c r="CB1" s="1">
        <v>68</v>
      </c>
      <c r="CC1" s="1">
        <v>69</v>
      </c>
      <c r="CD1" s="1">
        <v>70</v>
      </c>
      <c r="CE1" s="1">
        <v>71</v>
      </c>
      <c r="CF1" s="1">
        <v>72</v>
      </c>
      <c r="CG1" s="1">
        <v>73</v>
      </c>
      <c r="CH1" s="1">
        <v>74</v>
      </c>
      <c r="CI1" s="1">
        <v>75</v>
      </c>
      <c r="CJ1" s="1">
        <v>76</v>
      </c>
      <c r="CK1" s="1">
        <v>77</v>
      </c>
      <c r="CL1" s="1">
        <v>78</v>
      </c>
      <c r="CM1" s="1">
        <v>79</v>
      </c>
      <c r="CN1" s="1">
        <v>80</v>
      </c>
      <c r="CO1" s="1">
        <v>81</v>
      </c>
      <c r="CP1" s="1">
        <v>82</v>
      </c>
      <c r="CQ1" s="1">
        <v>83</v>
      </c>
      <c r="CR1" s="1">
        <v>84</v>
      </c>
      <c r="CS1" s="1">
        <v>85</v>
      </c>
      <c r="CT1" s="1">
        <v>86</v>
      </c>
      <c r="CU1" s="1">
        <v>87</v>
      </c>
      <c r="CV1" s="1">
        <v>88</v>
      </c>
      <c r="CW1" s="1">
        <v>89</v>
      </c>
      <c r="CX1" s="1">
        <v>90</v>
      </c>
      <c r="CY1" s="1">
        <v>91</v>
      </c>
      <c r="CZ1" s="1">
        <v>92</v>
      </c>
      <c r="DA1" s="1">
        <v>93</v>
      </c>
      <c r="DB1" s="1">
        <v>94</v>
      </c>
      <c r="DC1" s="1">
        <v>95</v>
      </c>
      <c r="DD1" s="1">
        <v>96</v>
      </c>
      <c r="DE1" s="1">
        <v>97</v>
      </c>
      <c r="DF1" s="1">
        <v>98</v>
      </c>
      <c r="DG1" s="1">
        <v>99</v>
      </c>
      <c r="DH1" s="1">
        <v>100</v>
      </c>
      <c r="DI1" s="1">
        <v>101</v>
      </c>
      <c r="DJ1" s="1">
        <v>102</v>
      </c>
      <c r="DK1" s="1">
        <v>103</v>
      </c>
      <c r="DL1" s="1">
        <v>104</v>
      </c>
      <c r="DM1" s="1">
        <v>105</v>
      </c>
      <c r="DN1" s="1">
        <v>106</v>
      </c>
      <c r="DO1" s="1">
        <v>107</v>
      </c>
      <c r="DP1" s="1">
        <v>108</v>
      </c>
      <c r="DQ1" s="1">
        <v>109</v>
      </c>
      <c r="DR1" s="1">
        <v>110</v>
      </c>
    </row>
    <row r="2" spans="1:122" x14ac:dyDescent="0.15">
      <c r="A2" s="1" t="s">
        <v>321</v>
      </c>
      <c r="B2" s="1" t="s">
        <v>483</v>
      </c>
      <c r="C2" s="1">
        <v>1</v>
      </c>
      <c r="D2" s="1">
        <v>1</v>
      </c>
      <c r="E2" s="1">
        <v>1</v>
      </c>
      <c r="F2" s="1">
        <v>0</v>
      </c>
      <c r="G2" s="1">
        <v>0</v>
      </c>
      <c r="H2" s="1">
        <v>0</v>
      </c>
      <c r="I2" s="1">
        <v>0</v>
      </c>
      <c r="J2" s="1">
        <v>0</v>
      </c>
      <c r="K2" s="1">
        <v>2680.9230604210002</v>
      </c>
      <c r="L2" s="1">
        <v>110</v>
      </c>
      <c r="M2" s="1">
        <v>2712.5874659030001</v>
      </c>
      <c r="N2" s="1">
        <v>2746.42112559</v>
      </c>
      <c r="O2" s="1">
        <v>2780.6975598409999</v>
      </c>
      <c r="P2" s="1">
        <v>2815.4139676189998</v>
      </c>
      <c r="Q2" s="1">
        <v>2850.5705705169999</v>
      </c>
      <c r="R2" s="1">
        <v>2886.1692017840001</v>
      </c>
      <c r="S2" s="1">
        <v>2922.2158667939998</v>
      </c>
      <c r="T2" s="1">
        <v>2958.714800064</v>
      </c>
      <c r="U2" s="1">
        <v>2995.6706546979999</v>
      </c>
      <c r="V2" s="1">
        <v>3033.0883153059999</v>
      </c>
      <c r="W2" s="1">
        <v>3070.9742000820002</v>
      </c>
      <c r="X2" s="1">
        <v>3109.3328734400002</v>
      </c>
      <c r="Y2" s="1">
        <v>3148.1658224789999</v>
      </c>
      <c r="Z2" s="1">
        <v>3187.4741612550001</v>
      </c>
      <c r="AA2" s="1">
        <v>3227.259964977</v>
      </c>
      <c r="AB2" s="1">
        <v>3267.521983526</v>
      </c>
      <c r="AC2" s="1">
        <v>3308.3575672880002</v>
      </c>
      <c r="AD2" s="1">
        <v>3349.7018937590001</v>
      </c>
      <c r="AE2" s="1">
        <v>3391.56206075</v>
      </c>
      <c r="AF2" s="1">
        <v>3433.944898147</v>
      </c>
      <c r="AG2" s="1">
        <v>3476.8570435050001</v>
      </c>
      <c r="AH2" s="1">
        <v>3520.3051030679999</v>
      </c>
      <c r="AI2" s="1">
        <v>3564.2955656089998</v>
      </c>
      <c r="AJ2" s="1">
        <v>3608.834892156</v>
      </c>
      <c r="AK2" s="1">
        <v>3653.9297152909999</v>
      </c>
      <c r="AL2" s="1">
        <v>3699.5868046370001</v>
      </c>
      <c r="AM2" s="1">
        <v>3745.8130504810001</v>
      </c>
      <c r="AN2" s="1">
        <v>3792.6160201739999</v>
      </c>
      <c r="AO2" s="1">
        <v>3840.002941144</v>
      </c>
      <c r="AP2" s="1">
        <v>3887.9810015190001</v>
      </c>
      <c r="AQ2" s="1">
        <v>3936.5573431339999</v>
      </c>
      <c r="AR2" s="1">
        <v>3985.7391212990001</v>
      </c>
      <c r="AS2" s="1">
        <v>4035.5335013959998</v>
      </c>
      <c r="AT2" s="1">
        <v>4085.9477699009999</v>
      </c>
      <c r="AU2" s="1">
        <v>4136.9893378329998</v>
      </c>
      <c r="AV2" s="1">
        <v>4188.6657208289998</v>
      </c>
      <c r="AW2" s="1">
        <v>4240.9845413479998</v>
      </c>
      <c r="AX2" s="1">
        <v>4293.9534105439998</v>
      </c>
      <c r="AY2" s="1">
        <v>4347.5803131319999</v>
      </c>
      <c r="AZ2" s="1">
        <v>4401.8735029190002</v>
      </c>
      <c r="BA2" s="1">
        <v>4456.8405900280004</v>
      </c>
      <c r="BB2" s="1">
        <v>4512.4896341690001</v>
      </c>
      <c r="BC2" s="1">
        <v>4568.8282206840004</v>
      </c>
      <c r="BD2" s="1">
        <v>4625.8639968759999</v>
      </c>
      <c r="BE2" s="1">
        <v>4683.6048558399998</v>
      </c>
      <c r="BF2" s="1">
        <v>4742.059027671</v>
      </c>
      <c r="BG2" s="1">
        <v>4801.2347732259996</v>
      </c>
      <c r="BH2" s="1">
        <v>4861.1402723680003</v>
      </c>
      <c r="BI2" s="1">
        <v>4921.7836143189998</v>
      </c>
      <c r="BJ2" s="1">
        <v>4983.1727317539999</v>
      </c>
      <c r="BK2" s="1">
        <v>5045.3170843629996</v>
      </c>
      <c r="BL2" s="1">
        <v>5108.225315527</v>
      </c>
      <c r="BM2" s="1">
        <v>5171.9058913380004</v>
      </c>
      <c r="BN2" s="1">
        <v>5236.3682299530001</v>
      </c>
      <c r="BO2" s="1">
        <v>5301.6220430980002</v>
      </c>
      <c r="BP2" s="1">
        <v>5367.675933988</v>
      </c>
      <c r="BQ2" s="1">
        <v>5434.5375659840001</v>
      </c>
      <c r="BR2" s="1">
        <v>5502.2125817180004</v>
      </c>
      <c r="BS2" s="1">
        <v>5570.7064738279996</v>
      </c>
      <c r="BT2" s="1">
        <v>5640.0227736670004</v>
      </c>
      <c r="BU2" s="1">
        <v>5710.1726638110003</v>
      </c>
      <c r="BV2" s="1">
        <v>5781.1711787479999</v>
      </c>
      <c r="BW2" s="1">
        <v>5853.0225363919999</v>
      </c>
      <c r="BX2" s="1">
        <v>5925.7301179349997</v>
      </c>
      <c r="BY2" s="1">
        <v>5999.2977648799997</v>
      </c>
      <c r="BZ2" s="1">
        <v>6073.7302891709996</v>
      </c>
      <c r="CA2" s="1">
        <v>6149.0349854579999</v>
      </c>
      <c r="CB2" s="1">
        <v>6225.2173195819996</v>
      </c>
      <c r="CC2" s="1">
        <v>6302.2790118160001</v>
      </c>
      <c r="CD2" s="1">
        <v>6380.2217777300002</v>
      </c>
      <c r="CE2" s="1">
        <v>6459.0489291029999</v>
      </c>
      <c r="CF2" s="1">
        <v>6538.7618140550003</v>
      </c>
      <c r="CG2" s="1">
        <v>6619.3635980019999</v>
      </c>
      <c r="CH2" s="1">
        <v>6700.8547629029999</v>
      </c>
      <c r="CI2" s="1">
        <v>6783.2360662089995</v>
      </c>
      <c r="CJ2" s="1">
        <v>6866.5062963390001</v>
      </c>
      <c r="CK2" s="1">
        <v>6950.6650449970002</v>
      </c>
      <c r="CL2" s="1">
        <v>7035.708785158</v>
      </c>
      <c r="CM2" s="1">
        <v>7121.6319296689999</v>
      </c>
      <c r="CN2" s="1">
        <v>7208.4255100789997</v>
      </c>
      <c r="CO2" s="1">
        <v>7296.0784228020002</v>
      </c>
      <c r="CP2" s="1">
        <v>7384.577366988</v>
      </c>
      <c r="CQ2" s="1">
        <v>7473.9101346429998</v>
      </c>
      <c r="CR2" s="1">
        <v>7564.0593498979997</v>
      </c>
      <c r="CS2" s="1">
        <v>7655.010685233</v>
      </c>
      <c r="CT2" s="1">
        <v>7746.7429673300003</v>
      </c>
      <c r="CU2" s="1">
        <v>7839.2308350880003</v>
      </c>
      <c r="CV2" s="1">
        <v>7932.4460049290001</v>
      </c>
      <c r="CW2" s="1">
        <v>8026.3477069889996</v>
      </c>
      <c r="CX2" s="1">
        <v>8120.8847420920001</v>
      </c>
      <c r="CY2" s="1">
        <v>8215.9809624379996</v>
      </c>
      <c r="CZ2" s="1">
        <v>8311.5425007449994</v>
      </c>
      <c r="DA2" s="1">
        <v>8407.5653388840001</v>
      </c>
      <c r="DB2" s="1">
        <v>8503.9806113510003</v>
      </c>
      <c r="DC2" s="1">
        <v>8600.711253681</v>
      </c>
      <c r="DD2" s="1">
        <v>8697.6710516349995</v>
      </c>
      <c r="DE2" s="1">
        <v>8794.7637030490005</v>
      </c>
      <c r="DF2" s="1">
        <v>8891.8820977819996</v>
      </c>
      <c r="DG2" s="1">
        <v>8988.9069319699993</v>
      </c>
      <c r="DH2" s="1">
        <v>9085.7059341229997</v>
      </c>
      <c r="DI2" s="1">
        <v>9182.1323179390001</v>
      </c>
      <c r="DJ2" s="1">
        <v>9278.0236581890003</v>
      </c>
      <c r="DK2" s="1">
        <v>9373.2004443490005</v>
      </c>
      <c r="DL2" s="1">
        <v>9467.4644581949997</v>
      </c>
      <c r="DM2" s="1">
        <v>9560.5972971589999</v>
      </c>
      <c r="DN2" s="1">
        <v>9652.3584207950007</v>
      </c>
      <c r="DO2" s="1">
        <v>9742.4835229010005</v>
      </c>
      <c r="DP2" s="1">
        <v>9830.6825019839998</v>
      </c>
      <c r="DQ2" s="1">
        <v>9916.6373049449994</v>
      </c>
      <c r="DR2" s="1">
        <v>10000</v>
      </c>
    </row>
    <row r="3" spans="1:122" x14ac:dyDescent="0.15">
      <c r="A3" s="1" t="s">
        <v>322</v>
      </c>
      <c r="B3" s="1" t="s">
        <v>483</v>
      </c>
      <c r="C3" s="1">
        <v>1</v>
      </c>
      <c r="D3" s="1">
        <v>1</v>
      </c>
      <c r="E3" s="1">
        <v>1</v>
      </c>
      <c r="F3" s="1">
        <v>1</v>
      </c>
      <c r="G3" s="1">
        <v>0</v>
      </c>
      <c r="H3" s="1">
        <v>0</v>
      </c>
      <c r="I3" s="1">
        <v>0</v>
      </c>
      <c r="J3" s="1">
        <v>0</v>
      </c>
      <c r="K3" s="1">
        <v>2714.3253640620001</v>
      </c>
      <c r="L3" s="1">
        <v>109</v>
      </c>
      <c r="M3" s="1">
        <v>2746.4209183439998</v>
      </c>
      <c r="N3" s="1">
        <v>2780.6973723209999</v>
      </c>
      <c r="O3" s="1">
        <v>2815.413795296</v>
      </c>
      <c r="P3" s="1">
        <v>2850.5704109930002</v>
      </c>
      <c r="Q3" s="1">
        <v>2886.1690541550001</v>
      </c>
      <c r="R3" s="1">
        <v>2922.215729943</v>
      </c>
      <c r="S3" s="1">
        <v>2958.714673427</v>
      </c>
      <c r="T3" s="1">
        <v>2995.670538119</v>
      </c>
      <c r="U3" s="1">
        <v>3033.0882089699999</v>
      </c>
      <c r="V3" s="1">
        <v>3070.974103907</v>
      </c>
      <c r="W3" s="1">
        <v>3109.3327878800001</v>
      </c>
      <c r="X3" s="1">
        <v>3148.1657498250001</v>
      </c>
      <c r="Y3" s="1">
        <v>3187.4741058230002</v>
      </c>
      <c r="Z3" s="1">
        <v>3227.2599327419998</v>
      </c>
      <c r="AA3" s="1">
        <v>3267.521983526</v>
      </c>
      <c r="AB3" s="1">
        <v>3308.3575672880002</v>
      </c>
      <c r="AC3" s="1">
        <v>3349.7018937590001</v>
      </c>
      <c r="AD3" s="1">
        <v>3391.56206075</v>
      </c>
      <c r="AE3" s="1">
        <v>3433.944898147</v>
      </c>
      <c r="AF3" s="1">
        <v>3476.8570435050001</v>
      </c>
      <c r="AG3" s="1">
        <v>3520.3051030679999</v>
      </c>
      <c r="AH3" s="1">
        <v>3564.2955656089998</v>
      </c>
      <c r="AI3" s="1">
        <v>3608.834892156</v>
      </c>
      <c r="AJ3" s="1">
        <v>3653.9297152909999</v>
      </c>
      <c r="AK3" s="1">
        <v>3699.5868046370001</v>
      </c>
      <c r="AL3" s="1">
        <v>3745.8130504810001</v>
      </c>
      <c r="AM3" s="1">
        <v>3792.6160201739999</v>
      </c>
      <c r="AN3" s="1">
        <v>3840.002941144</v>
      </c>
      <c r="AO3" s="1">
        <v>3887.9810015190001</v>
      </c>
      <c r="AP3" s="1">
        <v>3936.5573431339999</v>
      </c>
      <c r="AQ3" s="1">
        <v>3985.7391212990001</v>
      </c>
      <c r="AR3" s="1">
        <v>4035.5335013959998</v>
      </c>
      <c r="AS3" s="1">
        <v>4085.9477699009999</v>
      </c>
      <c r="AT3" s="1">
        <v>4136.9893378329998</v>
      </c>
      <c r="AU3" s="1">
        <v>4188.6657208289998</v>
      </c>
      <c r="AV3" s="1">
        <v>4240.9845413479998</v>
      </c>
      <c r="AW3" s="1">
        <v>4293.9534105439998</v>
      </c>
      <c r="AX3" s="1">
        <v>4347.5803131319999</v>
      </c>
      <c r="AY3" s="1">
        <v>4401.8735029190002</v>
      </c>
      <c r="AZ3" s="1">
        <v>4456.8405900280004</v>
      </c>
      <c r="BA3" s="1">
        <v>4512.4896341690001</v>
      </c>
      <c r="BB3" s="1">
        <v>4568.8282206840004</v>
      </c>
      <c r="BC3" s="1">
        <v>4625.8639968759999</v>
      </c>
      <c r="BD3" s="1">
        <v>4683.6048558399998</v>
      </c>
      <c r="BE3" s="1">
        <v>4742.059027671</v>
      </c>
      <c r="BF3" s="1">
        <v>4801.2347732259996</v>
      </c>
      <c r="BG3" s="1">
        <v>4861.1402723680003</v>
      </c>
      <c r="BH3" s="1">
        <v>4921.7836143189998</v>
      </c>
      <c r="BI3" s="1">
        <v>4983.1727317539999</v>
      </c>
      <c r="BJ3" s="1">
        <v>5045.3170843629996</v>
      </c>
      <c r="BK3" s="1">
        <v>5108.225315527</v>
      </c>
      <c r="BL3" s="1">
        <v>5171.9058913380004</v>
      </c>
      <c r="BM3" s="1">
        <v>5236.3682299530001</v>
      </c>
      <c r="BN3" s="1">
        <v>5301.6220430980002</v>
      </c>
      <c r="BO3" s="1">
        <v>5367.675933988</v>
      </c>
      <c r="BP3" s="1">
        <v>5434.5375659840001</v>
      </c>
      <c r="BQ3" s="1">
        <v>5502.2125817180004</v>
      </c>
      <c r="BR3" s="1">
        <v>5570.7064738279996</v>
      </c>
      <c r="BS3" s="1">
        <v>5640.0227736670004</v>
      </c>
      <c r="BT3" s="1">
        <v>5710.1726638110003</v>
      </c>
      <c r="BU3" s="1">
        <v>5781.1711787479999</v>
      </c>
      <c r="BV3" s="1">
        <v>5853.0225363919999</v>
      </c>
      <c r="BW3" s="1">
        <v>5925.7301179349997</v>
      </c>
      <c r="BX3" s="1">
        <v>5999.2977648799997</v>
      </c>
      <c r="BY3" s="1">
        <v>6073.7302891709996</v>
      </c>
      <c r="BZ3" s="1">
        <v>6149.0349854579999</v>
      </c>
      <c r="CA3" s="1">
        <v>6225.2173195819996</v>
      </c>
      <c r="CB3" s="1">
        <v>6302.2790118160001</v>
      </c>
      <c r="CC3" s="1">
        <v>6380.2217777300002</v>
      </c>
      <c r="CD3" s="1">
        <v>6459.0489291029999</v>
      </c>
      <c r="CE3" s="1">
        <v>6538.7618140550003</v>
      </c>
      <c r="CF3" s="1">
        <v>6619.3635980019999</v>
      </c>
      <c r="CG3" s="1">
        <v>6700.8547629029999</v>
      </c>
      <c r="CH3" s="1">
        <v>6783.2360662089995</v>
      </c>
      <c r="CI3" s="1">
        <v>6866.5062963390001</v>
      </c>
      <c r="CJ3" s="1">
        <v>6950.6650449970002</v>
      </c>
      <c r="CK3" s="1">
        <v>7035.708785158</v>
      </c>
      <c r="CL3" s="1">
        <v>7121.6319296689999</v>
      </c>
      <c r="CM3" s="1">
        <v>7208.4255100789997</v>
      </c>
      <c r="CN3" s="1">
        <v>7296.0784228020002</v>
      </c>
      <c r="CO3" s="1">
        <v>7384.577366988</v>
      </c>
      <c r="CP3" s="1">
        <v>7473.9101346429998</v>
      </c>
      <c r="CQ3" s="1">
        <v>7564.0593498979997</v>
      </c>
      <c r="CR3" s="1">
        <v>7655.010685233</v>
      </c>
      <c r="CS3" s="1">
        <v>7746.7429673300003</v>
      </c>
      <c r="CT3" s="1">
        <v>7839.2308350880003</v>
      </c>
      <c r="CU3" s="1">
        <v>7932.4460049290001</v>
      </c>
      <c r="CV3" s="1">
        <v>8026.3477069889996</v>
      </c>
      <c r="CW3" s="1">
        <v>8120.8847420920001</v>
      </c>
      <c r="CX3" s="1">
        <v>8215.9809624379996</v>
      </c>
      <c r="CY3" s="1">
        <v>8311.5425007449994</v>
      </c>
      <c r="CZ3" s="1">
        <v>8407.5653388840001</v>
      </c>
      <c r="DA3" s="1">
        <v>8503.9806113510003</v>
      </c>
      <c r="DB3" s="1">
        <v>8600.711253681</v>
      </c>
      <c r="DC3" s="1">
        <v>8697.6710516349995</v>
      </c>
      <c r="DD3" s="1">
        <v>8794.7637030490005</v>
      </c>
      <c r="DE3" s="1">
        <v>8891.8820977819996</v>
      </c>
      <c r="DF3" s="1">
        <v>8988.9069319699993</v>
      </c>
      <c r="DG3" s="1">
        <v>9085.7059341229997</v>
      </c>
      <c r="DH3" s="1">
        <v>9182.1323179390001</v>
      </c>
      <c r="DI3" s="1">
        <v>9278.0236581890003</v>
      </c>
      <c r="DJ3" s="1">
        <v>9373.2004443490005</v>
      </c>
      <c r="DK3" s="1">
        <v>9467.4644581949997</v>
      </c>
      <c r="DL3" s="1">
        <v>9560.5972971589999</v>
      </c>
      <c r="DM3" s="1">
        <v>9652.3584207950007</v>
      </c>
      <c r="DN3" s="1">
        <v>9742.4835229010005</v>
      </c>
      <c r="DO3" s="1">
        <v>9830.6825019839998</v>
      </c>
      <c r="DP3" s="1">
        <v>9916.6373049449994</v>
      </c>
      <c r="DQ3" s="1">
        <v>10000</v>
      </c>
    </row>
    <row r="4" spans="1:122" x14ac:dyDescent="0.15">
      <c r="A4" s="1" t="s">
        <v>323</v>
      </c>
      <c r="B4" s="1" t="s">
        <v>483</v>
      </c>
      <c r="C4" s="1">
        <v>1</v>
      </c>
      <c r="D4" s="1">
        <v>1</v>
      </c>
      <c r="E4" s="1">
        <v>1</v>
      </c>
      <c r="F4" s="1">
        <v>2</v>
      </c>
      <c r="G4" s="1">
        <v>0</v>
      </c>
      <c r="H4" s="1">
        <v>0</v>
      </c>
      <c r="I4" s="1">
        <v>0</v>
      </c>
      <c r="J4" s="1">
        <v>0</v>
      </c>
      <c r="K4" s="1">
        <v>2748.1744692329999</v>
      </c>
      <c r="L4" s="1">
        <v>108</v>
      </c>
      <c r="M4" s="1">
        <v>2780.6983512629999</v>
      </c>
      <c r="N4" s="1">
        <v>2815.4146949030001</v>
      </c>
      <c r="O4" s="1">
        <v>2850.5712437799998</v>
      </c>
      <c r="P4" s="1">
        <v>2886.1698248480002</v>
      </c>
      <c r="Q4" s="1">
        <v>2922.2164443699999</v>
      </c>
      <c r="R4" s="1">
        <v>2958.7153345309998</v>
      </c>
      <c r="S4" s="1">
        <v>2995.6711467149998</v>
      </c>
      <c r="T4" s="1">
        <v>3033.088764095</v>
      </c>
      <c r="U4" s="1">
        <v>3070.974605981</v>
      </c>
      <c r="V4" s="1">
        <v>3109.3332345409999</v>
      </c>
      <c r="W4" s="1">
        <v>3148.1661291099999</v>
      </c>
      <c r="X4" s="1">
        <v>3187.4743951999999</v>
      </c>
      <c r="Y4" s="1">
        <v>3227.260101028</v>
      </c>
      <c r="Z4" s="1">
        <v>3267.521983526</v>
      </c>
      <c r="AA4" s="1">
        <v>3308.3575672880002</v>
      </c>
      <c r="AB4" s="1">
        <v>3349.7018937590001</v>
      </c>
      <c r="AC4" s="1">
        <v>3391.56206075</v>
      </c>
      <c r="AD4" s="1">
        <v>3433.944898147</v>
      </c>
      <c r="AE4" s="1">
        <v>3476.8570435050001</v>
      </c>
      <c r="AF4" s="1">
        <v>3520.3051030679999</v>
      </c>
      <c r="AG4" s="1">
        <v>3564.2955656089998</v>
      </c>
      <c r="AH4" s="1">
        <v>3608.834892156</v>
      </c>
      <c r="AI4" s="1">
        <v>3653.9297152909999</v>
      </c>
      <c r="AJ4" s="1">
        <v>3699.5868046370001</v>
      </c>
      <c r="AK4" s="1">
        <v>3745.8130504810001</v>
      </c>
      <c r="AL4" s="1">
        <v>3792.6160201739999</v>
      </c>
      <c r="AM4" s="1">
        <v>3840.002941144</v>
      </c>
      <c r="AN4" s="1">
        <v>3887.9810015190001</v>
      </c>
      <c r="AO4" s="1">
        <v>3936.5573431339999</v>
      </c>
      <c r="AP4" s="1">
        <v>3985.7391212990001</v>
      </c>
      <c r="AQ4" s="1">
        <v>4035.5335013959998</v>
      </c>
      <c r="AR4" s="1">
        <v>4085.9477699009999</v>
      </c>
      <c r="AS4" s="1">
        <v>4136.9893378329998</v>
      </c>
      <c r="AT4" s="1">
        <v>4188.6657208289998</v>
      </c>
      <c r="AU4" s="1">
        <v>4240.9845413479998</v>
      </c>
      <c r="AV4" s="1">
        <v>4293.9534105439998</v>
      </c>
      <c r="AW4" s="1">
        <v>4347.5803131319999</v>
      </c>
      <c r="AX4" s="1">
        <v>4401.8735029190002</v>
      </c>
      <c r="AY4" s="1">
        <v>4456.8405900280004</v>
      </c>
      <c r="AZ4" s="1">
        <v>4512.4896341690001</v>
      </c>
      <c r="BA4" s="1">
        <v>4568.8282206840004</v>
      </c>
      <c r="BB4" s="1">
        <v>4625.8639968759999</v>
      </c>
      <c r="BC4" s="1">
        <v>4683.6048558399998</v>
      </c>
      <c r="BD4" s="1">
        <v>4742.059027671</v>
      </c>
      <c r="BE4" s="1">
        <v>4801.2347732259996</v>
      </c>
      <c r="BF4" s="1">
        <v>4861.1402723680003</v>
      </c>
      <c r="BG4" s="1">
        <v>4921.7836143189998</v>
      </c>
      <c r="BH4" s="1">
        <v>4983.1727317539999</v>
      </c>
      <c r="BI4" s="1">
        <v>5045.3170843629996</v>
      </c>
      <c r="BJ4" s="1">
        <v>5108.225315527</v>
      </c>
      <c r="BK4" s="1">
        <v>5171.9058913380004</v>
      </c>
      <c r="BL4" s="1">
        <v>5236.3682299530001</v>
      </c>
      <c r="BM4" s="1">
        <v>5301.6220430980002</v>
      </c>
      <c r="BN4" s="1">
        <v>5367.675933988</v>
      </c>
      <c r="BO4" s="1">
        <v>5434.5375659840001</v>
      </c>
      <c r="BP4" s="1">
        <v>5502.2125817180004</v>
      </c>
      <c r="BQ4" s="1">
        <v>5570.7064738279996</v>
      </c>
      <c r="BR4" s="1">
        <v>5640.0227736670004</v>
      </c>
      <c r="BS4" s="1">
        <v>5710.1726638110003</v>
      </c>
      <c r="BT4" s="1">
        <v>5781.1711787479999</v>
      </c>
      <c r="BU4" s="1">
        <v>5853.0225363919999</v>
      </c>
      <c r="BV4" s="1">
        <v>5925.7301179349997</v>
      </c>
      <c r="BW4" s="1">
        <v>5999.2977648799997</v>
      </c>
      <c r="BX4" s="1">
        <v>6073.7302891709996</v>
      </c>
      <c r="BY4" s="1">
        <v>6149.0349854579999</v>
      </c>
      <c r="BZ4" s="1">
        <v>6225.2173195819996</v>
      </c>
      <c r="CA4" s="1">
        <v>6302.2790118160001</v>
      </c>
      <c r="CB4" s="1">
        <v>6380.2217777300002</v>
      </c>
      <c r="CC4" s="1">
        <v>6459.0489291029999</v>
      </c>
      <c r="CD4" s="1">
        <v>6538.7618140550003</v>
      </c>
      <c r="CE4" s="1">
        <v>6619.3635980019999</v>
      </c>
      <c r="CF4" s="1">
        <v>6700.8547629029999</v>
      </c>
      <c r="CG4" s="1">
        <v>6783.2360662089995</v>
      </c>
      <c r="CH4" s="1">
        <v>6866.5062963390001</v>
      </c>
      <c r="CI4" s="1">
        <v>6950.6650449970002</v>
      </c>
      <c r="CJ4" s="1">
        <v>7035.708785158</v>
      </c>
      <c r="CK4" s="1">
        <v>7121.6319296689999</v>
      </c>
      <c r="CL4" s="1">
        <v>7208.4255100789997</v>
      </c>
      <c r="CM4" s="1">
        <v>7296.0784228020002</v>
      </c>
      <c r="CN4" s="1">
        <v>7384.577366988</v>
      </c>
      <c r="CO4" s="1">
        <v>7473.9101346429998</v>
      </c>
      <c r="CP4" s="1">
        <v>7564.0593498979997</v>
      </c>
      <c r="CQ4" s="1">
        <v>7655.010685233</v>
      </c>
      <c r="CR4" s="1">
        <v>7746.7429673300003</v>
      </c>
      <c r="CS4" s="1">
        <v>7839.2308350880003</v>
      </c>
      <c r="CT4" s="1">
        <v>7932.4460049290001</v>
      </c>
      <c r="CU4" s="1">
        <v>8026.3477069889996</v>
      </c>
      <c r="CV4" s="1">
        <v>8120.8847420920001</v>
      </c>
      <c r="CW4" s="1">
        <v>8215.9809624379996</v>
      </c>
      <c r="CX4" s="1">
        <v>8311.5425007449994</v>
      </c>
      <c r="CY4" s="1">
        <v>8407.5653388840001</v>
      </c>
      <c r="CZ4" s="1">
        <v>8503.9806113510003</v>
      </c>
      <c r="DA4" s="1">
        <v>8600.711253681</v>
      </c>
      <c r="DB4" s="1">
        <v>8697.6710516349995</v>
      </c>
      <c r="DC4" s="1">
        <v>8794.7637030490005</v>
      </c>
      <c r="DD4" s="1">
        <v>8891.8820977819996</v>
      </c>
      <c r="DE4" s="1">
        <v>8988.9069319699993</v>
      </c>
      <c r="DF4" s="1">
        <v>9085.7059341229997</v>
      </c>
      <c r="DG4" s="1">
        <v>9182.1323179390001</v>
      </c>
      <c r="DH4" s="1">
        <v>9278.0236581890003</v>
      </c>
      <c r="DI4" s="1">
        <v>9373.2004443490005</v>
      </c>
      <c r="DJ4" s="1">
        <v>9467.4644581949997</v>
      </c>
      <c r="DK4" s="1">
        <v>9560.5972971589999</v>
      </c>
      <c r="DL4" s="1">
        <v>9652.3584207950007</v>
      </c>
      <c r="DM4" s="1">
        <v>9742.4835229010005</v>
      </c>
      <c r="DN4" s="1">
        <v>9830.6825019839998</v>
      </c>
      <c r="DO4" s="1">
        <v>9916.6373049449994</v>
      </c>
      <c r="DP4" s="1">
        <v>10000</v>
      </c>
    </row>
    <row r="5" spans="1:122" x14ac:dyDescent="0.15">
      <c r="A5" s="1" t="s">
        <v>324</v>
      </c>
      <c r="B5" s="1" t="s">
        <v>483</v>
      </c>
      <c r="C5" s="1">
        <v>1</v>
      </c>
      <c r="D5" s="1">
        <v>1</v>
      </c>
      <c r="E5" s="1">
        <v>1</v>
      </c>
      <c r="F5" s="1">
        <v>3</v>
      </c>
      <c r="G5" s="1">
        <v>0</v>
      </c>
      <c r="H5" s="1">
        <v>0</v>
      </c>
      <c r="I5" s="1">
        <v>0</v>
      </c>
      <c r="J5" s="1">
        <v>0</v>
      </c>
      <c r="K5" s="1">
        <v>2782.467224519</v>
      </c>
      <c r="L5" s="1">
        <v>107</v>
      </c>
      <c r="M5" s="1">
        <v>2815.4146949030001</v>
      </c>
      <c r="N5" s="1">
        <v>2850.5712437799998</v>
      </c>
      <c r="O5" s="1">
        <v>2886.1698248480002</v>
      </c>
      <c r="P5" s="1">
        <v>2922.2164443699999</v>
      </c>
      <c r="Q5" s="1">
        <v>2958.7153345309998</v>
      </c>
      <c r="R5" s="1">
        <v>2995.6711467149998</v>
      </c>
      <c r="S5" s="1">
        <v>3033.088764095</v>
      </c>
      <c r="T5" s="1">
        <v>3070.974605981</v>
      </c>
      <c r="U5" s="1">
        <v>3109.3332345409999</v>
      </c>
      <c r="V5" s="1">
        <v>3148.1661291099999</v>
      </c>
      <c r="W5" s="1">
        <v>3187.4743951999999</v>
      </c>
      <c r="X5" s="1">
        <v>3227.260101028</v>
      </c>
      <c r="Y5" s="1">
        <v>3267.521983526</v>
      </c>
      <c r="Z5" s="1">
        <v>3308.3575672880002</v>
      </c>
      <c r="AA5" s="1">
        <v>3349.7018937590001</v>
      </c>
      <c r="AB5" s="1">
        <v>3391.56206075</v>
      </c>
      <c r="AC5" s="1">
        <v>3433.944898147</v>
      </c>
      <c r="AD5" s="1">
        <v>3476.8570435050001</v>
      </c>
      <c r="AE5" s="1">
        <v>3520.3051030679999</v>
      </c>
      <c r="AF5" s="1">
        <v>3564.2955656089998</v>
      </c>
      <c r="AG5" s="1">
        <v>3608.834892156</v>
      </c>
      <c r="AH5" s="1">
        <v>3653.9297152909999</v>
      </c>
      <c r="AI5" s="1">
        <v>3699.5868046370001</v>
      </c>
      <c r="AJ5" s="1">
        <v>3745.8130504810001</v>
      </c>
      <c r="AK5" s="1">
        <v>3792.6160201739999</v>
      </c>
      <c r="AL5" s="1">
        <v>3840.002941144</v>
      </c>
      <c r="AM5" s="1">
        <v>3887.9810015190001</v>
      </c>
      <c r="AN5" s="1">
        <v>3936.5573431339999</v>
      </c>
      <c r="AO5" s="1">
        <v>3985.7391212990001</v>
      </c>
      <c r="AP5" s="1">
        <v>4035.5335013959998</v>
      </c>
      <c r="AQ5" s="1">
        <v>4085.9477699009999</v>
      </c>
      <c r="AR5" s="1">
        <v>4136.9893378329998</v>
      </c>
      <c r="AS5" s="1">
        <v>4188.6657208289998</v>
      </c>
      <c r="AT5" s="1">
        <v>4240.9845413479998</v>
      </c>
      <c r="AU5" s="1">
        <v>4293.9534105439998</v>
      </c>
      <c r="AV5" s="1">
        <v>4347.5803131319999</v>
      </c>
      <c r="AW5" s="1">
        <v>4401.8735029190002</v>
      </c>
      <c r="AX5" s="1">
        <v>4456.8405900280004</v>
      </c>
      <c r="AY5" s="1">
        <v>4512.4896341690001</v>
      </c>
      <c r="AZ5" s="1">
        <v>4568.8282206840004</v>
      </c>
      <c r="BA5" s="1">
        <v>4625.8639968759999</v>
      </c>
      <c r="BB5" s="1">
        <v>4683.6048558399998</v>
      </c>
      <c r="BC5" s="1">
        <v>4742.059027671</v>
      </c>
      <c r="BD5" s="1">
        <v>4801.2347732259996</v>
      </c>
      <c r="BE5" s="1">
        <v>4861.1402723680003</v>
      </c>
      <c r="BF5" s="1">
        <v>4921.7836143189998</v>
      </c>
      <c r="BG5" s="1">
        <v>4983.1727317539999</v>
      </c>
      <c r="BH5" s="1">
        <v>5045.3170843629996</v>
      </c>
      <c r="BI5" s="1">
        <v>5108.225315527</v>
      </c>
      <c r="BJ5" s="1">
        <v>5171.9058913380004</v>
      </c>
      <c r="BK5" s="1">
        <v>5236.3682299530001</v>
      </c>
      <c r="BL5" s="1">
        <v>5301.6220430980002</v>
      </c>
      <c r="BM5" s="1">
        <v>5367.675933988</v>
      </c>
      <c r="BN5" s="1">
        <v>5434.5375659840001</v>
      </c>
      <c r="BO5" s="1">
        <v>5502.2125817180004</v>
      </c>
      <c r="BP5" s="1">
        <v>5570.7064738279996</v>
      </c>
      <c r="BQ5" s="1">
        <v>5640.0227736670004</v>
      </c>
      <c r="BR5" s="1">
        <v>5710.1726638110003</v>
      </c>
      <c r="BS5" s="1">
        <v>5781.1711787479999</v>
      </c>
      <c r="BT5" s="1">
        <v>5853.0225363919999</v>
      </c>
      <c r="BU5" s="1">
        <v>5925.7301179349997</v>
      </c>
      <c r="BV5" s="1">
        <v>5999.2977648799997</v>
      </c>
      <c r="BW5" s="1">
        <v>6073.7302891709996</v>
      </c>
      <c r="BX5" s="1">
        <v>6149.0349854579999</v>
      </c>
      <c r="BY5" s="1">
        <v>6225.2173195819996</v>
      </c>
      <c r="BZ5" s="1">
        <v>6302.2790118160001</v>
      </c>
      <c r="CA5" s="1">
        <v>6380.2217777300002</v>
      </c>
      <c r="CB5" s="1">
        <v>6459.0489291029999</v>
      </c>
      <c r="CC5" s="1">
        <v>6538.7618140550003</v>
      </c>
      <c r="CD5" s="1">
        <v>6619.3635980019999</v>
      </c>
      <c r="CE5" s="1">
        <v>6700.8547629029999</v>
      </c>
      <c r="CF5" s="1">
        <v>6783.2360662089995</v>
      </c>
      <c r="CG5" s="1">
        <v>6866.5062963390001</v>
      </c>
      <c r="CH5" s="1">
        <v>6950.6650449970002</v>
      </c>
      <c r="CI5" s="1">
        <v>7035.708785158</v>
      </c>
      <c r="CJ5" s="1">
        <v>7121.6319296689999</v>
      </c>
      <c r="CK5" s="1">
        <v>7208.4255100789997</v>
      </c>
      <c r="CL5" s="1">
        <v>7296.0784228020002</v>
      </c>
      <c r="CM5" s="1">
        <v>7384.577366988</v>
      </c>
      <c r="CN5" s="1">
        <v>7473.9101346429998</v>
      </c>
      <c r="CO5" s="1">
        <v>7564.0593498979997</v>
      </c>
      <c r="CP5" s="1">
        <v>7655.010685233</v>
      </c>
      <c r="CQ5" s="1">
        <v>7746.7429673300003</v>
      </c>
      <c r="CR5" s="1">
        <v>7839.2308350880003</v>
      </c>
      <c r="CS5" s="1">
        <v>7932.4460049290001</v>
      </c>
      <c r="CT5" s="1">
        <v>8026.3477069889996</v>
      </c>
      <c r="CU5" s="1">
        <v>8120.8847420920001</v>
      </c>
      <c r="CV5" s="1">
        <v>8215.9809624379996</v>
      </c>
      <c r="CW5" s="1">
        <v>8311.5425007449994</v>
      </c>
      <c r="CX5" s="1">
        <v>8407.5653388840001</v>
      </c>
      <c r="CY5" s="1">
        <v>8503.9806113510003</v>
      </c>
      <c r="CZ5" s="1">
        <v>8600.711253681</v>
      </c>
      <c r="DA5" s="1">
        <v>8697.6710516349995</v>
      </c>
      <c r="DB5" s="1">
        <v>8794.7637030490005</v>
      </c>
      <c r="DC5" s="1">
        <v>8891.8820977819996</v>
      </c>
      <c r="DD5" s="1">
        <v>8988.9069319699993</v>
      </c>
      <c r="DE5" s="1">
        <v>9085.7059341229997</v>
      </c>
      <c r="DF5" s="1">
        <v>9182.1323179390001</v>
      </c>
      <c r="DG5" s="1">
        <v>9278.0236581890003</v>
      </c>
      <c r="DH5" s="1">
        <v>9373.2004443490005</v>
      </c>
      <c r="DI5" s="1">
        <v>9467.4644581949997</v>
      </c>
      <c r="DJ5" s="1">
        <v>9560.5972971589999</v>
      </c>
      <c r="DK5" s="1">
        <v>9652.3584207950007</v>
      </c>
      <c r="DL5" s="1">
        <v>9742.4835229010005</v>
      </c>
      <c r="DM5" s="1">
        <v>9830.6825019839998</v>
      </c>
      <c r="DN5" s="1">
        <v>9916.6373049449994</v>
      </c>
      <c r="DO5" s="1">
        <v>10000</v>
      </c>
    </row>
    <row r="6" spans="1:122" x14ac:dyDescent="0.15">
      <c r="A6" s="1" t="s">
        <v>325</v>
      </c>
      <c r="B6" s="1" t="s">
        <v>483</v>
      </c>
      <c r="C6" s="1">
        <v>1</v>
      </c>
      <c r="D6" s="1">
        <v>1</v>
      </c>
      <c r="E6" s="1">
        <v>1</v>
      </c>
      <c r="F6" s="1">
        <v>4</v>
      </c>
      <c r="G6" s="1">
        <v>0</v>
      </c>
      <c r="H6" s="1">
        <v>0</v>
      </c>
      <c r="I6" s="1">
        <v>0</v>
      </c>
      <c r="J6" s="1">
        <v>0</v>
      </c>
      <c r="K6" s="1">
        <v>2817.2003787369999</v>
      </c>
      <c r="L6" s="1">
        <v>106</v>
      </c>
      <c r="M6" s="1">
        <v>2850.5704314290001</v>
      </c>
      <c r="N6" s="1">
        <v>2886.1690730670002</v>
      </c>
      <c r="O6" s="1">
        <v>2922.2157474740002</v>
      </c>
      <c r="P6" s="1">
        <v>2958.7146896489999</v>
      </c>
      <c r="Q6" s="1">
        <v>2995.6705530529998</v>
      </c>
      <c r="R6" s="1">
        <v>3033.088222592</v>
      </c>
      <c r="S6" s="1">
        <v>3070.9741162280002</v>
      </c>
      <c r="T6" s="1">
        <v>3109.3327988400001</v>
      </c>
      <c r="U6" s="1">
        <v>3148.1657591319999</v>
      </c>
      <c r="V6" s="1">
        <v>3187.4741129240001</v>
      </c>
      <c r="W6" s="1">
        <v>3227.2599368709998</v>
      </c>
      <c r="X6" s="1">
        <v>3267.521983526</v>
      </c>
      <c r="Y6" s="1">
        <v>3308.3575672880002</v>
      </c>
      <c r="Z6" s="1">
        <v>3349.7018937590001</v>
      </c>
      <c r="AA6" s="1">
        <v>3391.56206075</v>
      </c>
      <c r="AB6" s="1">
        <v>3433.944898147</v>
      </c>
      <c r="AC6" s="1">
        <v>3476.8570435050001</v>
      </c>
      <c r="AD6" s="1">
        <v>3520.3051030679999</v>
      </c>
      <c r="AE6" s="1">
        <v>3564.2955656089998</v>
      </c>
      <c r="AF6" s="1">
        <v>3608.834892156</v>
      </c>
      <c r="AG6" s="1">
        <v>3653.9297152909999</v>
      </c>
      <c r="AH6" s="1">
        <v>3699.5868046370001</v>
      </c>
      <c r="AI6" s="1">
        <v>3745.8130504810001</v>
      </c>
      <c r="AJ6" s="1">
        <v>3792.6160201739999</v>
      </c>
      <c r="AK6" s="1">
        <v>3840.002941144</v>
      </c>
      <c r="AL6" s="1">
        <v>3887.9810015190001</v>
      </c>
      <c r="AM6" s="1">
        <v>3936.5573431339999</v>
      </c>
      <c r="AN6" s="1">
        <v>3985.7391212990001</v>
      </c>
      <c r="AO6" s="1">
        <v>4035.5335013959998</v>
      </c>
      <c r="AP6" s="1">
        <v>4085.9477699009999</v>
      </c>
      <c r="AQ6" s="1">
        <v>4136.9893378329998</v>
      </c>
      <c r="AR6" s="1">
        <v>4188.6657208289998</v>
      </c>
      <c r="AS6" s="1">
        <v>4240.9845413479998</v>
      </c>
      <c r="AT6" s="1">
        <v>4293.9534105439998</v>
      </c>
      <c r="AU6" s="1">
        <v>4347.5803131319999</v>
      </c>
      <c r="AV6" s="1">
        <v>4401.8735029190002</v>
      </c>
      <c r="AW6" s="1">
        <v>4456.8405900280004</v>
      </c>
      <c r="AX6" s="1">
        <v>4512.4896341690001</v>
      </c>
      <c r="AY6" s="1">
        <v>4568.8282206840004</v>
      </c>
      <c r="AZ6" s="1">
        <v>4625.8639968759999</v>
      </c>
      <c r="BA6" s="1">
        <v>4683.6048558399998</v>
      </c>
      <c r="BB6" s="1">
        <v>4742.059027671</v>
      </c>
      <c r="BC6" s="1">
        <v>4801.2347732259996</v>
      </c>
      <c r="BD6" s="1">
        <v>4861.1402723680003</v>
      </c>
      <c r="BE6" s="1">
        <v>4921.7836143189998</v>
      </c>
      <c r="BF6" s="1">
        <v>4983.1727317539999</v>
      </c>
      <c r="BG6" s="1">
        <v>5045.3170843629996</v>
      </c>
      <c r="BH6" s="1">
        <v>5108.225315527</v>
      </c>
      <c r="BI6" s="1">
        <v>5171.9058913380004</v>
      </c>
      <c r="BJ6" s="1">
        <v>5236.3682299530001</v>
      </c>
      <c r="BK6" s="1">
        <v>5301.6220430980002</v>
      </c>
      <c r="BL6" s="1">
        <v>5367.675933988</v>
      </c>
      <c r="BM6" s="1">
        <v>5434.5375659840001</v>
      </c>
      <c r="BN6" s="1">
        <v>5502.2125817180004</v>
      </c>
      <c r="BO6" s="1">
        <v>5570.7064738279996</v>
      </c>
      <c r="BP6" s="1">
        <v>5640.0227736670004</v>
      </c>
      <c r="BQ6" s="1">
        <v>5710.1726638110003</v>
      </c>
      <c r="BR6" s="1">
        <v>5781.1711787479999</v>
      </c>
      <c r="BS6" s="1">
        <v>5853.0225363919999</v>
      </c>
      <c r="BT6" s="1">
        <v>5925.7301179349997</v>
      </c>
      <c r="BU6" s="1">
        <v>5999.2977648799997</v>
      </c>
      <c r="BV6" s="1">
        <v>6073.7302891709996</v>
      </c>
      <c r="BW6" s="1">
        <v>6149.0349854579999</v>
      </c>
      <c r="BX6" s="1">
        <v>6225.2173195819996</v>
      </c>
      <c r="BY6" s="1">
        <v>6302.2790118160001</v>
      </c>
      <c r="BZ6" s="1">
        <v>6380.2217777300002</v>
      </c>
      <c r="CA6" s="1">
        <v>6459.0489291029999</v>
      </c>
      <c r="CB6" s="1">
        <v>6538.7618140550003</v>
      </c>
      <c r="CC6" s="1">
        <v>6619.3635980019999</v>
      </c>
      <c r="CD6" s="1">
        <v>6700.8547629029999</v>
      </c>
      <c r="CE6" s="1">
        <v>6783.2360662089995</v>
      </c>
      <c r="CF6" s="1">
        <v>6866.5062963390001</v>
      </c>
      <c r="CG6" s="1">
        <v>6950.6650449970002</v>
      </c>
      <c r="CH6" s="1">
        <v>7035.708785158</v>
      </c>
      <c r="CI6" s="1">
        <v>7121.6319296689999</v>
      </c>
      <c r="CJ6" s="1">
        <v>7208.4255100789997</v>
      </c>
      <c r="CK6" s="1">
        <v>7296.0784228020002</v>
      </c>
      <c r="CL6" s="1">
        <v>7384.577366988</v>
      </c>
      <c r="CM6" s="1">
        <v>7473.9101346429998</v>
      </c>
      <c r="CN6" s="1">
        <v>7564.0593498979997</v>
      </c>
      <c r="CO6" s="1">
        <v>7655.010685233</v>
      </c>
      <c r="CP6" s="1">
        <v>7746.7429673300003</v>
      </c>
      <c r="CQ6" s="1">
        <v>7839.2308350880003</v>
      </c>
      <c r="CR6" s="1">
        <v>7932.4460049290001</v>
      </c>
      <c r="CS6" s="1">
        <v>8026.3477069889996</v>
      </c>
      <c r="CT6" s="1">
        <v>8120.8847420920001</v>
      </c>
      <c r="CU6" s="1">
        <v>8215.9809624379996</v>
      </c>
      <c r="CV6" s="1">
        <v>8311.5425007449994</v>
      </c>
      <c r="CW6" s="1">
        <v>8407.5653388840001</v>
      </c>
      <c r="CX6" s="1">
        <v>8503.9806113510003</v>
      </c>
      <c r="CY6" s="1">
        <v>8600.711253681</v>
      </c>
      <c r="CZ6" s="1">
        <v>8697.6710516349995</v>
      </c>
      <c r="DA6" s="1">
        <v>8794.7637030490005</v>
      </c>
      <c r="DB6" s="1">
        <v>8891.8820977819996</v>
      </c>
      <c r="DC6" s="1">
        <v>8988.9069319699993</v>
      </c>
      <c r="DD6" s="1">
        <v>9085.7059341229997</v>
      </c>
      <c r="DE6" s="1">
        <v>9182.1323179390001</v>
      </c>
      <c r="DF6" s="1">
        <v>9278.0236581890003</v>
      </c>
      <c r="DG6" s="1">
        <v>9373.2004443490005</v>
      </c>
      <c r="DH6" s="1">
        <v>9467.4644581949997</v>
      </c>
      <c r="DI6" s="1">
        <v>9560.5972971589999</v>
      </c>
      <c r="DJ6" s="1">
        <v>9652.3584207950007</v>
      </c>
      <c r="DK6" s="1">
        <v>9742.4835229010005</v>
      </c>
      <c r="DL6" s="1">
        <v>9830.6825019839998</v>
      </c>
      <c r="DM6" s="1">
        <v>9916.6373049449994</v>
      </c>
      <c r="DN6" s="1">
        <v>10000</v>
      </c>
    </row>
    <row r="7" spans="1:122" x14ac:dyDescent="0.15">
      <c r="A7" s="1" t="s">
        <v>326</v>
      </c>
      <c r="B7" s="1" t="s">
        <v>483</v>
      </c>
      <c r="C7" s="1">
        <v>1</v>
      </c>
      <c r="D7" s="1">
        <v>1</v>
      </c>
      <c r="E7" s="1">
        <v>1</v>
      </c>
      <c r="F7" s="1">
        <v>5</v>
      </c>
      <c r="G7" s="1">
        <v>0</v>
      </c>
      <c r="H7" s="1">
        <v>0</v>
      </c>
      <c r="I7" s="1">
        <v>0</v>
      </c>
      <c r="J7" s="1">
        <v>0</v>
      </c>
      <c r="K7" s="1">
        <v>2852.3757895879999</v>
      </c>
      <c r="L7" s="1">
        <v>105</v>
      </c>
      <c r="M7" s="1">
        <v>2886.1691934720002</v>
      </c>
      <c r="N7" s="1">
        <v>2922.2158590889999</v>
      </c>
      <c r="O7" s="1">
        <v>2958.7147929339999</v>
      </c>
      <c r="P7" s="1">
        <v>2995.6706481340002</v>
      </c>
      <c r="Q7" s="1">
        <v>3033.088309319</v>
      </c>
      <c r="R7" s="1">
        <v>3070.9741946670001</v>
      </c>
      <c r="S7" s="1">
        <v>3109.3328686220002</v>
      </c>
      <c r="T7" s="1">
        <v>3148.1658183879999</v>
      </c>
      <c r="U7" s="1">
        <v>3187.4741581339999</v>
      </c>
      <c r="V7" s="1">
        <v>3227.2599631620001</v>
      </c>
      <c r="W7" s="1">
        <v>3267.521983526</v>
      </c>
      <c r="X7" s="1">
        <v>3308.3575672880002</v>
      </c>
      <c r="Y7" s="1">
        <v>3349.7018937590001</v>
      </c>
      <c r="Z7" s="1">
        <v>3391.56206075</v>
      </c>
      <c r="AA7" s="1">
        <v>3433.944898147</v>
      </c>
      <c r="AB7" s="1">
        <v>3476.8570435050001</v>
      </c>
      <c r="AC7" s="1">
        <v>3520.3051030679999</v>
      </c>
      <c r="AD7" s="1">
        <v>3564.2955656089998</v>
      </c>
      <c r="AE7" s="1">
        <v>3608.834892156</v>
      </c>
      <c r="AF7" s="1">
        <v>3653.9297152909999</v>
      </c>
      <c r="AG7" s="1">
        <v>3699.5868046370001</v>
      </c>
      <c r="AH7" s="1">
        <v>3745.8130504810001</v>
      </c>
      <c r="AI7" s="1">
        <v>3792.6160201739999</v>
      </c>
      <c r="AJ7" s="1">
        <v>3840.002941144</v>
      </c>
      <c r="AK7" s="1">
        <v>3887.9810015190001</v>
      </c>
      <c r="AL7" s="1">
        <v>3936.5573431339999</v>
      </c>
      <c r="AM7" s="1">
        <v>3985.7391212990001</v>
      </c>
      <c r="AN7" s="1">
        <v>4035.5335013959998</v>
      </c>
      <c r="AO7" s="1">
        <v>4085.9477699009999</v>
      </c>
      <c r="AP7" s="1">
        <v>4136.9893378329998</v>
      </c>
      <c r="AQ7" s="1">
        <v>4188.6657208289998</v>
      </c>
      <c r="AR7" s="1">
        <v>4240.9845413479998</v>
      </c>
      <c r="AS7" s="1">
        <v>4293.9534105439998</v>
      </c>
      <c r="AT7" s="1">
        <v>4347.5803131319999</v>
      </c>
      <c r="AU7" s="1">
        <v>4401.8735029190002</v>
      </c>
      <c r="AV7" s="1">
        <v>4456.8405900280004</v>
      </c>
      <c r="AW7" s="1">
        <v>4512.4896341690001</v>
      </c>
      <c r="AX7" s="1">
        <v>4568.8282206840004</v>
      </c>
      <c r="AY7" s="1">
        <v>4625.8639968759999</v>
      </c>
      <c r="AZ7" s="1">
        <v>4683.6048558399998</v>
      </c>
      <c r="BA7" s="1">
        <v>4742.059027671</v>
      </c>
      <c r="BB7" s="1">
        <v>4801.2347732259996</v>
      </c>
      <c r="BC7" s="1">
        <v>4861.1402723680003</v>
      </c>
      <c r="BD7" s="1">
        <v>4921.7836143189998</v>
      </c>
      <c r="BE7" s="1">
        <v>4983.1727317539999</v>
      </c>
      <c r="BF7" s="1">
        <v>5045.3170843629996</v>
      </c>
      <c r="BG7" s="1">
        <v>5108.225315527</v>
      </c>
      <c r="BH7" s="1">
        <v>5171.9058913380004</v>
      </c>
      <c r="BI7" s="1">
        <v>5236.3682299530001</v>
      </c>
      <c r="BJ7" s="1">
        <v>5301.6220430980002</v>
      </c>
      <c r="BK7" s="1">
        <v>5367.675933988</v>
      </c>
      <c r="BL7" s="1">
        <v>5434.5375659840001</v>
      </c>
      <c r="BM7" s="1">
        <v>5502.2125817180004</v>
      </c>
      <c r="BN7" s="1">
        <v>5570.7064738279996</v>
      </c>
      <c r="BO7" s="1">
        <v>5640.0227736670004</v>
      </c>
      <c r="BP7" s="1">
        <v>5710.1726638110003</v>
      </c>
      <c r="BQ7" s="1">
        <v>5781.1711787479999</v>
      </c>
      <c r="BR7" s="1">
        <v>5853.0225363919999</v>
      </c>
      <c r="BS7" s="1">
        <v>5925.7301179349997</v>
      </c>
      <c r="BT7" s="1">
        <v>5999.2977648799997</v>
      </c>
      <c r="BU7" s="1">
        <v>6073.7302891709996</v>
      </c>
      <c r="BV7" s="1">
        <v>6149.0349854579999</v>
      </c>
      <c r="BW7" s="1">
        <v>6225.2173195819996</v>
      </c>
      <c r="BX7" s="1">
        <v>6302.2790118160001</v>
      </c>
      <c r="BY7" s="1">
        <v>6380.2217777300002</v>
      </c>
      <c r="BZ7" s="1">
        <v>6459.0489291029999</v>
      </c>
      <c r="CA7" s="1">
        <v>6538.7618140550003</v>
      </c>
      <c r="CB7" s="1">
        <v>6619.3635980019999</v>
      </c>
      <c r="CC7" s="1">
        <v>6700.8547629029999</v>
      </c>
      <c r="CD7" s="1">
        <v>6783.2360662089995</v>
      </c>
      <c r="CE7" s="1">
        <v>6866.5062963390001</v>
      </c>
      <c r="CF7" s="1">
        <v>6950.6650449970002</v>
      </c>
      <c r="CG7" s="1">
        <v>7035.708785158</v>
      </c>
      <c r="CH7" s="1">
        <v>7121.6319296689999</v>
      </c>
      <c r="CI7" s="1">
        <v>7208.4255100789997</v>
      </c>
      <c r="CJ7" s="1">
        <v>7296.0784228020002</v>
      </c>
      <c r="CK7" s="1">
        <v>7384.577366988</v>
      </c>
      <c r="CL7" s="1">
        <v>7473.9101346429998</v>
      </c>
      <c r="CM7" s="1">
        <v>7564.0593498979997</v>
      </c>
      <c r="CN7" s="1">
        <v>7655.010685233</v>
      </c>
      <c r="CO7" s="1">
        <v>7746.7429673300003</v>
      </c>
      <c r="CP7" s="1">
        <v>7839.2308350880003</v>
      </c>
      <c r="CQ7" s="1">
        <v>7932.4460049290001</v>
      </c>
      <c r="CR7" s="1">
        <v>8026.3477069889996</v>
      </c>
      <c r="CS7" s="1">
        <v>8120.8847420920001</v>
      </c>
      <c r="CT7" s="1">
        <v>8215.9809624379996</v>
      </c>
      <c r="CU7" s="1">
        <v>8311.5425007449994</v>
      </c>
      <c r="CV7" s="1">
        <v>8407.5653388840001</v>
      </c>
      <c r="CW7" s="1">
        <v>8503.9806113510003</v>
      </c>
      <c r="CX7" s="1">
        <v>8600.711253681</v>
      </c>
      <c r="CY7" s="1">
        <v>8697.6710516349995</v>
      </c>
      <c r="CZ7" s="1">
        <v>8794.7637030490005</v>
      </c>
      <c r="DA7" s="1">
        <v>8891.8820977819996</v>
      </c>
      <c r="DB7" s="1">
        <v>8988.9069319699993</v>
      </c>
      <c r="DC7" s="1">
        <v>9085.7059341229997</v>
      </c>
      <c r="DD7" s="1">
        <v>9182.1323179390001</v>
      </c>
      <c r="DE7" s="1">
        <v>9278.0236581890003</v>
      </c>
      <c r="DF7" s="1">
        <v>9373.2004443490005</v>
      </c>
      <c r="DG7" s="1">
        <v>9467.4644581949997</v>
      </c>
      <c r="DH7" s="1">
        <v>9560.5972971589999</v>
      </c>
      <c r="DI7" s="1">
        <v>9652.3584207950007</v>
      </c>
      <c r="DJ7" s="1">
        <v>9742.4835229010005</v>
      </c>
      <c r="DK7" s="1">
        <v>9830.6825019839998</v>
      </c>
      <c r="DL7" s="1">
        <v>9916.6373049449994</v>
      </c>
      <c r="DM7" s="1">
        <v>10000</v>
      </c>
    </row>
    <row r="8" spans="1:122" x14ac:dyDescent="0.15">
      <c r="A8" s="1" t="s">
        <v>327</v>
      </c>
      <c r="B8" s="1" t="s">
        <v>483</v>
      </c>
      <c r="C8" s="1">
        <v>1</v>
      </c>
      <c r="D8" s="1">
        <v>1</v>
      </c>
      <c r="E8" s="1">
        <v>1</v>
      </c>
      <c r="F8" s="1">
        <v>6</v>
      </c>
      <c r="G8" s="1">
        <v>0</v>
      </c>
      <c r="H8" s="1">
        <v>0</v>
      </c>
      <c r="I8" s="1">
        <v>0</v>
      </c>
      <c r="J8" s="1">
        <v>0</v>
      </c>
      <c r="K8" s="1">
        <v>2887.994624465</v>
      </c>
      <c r="L8" s="1">
        <v>104</v>
      </c>
      <c r="M8" s="1">
        <v>2922.2167409849999</v>
      </c>
      <c r="N8" s="1">
        <v>2958.7156090069998</v>
      </c>
      <c r="O8" s="1">
        <v>2995.6713993919998</v>
      </c>
      <c r="P8" s="1">
        <v>3033.0889945710001</v>
      </c>
      <c r="Q8" s="1">
        <v>3070.9748144320001</v>
      </c>
      <c r="R8" s="1">
        <v>3109.3334199850001</v>
      </c>
      <c r="S8" s="1">
        <v>3148.1662865809999</v>
      </c>
      <c r="T8" s="1">
        <v>3187.4745153439999</v>
      </c>
      <c r="U8" s="1">
        <v>3227.2601708960001</v>
      </c>
      <c r="V8" s="1">
        <v>3267.521983526</v>
      </c>
      <c r="W8" s="1">
        <v>3308.3575672880002</v>
      </c>
      <c r="X8" s="1">
        <v>3349.7018937590001</v>
      </c>
      <c r="Y8" s="1">
        <v>3391.56206075</v>
      </c>
      <c r="Z8" s="1">
        <v>3433.944898147</v>
      </c>
      <c r="AA8" s="1">
        <v>3476.8570435050001</v>
      </c>
      <c r="AB8" s="1">
        <v>3520.3051030679999</v>
      </c>
      <c r="AC8" s="1">
        <v>3564.2955656089998</v>
      </c>
      <c r="AD8" s="1">
        <v>3608.834892156</v>
      </c>
      <c r="AE8" s="1">
        <v>3653.9297152909999</v>
      </c>
      <c r="AF8" s="1">
        <v>3699.5868046370001</v>
      </c>
      <c r="AG8" s="1">
        <v>3745.8130504810001</v>
      </c>
      <c r="AH8" s="1">
        <v>3792.6160201739999</v>
      </c>
      <c r="AI8" s="1">
        <v>3840.002941144</v>
      </c>
      <c r="AJ8" s="1">
        <v>3887.9810015190001</v>
      </c>
      <c r="AK8" s="1">
        <v>3936.5573431339999</v>
      </c>
      <c r="AL8" s="1">
        <v>3985.7391212990001</v>
      </c>
      <c r="AM8" s="1">
        <v>4035.5335013959998</v>
      </c>
      <c r="AN8" s="1">
        <v>4085.9477699009999</v>
      </c>
      <c r="AO8" s="1">
        <v>4136.9893378329998</v>
      </c>
      <c r="AP8" s="1">
        <v>4188.6657208289998</v>
      </c>
      <c r="AQ8" s="1">
        <v>4240.9845413479998</v>
      </c>
      <c r="AR8" s="1">
        <v>4293.9534105439998</v>
      </c>
      <c r="AS8" s="1">
        <v>4347.5803131319999</v>
      </c>
      <c r="AT8" s="1">
        <v>4401.8735029190002</v>
      </c>
      <c r="AU8" s="1">
        <v>4456.8405900280004</v>
      </c>
      <c r="AV8" s="1">
        <v>4512.4896341690001</v>
      </c>
      <c r="AW8" s="1">
        <v>4568.8282206840004</v>
      </c>
      <c r="AX8" s="1">
        <v>4625.8639968759999</v>
      </c>
      <c r="AY8" s="1">
        <v>4683.6048558399998</v>
      </c>
      <c r="AZ8" s="1">
        <v>4742.059027671</v>
      </c>
      <c r="BA8" s="1">
        <v>4801.2347732259996</v>
      </c>
      <c r="BB8" s="1">
        <v>4861.1402723680003</v>
      </c>
      <c r="BC8" s="1">
        <v>4921.7836143189998</v>
      </c>
      <c r="BD8" s="1">
        <v>4983.1727317539999</v>
      </c>
      <c r="BE8" s="1">
        <v>5045.3170843629996</v>
      </c>
      <c r="BF8" s="1">
        <v>5108.225315527</v>
      </c>
      <c r="BG8" s="1">
        <v>5171.9058913380004</v>
      </c>
      <c r="BH8" s="1">
        <v>5236.3682299530001</v>
      </c>
      <c r="BI8" s="1">
        <v>5301.6220430980002</v>
      </c>
      <c r="BJ8" s="1">
        <v>5367.675933988</v>
      </c>
      <c r="BK8" s="1">
        <v>5434.5375659840001</v>
      </c>
      <c r="BL8" s="1">
        <v>5502.2125817180004</v>
      </c>
      <c r="BM8" s="1">
        <v>5570.7064738279996</v>
      </c>
      <c r="BN8" s="1">
        <v>5640.0227736670004</v>
      </c>
      <c r="BO8" s="1">
        <v>5710.1726638110003</v>
      </c>
      <c r="BP8" s="1">
        <v>5781.1711787479999</v>
      </c>
      <c r="BQ8" s="1">
        <v>5853.0225363919999</v>
      </c>
      <c r="BR8" s="1">
        <v>5925.7301179349997</v>
      </c>
      <c r="BS8" s="1">
        <v>5999.2977648799997</v>
      </c>
      <c r="BT8" s="1">
        <v>6073.7302891709996</v>
      </c>
      <c r="BU8" s="1">
        <v>6149.0349854579999</v>
      </c>
      <c r="BV8" s="1">
        <v>6225.2173195819996</v>
      </c>
      <c r="BW8" s="1">
        <v>6302.2790118160001</v>
      </c>
      <c r="BX8" s="1">
        <v>6380.2217777300002</v>
      </c>
      <c r="BY8" s="1">
        <v>6459.0489291029999</v>
      </c>
      <c r="BZ8" s="1">
        <v>6538.7618140550003</v>
      </c>
      <c r="CA8" s="1">
        <v>6619.3635980019999</v>
      </c>
      <c r="CB8" s="1">
        <v>6700.8547629029999</v>
      </c>
      <c r="CC8" s="1">
        <v>6783.2360662089995</v>
      </c>
      <c r="CD8" s="1">
        <v>6866.5062963390001</v>
      </c>
      <c r="CE8" s="1">
        <v>6950.6650449970002</v>
      </c>
      <c r="CF8" s="1">
        <v>7035.708785158</v>
      </c>
      <c r="CG8" s="1">
        <v>7121.6319296689999</v>
      </c>
      <c r="CH8" s="1">
        <v>7208.4255100789997</v>
      </c>
      <c r="CI8" s="1">
        <v>7296.0784228020002</v>
      </c>
      <c r="CJ8" s="1">
        <v>7384.577366988</v>
      </c>
      <c r="CK8" s="1">
        <v>7473.9101346429998</v>
      </c>
      <c r="CL8" s="1">
        <v>7564.0593498979997</v>
      </c>
      <c r="CM8" s="1">
        <v>7655.010685233</v>
      </c>
      <c r="CN8" s="1">
        <v>7746.7429673300003</v>
      </c>
      <c r="CO8" s="1">
        <v>7839.2308350880003</v>
      </c>
      <c r="CP8" s="1">
        <v>7932.4460049290001</v>
      </c>
      <c r="CQ8" s="1">
        <v>8026.3477069889996</v>
      </c>
      <c r="CR8" s="1">
        <v>8120.8847420920001</v>
      </c>
      <c r="CS8" s="1">
        <v>8215.9809624379996</v>
      </c>
      <c r="CT8" s="1">
        <v>8311.5425007449994</v>
      </c>
      <c r="CU8" s="1">
        <v>8407.5653388840001</v>
      </c>
      <c r="CV8" s="1">
        <v>8503.9806113510003</v>
      </c>
      <c r="CW8" s="1">
        <v>8600.711253681</v>
      </c>
      <c r="CX8" s="1">
        <v>8697.6710516349995</v>
      </c>
      <c r="CY8" s="1">
        <v>8794.7637030490005</v>
      </c>
      <c r="CZ8" s="1">
        <v>8891.8820977819996</v>
      </c>
      <c r="DA8" s="1">
        <v>8988.9069319699993</v>
      </c>
      <c r="DB8" s="1">
        <v>9085.7059341229997</v>
      </c>
      <c r="DC8" s="1">
        <v>9182.1323179390001</v>
      </c>
      <c r="DD8" s="1">
        <v>9278.0236581890003</v>
      </c>
      <c r="DE8" s="1">
        <v>9373.2004443490005</v>
      </c>
      <c r="DF8" s="1">
        <v>9467.4644581949997</v>
      </c>
      <c r="DG8" s="1">
        <v>9560.5972971589999</v>
      </c>
      <c r="DH8" s="1">
        <v>9652.3584207950007</v>
      </c>
      <c r="DI8" s="1">
        <v>9742.4835229010005</v>
      </c>
      <c r="DJ8" s="1">
        <v>9830.6825019839998</v>
      </c>
      <c r="DK8" s="1">
        <v>9916.6373049449994</v>
      </c>
      <c r="DL8" s="1">
        <v>10000</v>
      </c>
    </row>
    <row r="9" spans="1:122" x14ac:dyDescent="0.15">
      <c r="A9" s="1" t="s">
        <v>328</v>
      </c>
      <c r="B9" s="1" t="s">
        <v>483</v>
      </c>
      <c r="C9" s="1">
        <v>1</v>
      </c>
      <c r="D9" s="1">
        <v>1</v>
      </c>
      <c r="E9" s="1">
        <v>1</v>
      </c>
      <c r="F9" s="1">
        <v>7</v>
      </c>
      <c r="G9" s="1">
        <v>0</v>
      </c>
      <c r="H9" s="1">
        <v>0</v>
      </c>
      <c r="I9" s="1">
        <v>0</v>
      </c>
      <c r="J9" s="1">
        <v>0</v>
      </c>
      <c r="K9" s="1">
        <v>2924.0610905560002</v>
      </c>
      <c r="L9" s="1">
        <v>103</v>
      </c>
      <c r="M9" s="1">
        <v>2958.715760132</v>
      </c>
      <c r="N9" s="1">
        <v>2995.6715385130001</v>
      </c>
      <c r="O9" s="1">
        <v>3033.089121469</v>
      </c>
      <c r="P9" s="1">
        <v>3070.9749292030001</v>
      </c>
      <c r="Q9" s="1">
        <v>3109.3335220899999</v>
      </c>
      <c r="R9" s="1">
        <v>3148.1663732840002</v>
      </c>
      <c r="S9" s="1">
        <v>3187.4745814940002</v>
      </c>
      <c r="T9" s="1">
        <v>3227.2602093659998</v>
      </c>
      <c r="U9" s="1">
        <v>3267.521983526</v>
      </c>
      <c r="V9" s="1">
        <v>3308.3575672880002</v>
      </c>
      <c r="W9" s="1">
        <v>3349.7018937590001</v>
      </c>
      <c r="X9" s="1">
        <v>3391.56206075</v>
      </c>
      <c r="Y9" s="1">
        <v>3433.944898147</v>
      </c>
      <c r="Z9" s="1">
        <v>3476.8570435050001</v>
      </c>
      <c r="AA9" s="1">
        <v>3520.3051030679999</v>
      </c>
      <c r="AB9" s="1">
        <v>3564.2955656089998</v>
      </c>
      <c r="AC9" s="1">
        <v>3608.834892156</v>
      </c>
      <c r="AD9" s="1">
        <v>3653.9297152909999</v>
      </c>
      <c r="AE9" s="1">
        <v>3699.5868046370001</v>
      </c>
      <c r="AF9" s="1">
        <v>3745.8130504810001</v>
      </c>
      <c r="AG9" s="1">
        <v>3792.6160201739999</v>
      </c>
      <c r="AH9" s="1">
        <v>3840.002941144</v>
      </c>
      <c r="AI9" s="1">
        <v>3887.9810015190001</v>
      </c>
      <c r="AJ9" s="1">
        <v>3936.5573431339999</v>
      </c>
      <c r="AK9" s="1">
        <v>3985.7391212990001</v>
      </c>
      <c r="AL9" s="1">
        <v>4035.5335013959998</v>
      </c>
      <c r="AM9" s="1">
        <v>4085.9477699009999</v>
      </c>
      <c r="AN9" s="1">
        <v>4136.9893378329998</v>
      </c>
      <c r="AO9" s="1">
        <v>4188.6657208289998</v>
      </c>
      <c r="AP9" s="1">
        <v>4240.9845413479998</v>
      </c>
      <c r="AQ9" s="1">
        <v>4293.9534105439998</v>
      </c>
      <c r="AR9" s="1">
        <v>4347.5803131319999</v>
      </c>
      <c r="AS9" s="1">
        <v>4401.8735029190002</v>
      </c>
      <c r="AT9" s="1">
        <v>4456.8405900280004</v>
      </c>
      <c r="AU9" s="1">
        <v>4512.4896341690001</v>
      </c>
      <c r="AV9" s="1">
        <v>4568.8282206840004</v>
      </c>
      <c r="AW9" s="1">
        <v>4625.8639968759999</v>
      </c>
      <c r="AX9" s="1">
        <v>4683.6048558399998</v>
      </c>
      <c r="AY9" s="1">
        <v>4742.059027671</v>
      </c>
      <c r="AZ9" s="1">
        <v>4801.2347732259996</v>
      </c>
      <c r="BA9" s="1">
        <v>4861.1402723680003</v>
      </c>
      <c r="BB9" s="1">
        <v>4921.7836143189998</v>
      </c>
      <c r="BC9" s="1">
        <v>4983.1727317539999</v>
      </c>
      <c r="BD9" s="1">
        <v>5045.3170843629996</v>
      </c>
      <c r="BE9" s="1">
        <v>5108.225315527</v>
      </c>
      <c r="BF9" s="1">
        <v>5171.9058913380004</v>
      </c>
      <c r="BG9" s="1">
        <v>5236.3682299530001</v>
      </c>
      <c r="BH9" s="1">
        <v>5301.6220430980002</v>
      </c>
      <c r="BI9" s="1">
        <v>5367.675933988</v>
      </c>
      <c r="BJ9" s="1">
        <v>5434.5375659840001</v>
      </c>
      <c r="BK9" s="1">
        <v>5502.2125817180004</v>
      </c>
      <c r="BL9" s="1">
        <v>5570.7064738279996</v>
      </c>
      <c r="BM9" s="1">
        <v>5640.0227736670004</v>
      </c>
      <c r="BN9" s="1">
        <v>5710.1726638110003</v>
      </c>
      <c r="BO9" s="1">
        <v>5781.1711787479999</v>
      </c>
      <c r="BP9" s="1">
        <v>5853.0225363919999</v>
      </c>
      <c r="BQ9" s="1">
        <v>5925.7301179349997</v>
      </c>
      <c r="BR9" s="1">
        <v>5999.2977648799997</v>
      </c>
      <c r="BS9" s="1">
        <v>6073.7302891709996</v>
      </c>
      <c r="BT9" s="1">
        <v>6149.0349854579999</v>
      </c>
      <c r="BU9" s="1">
        <v>6225.2173195819996</v>
      </c>
      <c r="BV9" s="1">
        <v>6302.2790118160001</v>
      </c>
      <c r="BW9" s="1">
        <v>6380.2217777300002</v>
      </c>
      <c r="BX9" s="1">
        <v>6459.0489291029999</v>
      </c>
      <c r="BY9" s="1">
        <v>6538.7618140550003</v>
      </c>
      <c r="BZ9" s="1">
        <v>6619.3635980019999</v>
      </c>
      <c r="CA9" s="1">
        <v>6700.8547629029999</v>
      </c>
      <c r="CB9" s="1">
        <v>6783.2360662089995</v>
      </c>
      <c r="CC9" s="1">
        <v>6866.5062963390001</v>
      </c>
      <c r="CD9" s="1">
        <v>6950.6650449970002</v>
      </c>
      <c r="CE9" s="1">
        <v>7035.708785158</v>
      </c>
      <c r="CF9" s="1">
        <v>7121.6319296689999</v>
      </c>
      <c r="CG9" s="1">
        <v>7208.4255100789997</v>
      </c>
      <c r="CH9" s="1">
        <v>7296.0784228020002</v>
      </c>
      <c r="CI9" s="1">
        <v>7384.577366988</v>
      </c>
      <c r="CJ9" s="1">
        <v>7473.9101346429998</v>
      </c>
      <c r="CK9" s="1">
        <v>7564.0593498979997</v>
      </c>
      <c r="CL9" s="1">
        <v>7655.010685233</v>
      </c>
      <c r="CM9" s="1">
        <v>7746.7429673300003</v>
      </c>
      <c r="CN9" s="1">
        <v>7839.2308350880003</v>
      </c>
      <c r="CO9" s="1">
        <v>7932.4460049290001</v>
      </c>
      <c r="CP9" s="1">
        <v>8026.3477069889996</v>
      </c>
      <c r="CQ9" s="1">
        <v>8120.8847420920001</v>
      </c>
      <c r="CR9" s="1">
        <v>8215.9809624379996</v>
      </c>
      <c r="CS9" s="1">
        <v>8311.5425007449994</v>
      </c>
      <c r="CT9" s="1">
        <v>8407.5653388840001</v>
      </c>
      <c r="CU9" s="1">
        <v>8503.9806113510003</v>
      </c>
      <c r="CV9" s="1">
        <v>8600.711253681</v>
      </c>
      <c r="CW9" s="1">
        <v>8697.6710516349995</v>
      </c>
      <c r="CX9" s="1">
        <v>8794.7637030490005</v>
      </c>
      <c r="CY9" s="1">
        <v>8891.8820977819996</v>
      </c>
      <c r="CZ9" s="1">
        <v>8988.9069319699993</v>
      </c>
      <c r="DA9" s="1">
        <v>9085.7059341229997</v>
      </c>
      <c r="DB9" s="1">
        <v>9182.1323179390001</v>
      </c>
      <c r="DC9" s="1">
        <v>9278.0236581890003</v>
      </c>
      <c r="DD9" s="1">
        <v>9373.2004443490005</v>
      </c>
      <c r="DE9" s="1">
        <v>9467.4644581949997</v>
      </c>
      <c r="DF9" s="1">
        <v>9560.5972971589999</v>
      </c>
      <c r="DG9" s="1">
        <v>9652.3584207950007</v>
      </c>
      <c r="DH9" s="1">
        <v>9742.4835229010005</v>
      </c>
      <c r="DI9" s="1">
        <v>9830.6825019839998</v>
      </c>
      <c r="DJ9" s="1">
        <v>9916.6373049449994</v>
      </c>
      <c r="DK9" s="1">
        <v>10000</v>
      </c>
    </row>
    <row r="10" spans="1:122" x14ac:dyDescent="0.15">
      <c r="A10" s="1" t="s">
        <v>329</v>
      </c>
      <c r="B10" s="1" t="s">
        <v>483</v>
      </c>
      <c r="C10" s="1">
        <v>1</v>
      </c>
      <c r="D10" s="1">
        <v>1</v>
      </c>
      <c r="E10" s="1">
        <v>1</v>
      </c>
      <c r="F10" s="1">
        <v>8</v>
      </c>
      <c r="G10" s="1">
        <v>0</v>
      </c>
      <c r="H10" s="1">
        <v>0</v>
      </c>
      <c r="I10" s="1">
        <v>0</v>
      </c>
      <c r="J10" s="1">
        <v>0</v>
      </c>
      <c r="K10" s="1">
        <v>2960.5794989139999</v>
      </c>
      <c r="L10" s="1">
        <v>102</v>
      </c>
      <c r="M10" s="1">
        <v>2995.6710804989998</v>
      </c>
      <c r="N10" s="1">
        <v>3033.0887036969998</v>
      </c>
      <c r="O10" s="1">
        <v>3070.9745513550001</v>
      </c>
      <c r="P10" s="1">
        <v>3109.333185944</v>
      </c>
      <c r="Q10" s="1">
        <v>3148.1660878439998</v>
      </c>
      <c r="R10" s="1">
        <v>3187.474363716</v>
      </c>
      <c r="S10" s="1">
        <v>3227.2600827179999</v>
      </c>
      <c r="T10" s="1">
        <v>3267.521983526</v>
      </c>
      <c r="U10" s="1">
        <v>3308.3575672880002</v>
      </c>
      <c r="V10" s="1">
        <v>3349.7018937590001</v>
      </c>
      <c r="W10" s="1">
        <v>3391.56206075</v>
      </c>
      <c r="X10" s="1">
        <v>3433.944898147</v>
      </c>
      <c r="Y10" s="1">
        <v>3476.8570435050001</v>
      </c>
      <c r="Z10" s="1">
        <v>3520.3051030679999</v>
      </c>
      <c r="AA10" s="1">
        <v>3564.2955656089998</v>
      </c>
      <c r="AB10" s="1">
        <v>3608.834892156</v>
      </c>
      <c r="AC10" s="1">
        <v>3653.9297152909999</v>
      </c>
      <c r="AD10" s="1">
        <v>3699.5868046370001</v>
      </c>
      <c r="AE10" s="1">
        <v>3745.8130504810001</v>
      </c>
      <c r="AF10" s="1">
        <v>3792.6160201739999</v>
      </c>
      <c r="AG10" s="1">
        <v>3840.002941144</v>
      </c>
      <c r="AH10" s="1">
        <v>3887.9810015190001</v>
      </c>
      <c r="AI10" s="1">
        <v>3936.5573431339999</v>
      </c>
      <c r="AJ10" s="1">
        <v>3985.7391212990001</v>
      </c>
      <c r="AK10" s="1">
        <v>4035.5335013959998</v>
      </c>
      <c r="AL10" s="1">
        <v>4085.9477699009999</v>
      </c>
      <c r="AM10" s="1">
        <v>4136.9893378329998</v>
      </c>
      <c r="AN10" s="1">
        <v>4188.6657208289998</v>
      </c>
      <c r="AO10" s="1">
        <v>4240.9845413479998</v>
      </c>
      <c r="AP10" s="1">
        <v>4293.9534105439998</v>
      </c>
      <c r="AQ10" s="1">
        <v>4347.5803131319999</v>
      </c>
      <c r="AR10" s="1">
        <v>4401.8735029190002</v>
      </c>
      <c r="AS10" s="1">
        <v>4456.8405900280004</v>
      </c>
      <c r="AT10" s="1">
        <v>4512.4896341690001</v>
      </c>
      <c r="AU10" s="1">
        <v>4568.8282206840004</v>
      </c>
      <c r="AV10" s="1">
        <v>4625.8639968759999</v>
      </c>
      <c r="AW10" s="1">
        <v>4683.6048558399998</v>
      </c>
      <c r="AX10" s="1">
        <v>4742.059027671</v>
      </c>
      <c r="AY10" s="1">
        <v>4801.2347732259996</v>
      </c>
      <c r="AZ10" s="1">
        <v>4861.1402723680003</v>
      </c>
      <c r="BA10" s="1">
        <v>4921.7836143189998</v>
      </c>
      <c r="BB10" s="1">
        <v>4983.1727317539999</v>
      </c>
      <c r="BC10" s="1">
        <v>5045.3170843629996</v>
      </c>
      <c r="BD10" s="1">
        <v>5108.225315527</v>
      </c>
      <c r="BE10" s="1">
        <v>5171.9058913380004</v>
      </c>
      <c r="BF10" s="1">
        <v>5236.3682299530001</v>
      </c>
      <c r="BG10" s="1">
        <v>5301.6220430980002</v>
      </c>
      <c r="BH10" s="1">
        <v>5367.675933988</v>
      </c>
      <c r="BI10" s="1">
        <v>5434.5375659840001</v>
      </c>
      <c r="BJ10" s="1">
        <v>5502.2125817180004</v>
      </c>
      <c r="BK10" s="1">
        <v>5570.7064738279996</v>
      </c>
      <c r="BL10" s="1">
        <v>5640.0227736670004</v>
      </c>
      <c r="BM10" s="1">
        <v>5710.1726638110003</v>
      </c>
      <c r="BN10" s="1">
        <v>5781.1711787479999</v>
      </c>
      <c r="BO10" s="1">
        <v>5853.0225363919999</v>
      </c>
      <c r="BP10" s="1">
        <v>5925.7301179349997</v>
      </c>
      <c r="BQ10" s="1">
        <v>5999.2977648799997</v>
      </c>
      <c r="BR10" s="1">
        <v>6073.7302891709996</v>
      </c>
      <c r="BS10" s="1">
        <v>6149.0349854579999</v>
      </c>
      <c r="BT10" s="1">
        <v>6225.2173195819996</v>
      </c>
      <c r="BU10" s="1">
        <v>6302.2790118160001</v>
      </c>
      <c r="BV10" s="1">
        <v>6380.2217777300002</v>
      </c>
      <c r="BW10" s="1">
        <v>6459.0489291029999</v>
      </c>
      <c r="BX10" s="1">
        <v>6538.7618140550003</v>
      </c>
      <c r="BY10" s="1">
        <v>6619.3635980019999</v>
      </c>
      <c r="BZ10" s="1">
        <v>6700.8547629029999</v>
      </c>
      <c r="CA10" s="1">
        <v>6783.2360662089995</v>
      </c>
      <c r="CB10" s="1">
        <v>6866.5062963390001</v>
      </c>
      <c r="CC10" s="1">
        <v>6950.6650449970002</v>
      </c>
      <c r="CD10" s="1">
        <v>7035.708785158</v>
      </c>
      <c r="CE10" s="1">
        <v>7121.6319296689999</v>
      </c>
      <c r="CF10" s="1">
        <v>7208.4255100789997</v>
      </c>
      <c r="CG10" s="1">
        <v>7296.0784228020002</v>
      </c>
      <c r="CH10" s="1">
        <v>7384.577366988</v>
      </c>
      <c r="CI10" s="1">
        <v>7473.9101346429998</v>
      </c>
      <c r="CJ10" s="1">
        <v>7564.0593498979997</v>
      </c>
      <c r="CK10" s="1">
        <v>7655.010685233</v>
      </c>
      <c r="CL10" s="1">
        <v>7746.7429673300003</v>
      </c>
      <c r="CM10" s="1">
        <v>7839.2308350880003</v>
      </c>
      <c r="CN10" s="1">
        <v>7932.4460049290001</v>
      </c>
      <c r="CO10" s="1">
        <v>8026.3477069889996</v>
      </c>
      <c r="CP10" s="1">
        <v>8120.8847420920001</v>
      </c>
      <c r="CQ10" s="1">
        <v>8215.9809624379996</v>
      </c>
      <c r="CR10" s="1">
        <v>8311.5425007449994</v>
      </c>
      <c r="CS10" s="1">
        <v>8407.5653388840001</v>
      </c>
      <c r="CT10" s="1">
        <v>8503.9806113510003</v>
      </c>
      <c r="CU10" s="1">
        <v>8600.711253681</v>
      </c>
      <c r="CV10" s="1">
        <v>8697.6710516349995</v>
      </c>
      <c r="CW10" s="1">
        <v>8794.7637030490005</v>
      </c>
      <c r="CX10" s="1">
        <v>8891.8820977819996</v>
      </c>
      <c r="CY10" s="1">
        <v>8988.9069319699993</v>
      </c>
      <c r="CZ10" s="1">
        <v>9085.7059341229997</v>
      </c>
      <c r="DA10" s="1">
        <v>9182.1323179390001</v>
      </c>
      <c r="DB10" s="1">
        <v>9278.0236581890003</v>
      </c>
      <c r="DC10" s="1">
        <v>9373.2004443490005</v>
      </c>
      <c r="DD10" s="1">
        <v>9467.4644581949997</v>
      </c>
      <c r="DE10" s="1">
        <v>9560.5972971589999</v>
      </c>
      <c r="DF10" s="1">
        <v>9652.3584207950007</v>
      </c>
      <c r="DG10" s="1">
        <v>9742.4835229010005</v>
      </c>
      <c r="DH10" s="1">
        <v>9830.6825019839998</v>
      </c>
      <c r="DI10" s="1">
        <v>9916.6373049449994</v>
      </c>
      <c r="DJ10" s="1">
        <v>10000</v>
      </c>
    </row>
    <row r="11" spans="1:122" x14ac:dyDescent="0.15">
      <c r="A11" s="1" t="s">
        <v>330</v>
      </c>
      <c r="B11" s="1" t="s">
        <v>483</v>
      </c>
      <c r="C11" s="1">
        <v>1</v>
      </c>
      <c r="D11" s="1">
        <v>1</v>
      </c>
      <c r="E11" s="1">
        <v>1</v>
      </c>
      <c r="F11" s="1">
        <v>9</v>
      </c>
      <c r="G11" s="1">
        <v>0</v>
      </c>
      <c r="H11" s="1">
        <v>0</v>
      </c>
      <c r="I11" s="1">
        <v>0</v>
      </c>
      <c r="J11" s="1">
        <v>0</v>
      </c>
      <c r="K11" s="1">
        <v>2997.5631814069998</v>
      </c>
      <c r="L11" s="1">
        <v>101</v>
      </c>
      <c r="M11" s="1">
        <v>3033.095462843</v>
      </c>
      <c r="N11" s="1">
        <v>3070.981379418</v>
      </c>
      <c r="O11" s="1">
        <v>3109.340083344</v>
      </c>
      <c r="P11" s="1">
        <v>3148.173052522</v>
      </c>
      <c r="Q11" s="1">
        <v>3187.4813908830001</v>
      </c>
      <c r="R11" s="1">
        <v>3227.2671653520001</v>
      </c>
      <c r="S11" s="1">
        <v>3267.5291104620001</v>
      </c>
      <c r="T11" s="1">
        <v>3308.3575672880002</v>
      </c>
      <c r="U11" s="1">
        <v>3349.7018937590001</v>
      </c>
      <c r="V11" s="1">
        <v>3391.56206075</v>
      </c>
      <c r="W11" s="1">
        <v>3433.944898147</v>
      </c>
      <c r="X11" s="1">
        <v>3476.8570435050001</v>
      </c>
      <c r="Y11" s="1">
        <v>3520.3051030679999</v>
      </c>
      <c r="Z11" s="1">
        <v>3564.2955656089998</v>
      </c>
      <c r="AA11" s="1">
        <v>3608.834892156</v>
      </c>
      <c r="AB11" s="1">
        <v>3653.9297152909999</v>
      </c>
      <c r="AC11" s="1">
        <v>3699.5868046370001</v>
      </c>
      <c r="AD11" s="1">
        <v>3745.8130504810001</v>
      </c>
      <c r="AE11" s="1">
        <v>3792.6160201739999</v>
      </c>
      <c r="AF11" s="1">
        <v>3840.002941144</v>
      </c>
      <c r="AG11" s="1">
        <v>3887.9810015190001</v>
      </c>
      <c r="AH11" s="1">
        <v>3936.5573431339999</v>
      </c>
      <c r="AI11" s="1">
        <v>3985.7391212990001</v>
      </c>
      <c r="AJ11" s="1">
        <v>4035.5335013959998</v>
      </c>
      <c r="AK11" s="1">
        <v>4085.9477699009999</v>
      </c>
      <c r="AL11" s="1">
        <v>4136.9893378329998</v>
      </c>
      <c r="AM11" s="1">
        <v>4188.6657208289998</v>
      </c>
      <c r="AN11" s="1">
        <v>4240.9845413479998</v>
      </c>
      <c r="AO11" s="1">
        <v>4293.9534105439998</v>
      </c>
      <c r="AP11" s="1">
        <v>4347.5803131319999</v>
      </c>
      <c r="AQ11" s="1">
        <v>4401.8735029190002</v>
      </c>
      <c r="AR11" s="1">
        <v>4456.8405900280004</v>
      </c>
      <c r="AS11" s="1">
        <v>4512.4896341690001</v>
      </c>
      <c r="AT11" s="1">
        <v>4568.8282206840004</v>
      </c>
      <c r="AU11" s="1">
        <v>4625.8639968759999</v>
      </c>
      <c r="AV11" s="1">
        <v>4683.6048558399998</v>
      </c>
      <c r="AW11" s="1">
        <v>4742.059027671</v>
      </c>
      <c r="AX11" s="1">
        <v>4801.2347732259996</v>
      </c>
      <c r="AY11" s="1">
        <v>4861.1402723680003</v>
      </c>
      <c r="AZ11" s="1">
        <v>4921.7836143189998</v>
      </c>
      <c r="BA11" s="1">
        <v>4983.1727317539999</v>
      </c>
      <c r="BB11" s="1">
        <v>5045.3170843629996</v>
      </c>
      <c r="BC11" s="1">
        <v>5108.225315527</v>
      </c>
      <c r="BD11" s="1">
        <v>5171.9058913380004</v>
      </c>
      <c r="BE11" s="1">
        <v>5236.3682299530001</v>
      </c>
      <c r="BF11" s="1">
        <v>5301.6220430980002</v>
      </c>
      <c r="BG11" s="1">
        <v>5367.675933988</v>
      </c>
      <c r="BH11" s="1">
        <v>5434.5375659840001</v>
      </c>
      <c r="BI11" s="1">
        <v>5502.2125817180004</v>
      </c>
      <c r="BJ11" s="1">
        <v>5570.7064738279996</v>
      </c>
      <c r="BK11" s="1">
        <v>5640.0227736670004</v>
      </c>
      <c r="BL11" s="1">
        <v>5710.1726638110003</v>
      </c>
      <c r="BM11" s="1">
        <v>5781.1711787479999</v>
      </c>
      <c r="BN11" s="1">
        <v>5853.0225363919999</v>
      </c>
      <c r="BO11" s="1">
        <v>5925.7301179349997</v>
      </c>
      <c r="BP11" s="1">
        <v>5999.2977648799997</v>
      </c>
      <c r="BQ11" s="1">
        <v>6073.7302891709996</v>
      </c>
      <c r="BR11" s="1">
        <v>6149.0349854579999</v>
      </c>
      <c r="BS11" s="1">
        <v>6225.2173195819996</v>
      </c>
      <c r="BT11" s="1">
        <v>6302.2790118160001</v>
      </c>
      <c r="BU11" s="1">
        <v>6380.2217777300002</v>
      </c>
      <c r="BV11" s="1">
        <v>6459.0489291029999</v>
      </c>
      <c r="BW11" s="1">
        <v>6538.7618140550003</v>
      </c>
      <c r="BX11" s="1">
        <v>6619.3635980019999</v>
      </c>
      <c r="BY11" s="1">
        <v>6700.8547629029999</v>
      </c>
      <c r="BZ11" s="1">
        <v>6783.2360662089995</v>
      </c>
      <c r="CA11" s="1">
        <v>6866.5062963390001</v>
      </c>
      <c r="CB11" s="1">
        <v>6950.6650449970002</v>
      </c>
      <c r="CC11" s="1">
        <v>7035.708785158</v>
      </c>
      <c r="CD11" s="1">
        <v>7121.6319296689999</v>
      </c>
      <c r="CE11" s="1">
        <v>7208.4255100789997</v>
      </c>
      <c r="CF11" s="1">
        <v>7296.0784228020002</v>
      </c>
      <c r="CG11" s="1">
        <v>7384.577366988</v>
      </c>
      <c r="CH11" s="1">
        <v>7473.9101346429998</v>
      </c>
      <c r="CI11" s="1">
        <v>7564.0593498979997</v>
      </c>
      <c r="CJ11" s="1">
        <v>7655.010685233</v>
      </c>
      <c r="CK11" s="1">
        <v>7746.7429673300003</v>
      </c>
      <c r="CL11" s="1">
        <v>7839.2308350880003</v>
      </c>
      <c r="CM11" s="1">
        <v>7932.4460049290001</v>
      </c>
      <c r="CN11" s="1">
        <v>8026.3477069889996</v>
      </c>
      <c r="CO11" s="1">
        <v>8120.8847420920001</v>
      </c>
      <c r="CP11" s="1">
        <v>8215.9809624379996</v>
      </c>
      <c r="CQ11" s="1">
        <v>8311.5425007449994</v>
      </c>
      <c r="CR11" s="1">
        <v>8407.5653388840001</v>
      </c>
      <c r="CS11" s="1">
        <v>8503.9806113510003</v>
      </c>
      <c r="CT11" s="1">
        <v>8600.711253681</v>
      </c>
      <c r="CU11" s="1">
        <v>8697.6710516349995</v>
      </c>
      <c r="CV11" s="1">
        <v>8794.7637030490005</v>
      </c>
      <c r="CW11" s="1">
        <v>8891.8820977819996</v>
      </c>
      <c r="CX11" s="1">
        <v>8988.9069319699993</v>
      </c>
      <c r="CY11" s="1">
        <v>9085.7059341229997</v>
      </c>
      <c r="CZ11" s="1">
        <v>9182.1323179390001</v>
      </c>
      <c r="DA11" s="1">
        <v>9278.0236581890003</v>
      </c>
      <c r="DB11" s="1">
        <v>9373.2004443490005</v>
      </c>
      <c r="DC11" s="1">
        <v>9467.4644581949997</v>
      </c>
      <c r="DD11" s="1">
        <v>9560.5972971589999</v>
      </c>
      <c r="DE11" s="1">
        <v>9652.3584207950007</v>
      </c>
      <c r="DF11" s="1">
        <v>9742.4835229010005</v>
      </c>
      <c r="DG11" s="1">
        <v>9830.6825019839998</v>
      </c>
      <c r="DH11" s="1">
        <v>9916.6373049449994</v>
      </c>
      <c r="DI11" s="1">
        <v>10000</v>
      </c>
    </row>
    <row r="12" spans="1:122" x14ac:dyDescent="0.15">
      <c r="A12" s="1" t="s">
        <v>331</v>
      </c>
      <c r="B12" s="1" t="s">
        <v>483</v>
      </c>
      <c r="C12" s="1">
        <v>1</v>
      </c>
      <c r="D12" s="1">
        <v>1</v>
      </c>
      <c r="E12" s="1">
        <v>1</v>
      </c>
      <c r="F12" s="1">
        <v>10</v>
      </c>
      <c r="G12" s="1">
        <v>0</v>
      </c>
      <c r="H12" s="1">
        <v>0</v>
      </c>
      <c r="I12" s="1">
        <v>0</v>
      </c>
      <c r="J12" s="1">
        <v>0</v>
      </c>
      <c r="K12" s="1">
        <v>3035.0269146700002</v>
      </c>
      <c r="L12" s="1">
        <v>100</v>
      </c>
      <c r="M12" s="1">
        <v>3071.0045403859999</v>
      </c>
      <c r="N12" s="1">
        <v>3109.363580408</v>
      </c>
      <c r="O12" s="1">
        <v>3148.1968983940001</v>
      </c>
      <c r="P12" s="1">
        <v>3187.5056063030001</v>
      </c>
      <c r="Q12" s="1">
        <v>3227.291777638</v>
      </c>
      <c r="R12" s="1">
        <v>3267.554159071</v>
      </c>
      <c r="S12" s="1">
        <v>3308.365955922</v>
      </c>
      <c r="T12" s="1">
        <v>3349.7018937590001</v>
      </c>
      <c r="U12" s="1">
        <v>3391.56206075</v>
      </c>
      <c r="V12" s="1">
        <v>3433.944898147</v>
      </c>
      <c r="W12" s="1">
        <v>3476.8570435050001</v>
      </c>
      <c r="X12" s="1">
        <v>3520.3051030679999</v>
      </c>
      <c r="Y12" s="1">
        <v>3564.2955656089998</v>
      </c>
      <c r="Z12" s="1">
        <v>3608.834892156</v>
      </c>
      <c r="AA12" s="1">
        <v>3653.9297152909999</v>
      </c>
      <c r="AB12" s="1">
        <v>3699.5868046370001</v>
      </c>
      <c r="AC12" s="1">
        <v>3745.8130504810001</v>
      </c>
      <c r="AD12" s="1">
        <v>3792.6160201739999</v>
      </c>
      <c r="AE12" s="1">
        <v>3840.002941144</v>
      </c>
      <c r="AF12" s="1">
        <v>3887.9810015190001</v>
      </c>
      <c r="AG12" s="1">
        <v>3936.5573431339999</v>
      </c>
      <c r="AH12" s="1">
        <v>3985.7391212990001</v>
      </c>
      <c r="AI12" s="1">
        <v>4035.5335013959998</v>
      </c>
      <c r="AJ12" s="1">
        <v>4085.9477699009999</v>
      </c>
      <c r="AK12" s="1">
        <v>4136.9893378329998</v>
      </c>
      <c r="AL12" s="1">
        <v>4188.6657208289998</v>
      </c>
      <c r="AM12" s="1">
        <v>4240.9845413479998</v>
      </c>
      <c r="AN12" s="1">
        <v>4293.9534105439998</v>
      </c>
      <c r="AO12" s="1">
        <v>4347.5803131319999</v>
      </c>
      <c r="AP12" s="1">
        <v>4401.8735029190002</v>
      </c>
      <c r="AQ12" s="1">
        <v>4456.8405900280004</v>
      </c>
      <c r="AR12" s="1">
        <v>4512.4896341690001</v>
      </c>
      <c r="AS12" s="1">
        <v>4568.8282206840004</v>
      </c>
      <c r="AT12" s="1">
        <v>4625.8639968759999</v>
      </c>
      <c r="AU12" s="1">
        <v>4683.6048558399998</v>
      </c>
      <c r="AV12" s="1">
        <v>4742.059027671</v>
      </c>
      <c r="AW12" s="1">
        <v>4801.2347732259996</v>
      </c>
      <c r="AX12" s="1">
        <v>4861.1402723680003</v>
      </c>
      <c r="AY12" s="1">
        <v>4921.7836143189998</v>
      </c>
      <c r="AZ12" s="1">
        <v>4983.1727317539999</v>
      </c>
      <c r="BA12" s="1">
        <v>5045.3170843629996</v>
      </c>
      <c r="BB12" s="1">
        <v>5108.225315527</v>
      </c>
      <c r="BC12" s="1">
        <v>5171.9058913380004</v>
      </c>
      <c r="BD12" s="1">
        <v>5236.3682299530001</v>
      </c>
      <c r="BE12" s="1">
        <v>5301.6220430980002</v>
      </c>
      <c r="BF12" s="1">
        <v>5367.675933988</v>
      </c>
      <c r="BG12" s="1">
        <v>5434.5375659840001</v>
      </c>
      <c r="BH12" s="1">
        <v>5502.2125817180004</v>
      </c>
      <c r="BI12" s="1">
        <v>5570.7064738279996</v>
      </c>
      <c r="BJ12" s="1">
        <v>5640.0227736670004</v>
      </c>
      <c r="BK12" s="1">
        <v>5710.1726638110003</v>
      </c>
      <c r="BL12" s="1">
        <v>5781.1711787479999</v>
      </c>
      <c r="BM12" s="1">
        <v>5853.0225363919999</v>
      </c>
      <c r="BN12" s="1">
        <v>5925.7301179349997</v>
      </c>
      <c r="BO12" s="1">
        <v>5999.2977648799997</v>
      </c>
      <c r="BP12" s="1">
        <v>6073.7302891709996</v>
      </c>
      <c r="BQ12" s="1">
        <v>6149.0349854579999</v>
      </c>
      <c r="BR12" s="1">
        <v>6225.2173195819996</v>
      </c>
      <c r="BS12" s="1">
        <v>6302.2790118160001</v>
      </c>
      <c r="BT12" s="1">
        <v>6380.2217777300002</v>
      </c>
      <c r="BU12" s="1">
        <v>6459.0489291029999</v>
      </c>
      <c r="BV12" s="1">
        <v>6538.7618140550003</v>
      </c>
      <c r="BW12" s="1">
        <v>6619.3635980019999</v>
      </c>
      <c r="BX12" s="1">
        <v>6700.8547629029999</v>
      </c>
      <c r="BY12" s="1">
        <v>6783.2360662089995</v>
      </c>
      <c r="BZ12" s="1">
        <v>6866.5062963390001</v>
      </c>
      <c r="CA12" s="1">
        <v>6950.6650449970002</v>
      </c>
      <c r="CB12" s="1">
        <v>7035.708785158</v>
      </c>
      <c r="CC12" s="1">
        <v>7121.6319296689999</v>
      </c>
      <c r="CD12" s="1">
        <v>7208.4255100789997</v>
      </c>
      <c r="CE12" s="1">
        <v>7296.0784228020002</v>
      </c>
      <c r="CF12" s="1">
        <v>7384.577366988</v>
      </c>
      <c r="CG12" s="1">
        <v>7473.9101346429998</v>
      </c>
      <c r="CH12" s="1">
        <v>7564.0593498979997</v>
      </c>
      <c r="CI12" s="1">
        <v>7655.010685233</v>
      </c>
      <c r="CJ12" s="1">
        <v>7746.7429673300003</v>
      </c>
      <c r="CK12" s="1">
        <v>7839.2308350880003</v>
      </c>
      <c r="CL12" s="1">
        <v>7932.4460049290001</v>
      </c>
      <c r="CM12" s="1">
        <v>8026.3477069889996</v>
      </c>
      <c r="CN12" s="1">
        <v>8120.8847420920001</v>
      </c>
      <c r="CO12" s="1">
        <v>8215.9809624379996</v>
      </c>
      <c r="CP12" s="1">
        <v>8311.5425007449994</v>
      </c>
      <c r="CQ12" s="1">
        <v>8407.5653388840001</v>
      </c>
      <c r="CR12" s="1">
        <v>8503.9806113510003</v>
      </c>
      <c r="CS12" s="1">
        <v>8600.711253681</v>
      </c>
      <c r="CT12" s="1">
        <v>8697.6710516349995</v>
      </c>
      <c r="CU12" s="1">
        <v>8794.7637030490005</v>
      </c>
      <c r="CV12" s="1">
        <v>8891.8820977819996</v>
      </c>
      <c r="CW12" s="1">
        <v>8988.9069319699993</v>
      </c>
      <c r="CX12" s="1">
        <v>9085.7059341229997</v>
      </c>
      <c r="CY12" s="1">
        <v>9182.1323179390001</v>
      </c>
      <c r="CZ12" s="1">
        <v>9278.0236581890003</v>
      </c>
      <c r="DA12" s="1">
        <v>9373.2004443490005</v>
      </c>
      <c r="DB12" s="1">
        <v>9467.4644581949997</v>
      </c>
      <c r="DC12" s="1">
        <v>9560.5972971589999</v>
      </c>
      <c r="DD12" s="1">
        <v>9652.3584207950007</v>
      </c>
      <c r="DE12" s="1">
        <v>9742.4835229010005</v>
      </c>
      <c r="DF12" s="1">
        <v>9830.6825019839998</v>
      </c>
      <c r="DG12" s="1">
        <v>9916.6373049449994</v>
      </c>
      <c r="DH12" s="1">
        <v>10000</v>
      </c>
    </row>
    <row r="13" spans="1:122" x14ac:dyDescent="0.15">
      <c r="A13" s="1" t="s">
        <v>332</v>
      </c>
      <c r="B13" s="1" t="s">
        <v>483</v>
      </c>
      <c r="C13" s="1">
        <v>1</v>
      </c>
      <c r="D13" s="1">
        <v>1</v>
      </c>
      <c r="E13" s="1">
        <v>1</v>
      </c>
      <c r="F13" s="1">
        <v>11</v>
      </c>
      <c r="G13" s="1">
        <v>0</v>
      </c>
      <c r="H13" s="1">
        <v>0</v>
      </c>
      <c r="I13" s="1">
        <v>0</v>
      </c>
      <c r="J13" s="1">
        <v>0</v>
      </c>
      <c r="K13" s="1">
        <v>3072.9826828099999</v>
      </c>
      <c r="L13" s="1">
        <v>99</v>
      </c>
      <c r="M13" s="1">
        <v>3109.4077671770001</v>
      </c>
      <c r="N13" s="1">
        <v>3148.2416242469999</v>
      </c>
      <c r="O13" s="1">
        <v>3187.5508740380001</v>
      </c>
      <c r="P13" s="1">
        <v>3227.3375885700002</v>
      </c>
      <c r="Q13" s="1">
        <v>3267.6005116920001</v>
      </c>
      <c r="R13" s="1">
        <v>3308.3954991169999</v>
      </c>
      <c r="S13" s="1">
        <v>3349.7111590909999</v>
      </c>
      <c r="T13" s="1">
        <v>3391.56206075</v>
      </c>
      <c r="U13" s="1">
        <v>3433.944898147</v>
      </c>
      <c r="V13" s="1">
        <v>3476.8570435050001</v>
      </c>
      <c r="W13" s="1">
        <v>3520.3051030679999</v>
      </c>
      <c r="X13" s="1">
        <v>3564.2955656089998</v>
      </c>
      <c r="Y13" s="1">
        <v>3608.834892156</v>
      </c>
      <c r="Z13" s="1">
        <v>3653.9297152909999</v>
      </c>
      <c r="AA13" s="1">
        <v>3699.5868046370001</v>
      </c>
      <c r="AB13" s="1">
        <v>3745.8130504810001</v>
      </c>
      <c r="AC13" s="1">
        <v>3792.6160201739999</v>
      </c>
      <c r="AD13" s="1">
        <v>3840.002941144</v>
      </c>
      <c r="AE13" s="1">
        <v>3887.9810015190001</v>
      </c>
      <c r="AF13" s="1">
        <v>3936.5573431339999</v>
      </c>
      <c r="AG13" s="1">
        <v>3985.7391212990001</v>
      </c>
      <c r="AH13" s="1">
        <v>4035.5335013959998</v>
      </c>
      <c r="AI13" s="1">
        <v>4085.9477699009999</v>
      </c>
      <c r="AJ13" s="1">
        <v>4136.9893378329998</v>
      </c>
      <c r="AK13" s="1">
        <v>4188.6657208289998</v>
      </c>
      <c r="AL13" s="1">
        <v>4240.9845413479998</v>
      </c>
      <c r="AM13" s="1">
        <v>4293.9534105439998</v>
      </c>
      <c r="AN13" s="1">
        <v>4347.5803131319999</v>
      </c>
      <c r="AO13" s="1">
        <v>4401.8735029190002</v>
      </c>
      <c r="AP13" s="1">
        <v>4456.8405900280004</v>
      </c>
      <c r="AQ13" s="1">
        <v>4512.4896341690001</v>
      </c>
      <c r="AR13" s="1">
        <v>4568.8282206840004</v>
      </c>
      <c r="AS13" s="1">
        <v>4625.8639968759999</v>
      </c>
      <c r="AT13" s="1">
        <v>4683.6048558399998</v>
      </c>
      <c r="AU13" s="1">
        <v>4742.059027671</v>
      </c>
      <c r="AV13" s="1">
        <v>4801.2347732259996</v>
      </c>
      <c r="AW13" s="1">
        <v>4861.1402723680003</v>
      </c>
      <c r="AX13" s="1">
        <v>4921.7836143189998</v>
      </c>
      <c r="AY13" s="1">
        <v>4983.1727317539999</v>
      </c>
      <c r="AZ13" s="1">
        <v>5045.3170843629996</v>
      </c>
      <c r="BA13" s="1">
        <v>5108.225315527</v>
      </c>
      <c r="BB13" s="1">
        <v>5171.9058913380004</v>
      </c>
      <c r="BC13" s="1">
        <v>5236.3682299530001</v>
      </c>
      <c r="BD13" s="1">
        <v>5301.6220430980002</v>
      </c>
      <c r="BE13" s="1">
        <v>5367.675933988</v>
      </c>
      <c r="BF13" s="1">
        <v>5434.5375659840001</v>
      </c>
      <c r="BG13" s="1">
        <v>5502.2125817180004</v>
      </c>
      <c r="BH13" s="1">
        <v>5570.7064738279996</v>
      </c>
      <c r="BI13" s="1">
        <v>5640.0227736670004</v>
      </c>
      <c r="BJ13" s="1">
        <v>5710.1726638110003</v>
      </c>
      <c r="BK13" s="1">
        <v>5781.1711787479999</v>
      </c>
      <c r="BL13" s="1">
        <v>5853.0225363919999</v>
      </c>
      <c r="BM13" s="1">
        <v>5925.7301179349997</v>
      </c>
      <c r="BN13" s="1">
        <v>5999.2977648799997</v>
      </c>
      <c r="BO13" s="1">
        <v>6073.7302891709996</v>
      </c>
      <c r="BP13" s="1">
        <v>6149.0349854579999</v>
      </c>
      <c r="BQ13" s="1">
        <v>6225.2173195819996</v>
      </c>
      <c r="BR13" s="1">
        <v>6302.2790118160001</v>
      </c>
      <c r="BS13" s="1">
        <v>6380.2217777300002</v>
      </c>
      <c r="BT13" s="1">
        <v>6459.0489291029999</v>
      </c>
      <c r="BU13" s="1">
        <v>6538.7618140550003</v>
      </c>
      <c r="BV13" s="1">
        <v>6619.3635980019999</v>
      </c>
      <c r="BW13" s="1">
        <v>6700.8547629029999</v>
      </c>
      <c r="BX13" s="1">
        <v>6783.2360662089995</v>
      </c>
      <c r="BY13" s="1">
        <v>6866.5062963390001</v>
      </c>
      <c r="BZ13" s="1">
        <v>6950.6650449970002</v>
      </c>
      <c r="CA13" s="1">
        <v>7035.708785158</v>
      </c>
      <c r="CB13" s="1">
        <v>7121.6319296689999</v>
      </c>
      <c r="CC13" s="1">
        <v>7208.4255100789997</v>
      </c>
      <c r="CD13" s="1">
        <v>7296.0784228020002</v>
      </c>
      <c r="CE13" s="1">
        <v>7384.577366988</v>
      </c>
      <c r="CF13" s="1">
        <v>7473.9101346429998</v>
      </c>
      <c r="CG13" s="1">
        <v>7564.0593498979997</v>
      </c>
      <c r="CH13" s="1">
        <v>7655.010685233</v>
      </c>
      <c r="CI13" s="1">
        <v>7746.7429673300003</v>
      </c>
      <c r="CJ13" s="1">
        <v>7839.2308350880003</v>
      </c>
      <c r="CK13" s="1">
        <v>7932.4460049290001</v>
      </c>
      <c r="CL13" s="1">
        <v>8026.3477069889996</v>
      </c>
      <c r="CM13" s="1">
        <v>8120.8847420920001</v>
      </c>
      <c r="CN13" s="1">
        <v>8215.9809624379996</v>
      </c>
      <c r="CO13" s="1">
        <v>8311.5425007449994</v>
      </c>
      <c r="CP13" s="1">
        <v>8407.5653388840001</v>
      </c>
      <c r="CQ13" s="1">
        <v>8503.9806113510003</v>
      </c>
      <c r="CR13" s="1">
        <v>8600.711253681</v>
      </c>
      <c r="CS13" s="1">
        <v>8697.6710516349995</v>
      </c>
      <c r="CT13" s="1">
        <v>8794.7637030490005</v>
      </c>
      <c r="CU13" s="1">
        <v>8891.8820977819996</v>
      </c>
      <c r="CV13" s="1">
        <v>8988.9069319699993</v>
      </c>
      <c r="CW13" s="1">
        <v>9085.7059341229997</v>
      </c>
      <c r="CX13" s="1">
        <v>9182.1323179390001</v>
      </c>
      <c r="CY13" s="1">
        <v>9278.0236581890003</v>
      </c>
      <c r="CZ13" s="1">
        <v>9373.2004443490005</v>
      </c>
      <c r="DA13" s="1">
        <v>9467.4644581949997</v>
      </c>
      <c r="DB13" s="1">
        <v>9560.5972971589999</v>
      </c>
      <c r="DC13" s="1">
        <v>9652.3584207950007</v>
      </c>
      <c r="DD13" s="1">
        <v>9742.4835229010005</v>
      </c>
      <c r="DE13" s="1">
        <v>9830.6825019839998</v>
      </c>
      <c r="DF13" s="1">
        <v>9916.6373049449994</v>
      </c>
      <c r="DG13" s="1">
        <v>10000</v>
      </c>
    </row>
    <row r="14" spans="1:122" x14ac:dyDescent="0.15">
      <c r="A14" s="1" t="s">
        <v>333</v>
      </c>
      <c r="B14" s="1" t="s">
        <v>483</v>
      </c>
      <c r="C14" s="1">
        <v>1</v>
      </c>
      <c r="D14" s="1">
        <v>1</v>
      </c>
      <c r="E14" s="1">
        <v>1</v>
      </c>
      <c r="F14" s="1">
        <v>12</v>
      </c>
      <c r="G14" s="1">
        <v>0</v>
      </c>
      <c r="H14" s="1">
        <v>0</v>
      </c>
      <c r="I14" s="1">
        <v>0</v>
      </c>
      <c r="J14" s="1">
        <v>0</v>
      </c>
      <c r="K14" s="1">
        <v>3111.434995609</v>
      </c>
      <c r="L14" s="1">
        <v>98</v>
      </c>
      <c r="M14" s="1">
        <v>3148.3068237789998</v>
      </c>
      <c r="N14" s="1">
        <v>3187.6169680369999</v>
      </c>
      <c r="O14" s="1">
        <v>3227.4046134559999</v>
      </c>
      <c r="P14" s="1">
        <v>3267.6685174590002</v>
      </c>
      <c r="Q14" s="1">
        <v>3308.4469751040001</v>
      </c>
      <c r="R14" s="1">
        <v>3349.7426421740001</v>
      </c>
      <c r="S14" s="1">
        <v>3391.5716080060001</v>
      </c>
      <c r="T14" s="1">
        <v>3433.944898147</v>
      </c>
      <c r="U14" s="1">
        <v>3476.8570435050001</v>
      </c>
      <c r="V14" s="1">
        <v>3520.3051030679999</v>
      </c>
      <c r="W14" s="1">
        <v>3564.2955656089998</v>
      </c>
      <c r="X14" s="1">
        <v>3608.834892156</v>
      </c>
      <c r="Y14" s="1">
        <v>3653.9297152909999</v>
      </c>
      <c r="Z14" s="1">
        <v>3699.5868046370001</v>
      </c>
      <c r="AA14" s="1">
        <v>3745.8130504810001</v>
      </c>
      <c r="AB14" s="1">
        <v>3792.6160201739999</v>
      </c>
      <c r="AC14" s="1">
        <v>3840.002941144</v>
      </c>
      <c r="AD14" s="1">
        <v>3887.9810015190001</v>
      </c>
      <c r="AE14" s="1">
        <v>3936.5573431339999</v>
      </c>
      <c r="AF14" s="1">
        <v>3985.7391212990001</v>
      </c>
      <c r="AG14" s="1">
        <v>4035.5335013959998</v>
      </c>
      <c r="AH14" s="1">
        <v>4085.9477699009999</v>
      </c>
      <c r="AI14" s="1">
        <v>4136.9893378329998</v>
      </c>
      <c r="AJ14" s="1">
        <v>4188.6657208289998</v>
      </c>
      <c r="AK14" s="1">
        <v>4240.9845413479998</v>
      </c>
      <c r="AL14" s="1">
        <v>4293.9534105439998</v>
      </c>
      <c r="AM14" s="1">
        <v>4347.5803131319999</v>
      </c>
      <c r="AN14" s="1">
        <v>4401.8735029190002</v>
      </c>
      <c r="AO14" s="1">
        <v>4456.8405900280004</v>
      </c>
      <c r="AP14" s="1">
        <v>4512.4896341690001</v>
      </c>
      <c r="AQ14" s="1">
        <v>4568.8282206840004</v>
      </c>
      <c r="AR14" s="1">
        <v>4625.8639968759999</v>
      </c>
      <c r="AS14" s="1">
        <v>4683.6048558399998</v>
      </c>
      <c r="AT14" s="1">
        <v>4742.059027671</v>
      </c>
      <c r="AU14" s="1">
        <v>4801.2347732259996</v>
      </c>
      <c r="AV14" s="1">
        <v>4861.1402723680003</v>
      </c>
      <c r="AW14" s="1">
        <v>4921.7836143189998</v>
      </c>
      <c r="AX14" s="1">
        <v>4983.1727317539999</v>
      </c>
      <c r="AY14" s="1">
        <v>5045.3170843629996</v>
      </c>
      <c r="AZ14" s="1">
        <v>5108.225315527</v>
      </c>
      <c r="BA14" s="1">
        <v>5171.9058913380004</v>
      </c>
      <c r="BB14" s="1">
        <v>5236.3682299530001</v>
      </c>
      <c r="BC14" s="1">
        <v>5301.6220430980002</v>
      </c>
      <c r="BD14" s="1">
        <v>5367.675933988</v>
      </c>
      <c r="BE14" s="1">
        <v>5434.5375659840001</v>
      </c>
      <c r="BF14" s="1">
        <v>5502.2125817180004</v>
      </c>
      <c r="BG14" s="1">
        <v>5570.7064738279996</v>
      </c>
      <c r="BH14" s="1">
        <v>5640.0227736670004</v>
      </c>
      <c r="BI14" s="1">
        <v>5710.1726638110003</v>
      </c>
      <c r="BJ14" s="1">
        <v>5781.1711787479999</v>
      </c>
      <c r="BK14" s="1">
        <v>5853.0225363919999</v>
      </c>
      <c r="BL14" s="1">
        <v>5925.7301179349997</v>
      </c>
      <c r="BM14" s="1">
        <v>5999.2977648799997</v>
      </c>
      <c r="BN14" s="1">
        <v>6073.7302891709996</v>
      </c>
      <c r="BO14" s="1">
        <v>6149.0349854579999</v>
      </c>
      <c r="BP14" s="1">
        <v>6225.2173195819996</v>
      </c>
      <c r="BQ14" s="1">
        <v>6302.2790118160001</v>
      </c>
      <c r="BR14" s="1">
        <v>6380.2217777300002</v>
      </c>
      <c r="BS14" s="1">
        <v>6459.0489291029999</v>
      </c>
      <c r="BT14" s="1">
        <v>6538.7618140550003</v>
      </c>
      <c r="BU14" s="1">
        <v>6619.3635980019999</v>
      </c>
      <c r="BV14" s="1">
        <v>6700.8547629029999</v>
      </c>
      <c r="BW14" s="1">
        <v>6783.2360662089995</v>
      </c>
      <c r="BX14" s="1">
        <v>6866.5062963390001</v>
      </c>
      <c r="BY14" s="1">
        <v>6950.6650449970002</v>
      </c>
      <c r="BZ14" s="1">
        <v>7035.708785158</v>
      </c>
      <c r="CA14" s="1">
        <v>7121.6319296689999</v>
      </c>
      <c r="CB14" s="1">
        <v>7208.4255100789997</v>
      </c>
      <c r="CC14" s="1">
        <v>7296.0784228020002</v>
      </c>
      <c r="CD14" s="1">
        <v>7384.577366988</v>
      </c>
      <c r="CE14" s="1">
        <v>7473.9101346429998</v>
      </c>
      <c r="CF14" s="1">
        <v>7564.0593498979997</v>
      </c>
      <c r="CG14" s="1">
        <v>7655.010685233</v>
      </c>
      <c r="CH14" s="1">
        <v>7746.7429673300003</v>
      </c>
      <c r="CI14" s="1">
        <v>7839.2308350880003</v>
      </c>
      <c r="CJ14" s="1">
        <v>7932.4460049290001</v>
      </c>
      <c r="CK14" s="1">
        <v>8026.3477069889996</v>
      </c>
      <c r="CL14" s="1">
        <v>8120.8847420920001</v>
      </c>
      <c r="CM14" s="1">
        <v>8215.9809624379996</v>
      </c>
      <c r="CN14" s="1">
        <v>8311.5425007449994</v>
      </c>
      <c r="CO14" s="1">
        <v>8407.5653388840001</v>
      </c>
      <c r="CP14" s="1">
        <v>8503.9806113510003</v>
      </c>
      <c r="CQ14" s="1">
        <v>8600.711253681</v>
      </c>
      <c r="CR14" s="1">
        <v>8697.6710516349995</v>
      </c>
      <c r="CS14" s="1">
        <v>8794.7637030490005</v>
      </c>
      <c r="CT14" s="1">
        <v>8891.8820977819996</v>
      </c>
      <c r="CU14" s="1">
        <v>8988.9069319699993</v>
      </c>
      <c r="CV14" s="1">
        <v>9085.7059341229997</v>
      </c>
      <c r="CW14" s="1">
        <v>9182.1323179390001</v>
      </c>
      <c r="CX14" s="1">
        <v>9278.0236581890003</v>
      </c>
      <c r="CY14" s="1">
        <v>9373.2004443490005</v>
      </c>
      <c r="CZ14" s="1">
        <v>9467.4644581949997</v>
      </c>
      <c r="DA14" s="1">
        <v>9560.5972971589999</v>
      </c>
      <c r="DB14" s="1">
        <v>9652.3584207950007</v>
      </c>
      <c r="DC14" s="1">
        <v>9742.4835229010005</v>
      </c>
      <c r="DD14" s="1">
        <v>9830.6825019839998</v>
      </c>
      <c r="DE14" s="1">
        <v>9916.6373049449994</v>
      </c>
      <c r="DF14" s="1">
        <v>10000</v>
      </c>
    </row>
    <row r="15" spans="1:122" x14ac:dyDescent="0.15">
      <c r="A15" s="1" t="s">
        <v>334</v>
      </c>
      <c r="B15" s="1" t="s">
        <v>483</v>
      </c>
      <c r="C15" s="1">
        <v>1</v>
      </c>
      <c r="D15" s="1">
        <v>1</v>
      </c>
      <c r="E15" s="1">
        <v>1</v>
      </c>
      <c r="F15" s="1">
        <v>13</v>
      </c>
      <c r="G15" s="1">
        <v>0</v>
      </c>
      <c r="H15" s="1">
        <v>0</v>
      </c>
      <c r="I15" s="1">
        <v>0</v>
      </c>
      <c r="J15" s="1">
        <v>0</v>
      </c>
      <c r="K15" s="1">
        <v>3150.3896806819998</v>
      </c>
      <c r="L15" s="1">
        <v>97</v>
      </c>
      <c r="M15" s="1">
        <v>3187.7070702149999</v>
      </c>
      <c r="N15" s="1">
        <v>3227.4958363790001</v>
      </c>
      <c r="O15" s="1">
        <v>3267.7608731089999</v>
      </c>
      <c r="P15" s="1">
        <v>3308.5226908599998</v>
      </c>
      <c r="Q15" s="1">
        <v>3349.7981760120001</v>
      </c>
      <c r="R15" s="1">
        <v>3391.6049744309998</v>
      </c>
      <c r="S15" s="1">
        <v>3433.9549069340001</v>
      </c>
      <c r="T15" s="1">
        <v>3476.8570435050001</v>
      </c>
      <c r="U15" s="1">
        <v>3520.3051030679999</v>
      </c>
      <c r="V15" s="1">
        <v>3564.2955656089998</v>
      </c>
      <c r="W15" s="1">
        <v>3608.834892156</v>
      </c>
      <c r="X15" s="1">
        <v>3653.9297152909999</v>
      </c>
      <c r="Y15" s="1">
        <v>3699.5868046370001</v>
      </c>
      <c r="Z15" s="1">
        <v>3745.8130504810001</v>
      </c>
      <c r="AA15" s="1">
        <v>3792.6160201739999</v>
      </c>
      <c r="AB15" s="1">
        <v>3840.002941144</v>
      </c>
      <c r="AC15" s="1">
        <v>3887.9810015190001</v>
      </c>
      <c r="AD15" s="1">
        <v>3936.5573431339999</v>
      </c>
      <c r="AE15" s="1">
        <v>3985.7391212990001</v>
      </c>
      <c r="AF15" s="1">
        <v>4035.5335013959998</v>
      </c>
      <c r="AG15" s="1">
        <v>4085.9477699009999</v>
      </c>
      <c r="AH15" s="1">
        <v>4136.9893378329998</v>
      </c>
      <c r="AI15" s="1">
        <v>4188.6657208289998</v>
      </c>
      <c r="AJ15" s="1">
        <v>4240.9845413479998</v>
      </c>
      <c r="AK15" s="1">
        <v>4293.9534105439998</v>
      </c>
      <c r="AL15" s="1">
        <v>4347.5803131319999</v>
      </c>
      <c r="AM15" s="1">
        <v>4401.8735029190002</v>
      </c>
      <c r="AN15" s="1">
        <v>4456.8405900280004</v>
      </c>
      <c r="AO15" s="1">
        <v>4512.4896341690001</v>
      </c>
      <c r="AP15" s="1">
        <v>4568.8282206840004</v>
      </c>
      <c r="AQ15" s="1">
        <v>4625.8639968759999</v>
      </c>
      <c r="AR15" s="1">
        <v>4683.6048558399998</v>
      </c>
      <c r="AS15" s="1">
        <v>4742.059027671</v>
      </c>
      <c r="AT15" s="1">
        <v>4801.2347732259996</v>
      </c>
      <c r="AU15" s="1">
        <v>4861.1402723680003</v>
      </c>
      <c r="AV15" s="1">
        <v>4921.7836143189998</v>
      </c>
      <c r="AW15" s="1">
        <v>4983.1727317539999</v>
      </c>
      <c r="AX15" s="1">
        <v>5045.3170843629996</v>
      </c>
      <c r="AY15" s="1">
        <v>5108.225315527</v>
      </c>
      <c r="AZ15" s="1">
        <v>5171.9058913380004</v>
      </c>
      <c r="BA15" s="1">
        <v>5236.3682299530001</v>
      </c>
      <c r="BB15" s="1">
        <v>5301.6220430980002</v>
      </c>
      <c r="BC15" s="1">
        <v>5367.675933988</v>
      </c>
      <c r="BD15" s="1">
        <v>5434.5375659840001</v>
      </c>
      <c r="BE15" s="1">
        <v>5502.2125817180004</v>
      </c>
      <c r="BF15" s="1">
        <v>5570.7064738279996</v>
      </c>
      <c r="BG15" s="1">
        <v>5640.0227736670004</v>
      </c>
      <c r="BH15" s="1">
        <v>5710.1726638110003</v>
      </c>
      <c r="BI15" s="1">
        <v>5781.1711787479999</v>
      </c>
      <c r="BJ15" s="1">
        <v>5853.0225363919999</v>
      </c>
      <c r="BK15" s="1">
        <v>5925.7301179349997</v>
      </c>
      <c r="BL15" s="1">
        <v>5999.2977648799997</v>
      </c>
      <c r="BM15" s="1">
        <v>6073.7302891709996</v>
      </c>
      <c r="BN15" s="1">
        <v>6149.0349854579999</v>
      </c>
      <c r="BO15" s="1">
        <v>6225.2173195819996</v>
      </c>
      <c r="BP15" s="1">
        <v>6302.2790118160001</v>
      </c>
      <c r="BQ15" s="1">
        <v>6380.2217777300002</v>
      </c>
      <c r="BR15" s="1">
        <v>6459.0489291029999</v>
      </c>
      <c r="BS15" s="1">
        <v>6538.7618140550003</v>
      </c>
      <c r="BT15" s="1">
        <v>6619.3635980019999</v>
      </c>
      <c r="BU15" s="1">
        <v>6700.8547629029999</v>
      </c>
      <c r="BV15" s="1">
        <v>6783.2360662089995</v>
      </c>
      <c r="BW15" s="1">
        <v>6866.5062963390001</v>
      </c>
      <c r="BX15" s="1">
        <v>6950.6650449970002</v>
      </c>
      <c r="BY15" s="1">
        <v>7035.708785158</v>
      </c>
      <c r="BZ15" s="1">
        <v>7121.6319296689999</v>
      </c>
      <c r="CA15" s="1">
        <v>7208.4255100789997</v>
      </c>
      <c r="CB15" s="1">
        <v>7296.0784228020002</v>
      </c>
      <c r="CC15" s="1">
        <v>7384.577366988</v>
      </c>
      <c r="CD15" s="1">
        <v>7473.9101346429998</v>
      </c>
      <c r="CE15" s="1">
        <v>7564.0593498979997</v>
      </c>
      <c r="CF15" s="1">
        <v>7655.010685233</v>
      </c>
      <c r="CG15" s="1">
        <v>7746.7429673300003</v>
      </c>
      <c r="CH15" s="1">
        <v>7839.2308350880003</v>
      </c>
      <c r="CI15" s="1">
        <v>7932.4460049290001</v>
      </c>
      <c r="CJ15" s="1">
        <v>8026.3477069889996</v>
      </c>
      <c r="CK15" s="1">
        <v>8120.8847420920001</v>
      </c>
      <c r="CL15" s="1">
        <v>8215.9809624379996</v>
      </c>
      <c r="CM15" s="1">
        <v>8311.5425007449994</v>
      </c>
      <c r="CN15" s="1">
        <v>8407.5653388840001</v>
      </c>
      <c r="CO15" s="1">
        <v>8503.9806113510003</v>
      </c>
      <c r="CP15" s="1">
        <v>8600.711253681</v>
      </c>
      <c r="CQ15" s="1">
        <v>8697.6710516349995</v>
      </c>
      <c r="CR15" s="1">
        <v>8794.7637030490005</v>
      </c>
      <c r="CS15" s="1">
        <v>8891.8820977819996</v>
      </c>
      <c r="CT15" s="1">
        <v>8988.9069319699993</v>
      </c>
      <c r="CU15" s="1">
        <v>9085.7059341229997</v>
      </c>
      <c r="CV15" s="1">
        <v>9182.1323179390001</v>
      </c>
      <c r="CW15" s="1">
        <v>9278.0236581890003</v>
      </c>
      <c r="CX15" s="1">
        <v>9373.2004443490005</v>
      </c>
      <c r="CY15" s="1">
        <v>9467.4644581949997</v>
      </c>
      <c r="CZ15" s="1">
        <v>9560.5972971589999</v>
      </c>
      <c r="DA15" s="1">
        <v>9652.3584207950007</v>
      </c>
      <c r="DB15" s="1">
        <v>9742.4835229010005</v>
      </c>
      <c r="DC15" s="1">
        <v>9830.6825019839998</v>
      </c>
      <c r="DD15" s="1">
        <v>9916.6373049449994</v>
      </c>
      <c r="DE15" s="1">
        <v>10000</v>
      </c>
    </row>
    <row r="16" spans="1:122" x14ac:dyDescent="0.15">
      <c r="A16" s="1" t="s">
        <v>335</v>
      </c>
      <c r="B16" s="1" t="s">
        <v>483</v>
      </c>
      <c r="C16" s="1">
        <v>1</v>
      </c>
      <c r="D16" s="1">
        <v>1</v>
      </c>
      <c r="E16" s="1">
        <v>1</v>
      </c>
      <c r="F16" s="1">
        <v>14</v>
      </c>
      <c r="G16" s="1">
        <v>0</v>
      </c>
      <c r="H16" s="1">
        <v>0</v>
      </c>
      <c r="I16" s="1">
        <v>0</v>
      </c>
      <c r="J16" s="1">
        <v>0</v>
      </c>
      <c r="K16" s="1">
        <v>3189.8499700309999</v>
      </c>
      <c r="L16" s="1">
        <v>96</v>
      </c>
      <c r="M16" s="1">
        <v>3227.6129112479998</v>
      </c>
      <c r="N16" s="1">
        <v>3267.8792616010001</v>
      </c>
      <c r="O16" s="1">
        <v>3308.624351081</v>
      </c>
      <c r="P16" s="1">
        <v>3349.8794874499999</v>
      </c>
      <c r="Q16" s="1">
        <v>3391.663909373</v>
      </c>
      <c r="R16" s="1">
        <v>3433.990251492</v>
      </c>
      <c r="S16" s="1">
        <v>3476.8678076760002</v>
      </c>
      <c r="T16" s="1">
        <v>3520.3051030679999</v>
      </c>
      <c r="U16" s="1">
        <v>3564.2955656089998</v>
      </c>
      <c r="V16" s="1">
        <v>3608.834892156</v>
      </c>
      <c r="W16" s="1">
        <v>3653.9297152909999</v>
      </c>
      <c r="X16" s="1">
        <v>3699.5868046370001</v>
      </c>
      <c r="Y16" s="1">
        <v>3745.8130504810001</v>
      </c>
      <c r="Z16" s="1">
        <v>3792.6160201739999</v>
      </c>
      <c r="AA16" s="1">
        <v>3840.002941144</v>
      </c>
      <c r="AB16" s="1">
        <v>3887.9810015190001</v>
      </c>
      <c r="AC16" s="1">
        <v>3936.5573431339999</v>
      </c>
      <c r="AD16" s="1">
        <v>3985.7391212990001</v>
      </c>
      <c r="AE16" s="1">
        <v>4035.5335013959998</v>
      </c>
      <c r="AF16" s="1">
        <v>4085.9477699009999</v>
      </c>
      <c r="AG16" s="1">
        <v>4136.9893378329998</v>
      </c>
      <c r="AH16" s="1">
        <v>4188.6657208289998</v>
      </c>
      <c r="AI16" s="1">
        <v>4240.9845413479998</v>
      </c>
      <c r="AJ16" s="1">
        <v>4293.9534105439998</v>
      </c>
      <c r="AK16" s="1">
        <v>4347.5803131319999</v>
      </c>
      <c r="AL16" s="1">
        <v>4401.8735029190002</v>
      </c>
      <c r="AM16" s="1">
        <v>4456.8405900280004</v>
      </c>
      <c r="AN16" s="1">
        <v>4512.4896341690001</v>
      </c>
      <c r="AO16" s="1">
        <v>4568.8282206840004</v>
      </c>
      <c r="AP16" s="1">
        <v>4625.8639968759999</v>
      </c>
      <c r="AQ16" s="1">
        <v>4683.6048558399998</v>
      </c>
      <c r="AR16" s="1">
        <v>4742.059027671</v>
      </c>
      <c r="AS16" s="1">
        <v>4801.2347732259996</v>
      </c>
      <c r="AT16" s="1">
        <v>4861.1402723680003</v>
      </c>
      <c r="AU16" s="1">
        <v>4921.7836143189998</v>
      </c>
      <c r="AV16" s="1">
        <v>4983.1727317539999</v>
      </c>
      <c r="AW16" s="1">
        <v>5045.3170843629996</v>
      </c>
      <c r="AX16" s="1">
        <v>5108.225315527</v>
      </c>
      <c r="AY16" s="1">
        <v>5171.9058913380004</v>
      </c>
      <c r="AZ16" s="1">
        <v>5236.3682299530001</v>
      </c>
      <c r="BA16" s="1">
        <v>5301.6220430980002</v>
      </c>
      <c r="BB16" s="1">
        <v>5367.675933988</v>
      </c>
      <c r="BC16" s="1">
        <v>5434.5375659840001</v>
      </c>
      <c r="BD16" s="1">
        <v>5502.2125817180004</v>
      </c>
      <c r="BE16" s="1">
        <v>5570.7064738279996</v>
      </c>
      <c r="BF16" s="1">
        <v>5640.0227736670004</v>
      </c>
      <c r="BG16" s="1">
        <v>5710.1726638110003</v>
      </c>
      <c r="BH16" s="1">
        <v>5781.1711787479999</v>
      </c>
      <c r="BI16" s="1">
        <v>5853.0225363919999</v>
      </c>
      <c r="BJ16" s="1">
        <v>5925.7301179349997</v>
      </c>
      <c r="BK16" s="1">
        <v>5999.2977648799997</v>
      </c>
      <c r="BL16" s="1">
        <v>6073.7302891709996</v>
      </c>
      <c r="BM16" s="1">
        <v>6149.0349854579999</v>
      </c>
      <c r="BN16" s="1">
        <v>6225.2173195819996</v>
      </c>
      <c r="BO16" s="1">
        <v>6302.2790118160001</v>
      </c>
      <c r="BP16" s="1">
        <v>6380.2217777300002</v>
      </c>
      <c r="BQ16" s="1">
        <v>6459.0489291029999</v>
      </c>
      <c r="BR16" s="1">
        <v>6538.7618140550003</v>
      </c>
      <c r="BS16" s="1">
        <v>6619.3635980019999</v>
      </c>
      <c r="BT16" s="1">
        <v>6700.8547629029999</v>
      </c>
      <c r="BU16" s="1">
        <v>6783.2360662089995</v>
      </c>
      <c r="BV16" s="1">
        <v>6866.5062963390001</v>
      </c>
      <c r="BW16" s="1">
        <v>6950.6650449970002</v>
      </c>
      <c r="BX16" s="1">
        <v>7035.708785158</v>
      </c>
      <c r="BY16" s="1">
        <v>7121.6319296689999</v>
      </c>
      <c r="BZ16" s="1">
        <v>7208.4255100789997</v>
      </c>
      <c r="CA16" s="1">
        <v>7296.0784228020002</v>
      </c>
      <c r="CB16" s="1">
        <v>7384.577366988</v>
      </c>
      <c r="CC16" s="1">
        <v>7473.9101346429998</v>
      </c>
      <c r="CD16" s="1">
        <v>7564.0593498979997</v>
      </c>
      <c r="CE16" s="1">
        <v>7655.010685233</v>
      </c>
      <c r="CF16" s="1">
        <v>7746.7429673300003</v>
      </c>
      <c r="CG16" s="1">
        <v>7839.2308350880003</v>
      </c>
      <c r="CH16" s="1">
        <v>7932.4460049290001</v>
      </c>
      <c r="CI16" s="1">
        <v>8026.3477069889996</v>
      </c>
      <c r="CJ16" s="1">
        <v>8120.8847420920001</v>
      </c>
      <c r="CK16" s="1">
        <v>8215.9809624379996</v>
      </c>
      <c r="CL16" s="1">
        <v>8311.5425007449994</v>
      </c>
      <c r="CM16" s="1">
        <v>8407.5653388840001</v>
      </c>
      <c r="CN16" s="1">
        <v>8503.9806113510003</v>
      </c>
      <c r="CO16" s="1">
        <v>8600.711253681</v>
      </c>
      <c r="CP16" s="1">
        <v>8697.6710516349995</v>
      </c>
      <c r="CQ16" s="1">
        <v>8794.7637030490005</v>
      </c>
      <c r="CR16" s="1">
        <v>8891.8820977819996</v>
      </c>
      <c r="CS16" s="1">
        <v>8988.9069319699993</v>
      </c>
      <c r="CT16" s="1">
        <v>9085.7059341229997</v>
      </c>
      <c r="CU16" s="1">
        <v>9182.1323179390001</v>
      </c>
      <c r="CV16" s="1">
        <v>9278.0236581890003</v>
      </c>
      <c r="CW16" s="1">
        <v>9373.2004443490005</v>
      </c>
      <c r="CX16" s="1">
        <v>9467.4644581949997</v>
      </c>
      <c r="CY16" s="1">
        <v>9560.5972971589999</v>
      </c>
      <c r="CZ16" s="1">
        <v>9652.3584207950007</v>
      </c>
      <c r="DA16" s="1">
        <v>9742.4835229010005</v>
      </c>
      <c r="DB16" s="1">
        <v>9830.6825019839998</v>
      </c>
      <c r="DC16" s="1">
        <v>9916.6373049449994</v>
      </c>
      <c r="DD16" s="1">
        <v>10000</v>
      </c>
    </row>
    <row r="17" spans="1:107" x14ac:dyDescent="0.15">
      <c r="A17" s="1" t="s">
        <v>336</v>
      </c>
      <c r="B17" s="1" t="s">
        <v>483</v>
      </c>
      <c r="C17" s="1">
        <v>1</v>
      </c>
      <c r="D17" s="1">
        <v>1</v>
      </c>
      <c r="E17" s="1">
        <v>1</v>
      </c>
      <c r="F17" s="1">
        <v>15</v>
      </c>
      <c r="G17" s="1">
        <v>0</v>
      </c>
      <c r="H17" s="1">
        <v>0</v>
      </c>
      <c r="I17" s="1">
        <v>0</v>
      </c>
      <c r="J17" s="1">
        <v>0</v>
      </c>
      <c r="K17" s="1">
        <v>3229.8160037910002</v>
      </c>
      <c r="L17" s="1">
        <v>95</v>
      </c>
      <c r="M17" s="1">
        <v>3268.0219080810002</v>
      </c>
      <c r="N17" s="1">
        <v>3308.750582575</v>
      </c>
      <c r="O17" s="1">
        <v>3349.985689399</v>
      </c>
      <c r="P17" s="1">
        <v>3391.7480592110001</v>
      </c>
      <c r="Q17" s="1">
        <v>3434.051140086</v>
      </c>
      <c r="R17" s="1">
        <v>3476.9044497169998</v>
      </c>
      <c r="S17" s="1">
        <v>3520.3164996109999</v>
      </c>
      <c r="T17" s="1">
        <v>3564.2955656089998</v>
      </c>
      <c r="U17" s="1">
        <v>3608.834892156</v>
      </c>
      <c r="V17" s="1">
        <v>3653.9297152909999</v>
      </c>
      <c r="W17" s="1">
        <v>3699.5868046370001</v>
      </c>
      <c r="X17" s="1">
        <v>3745.8130504810001</v>
      </c>
      <c r="Y17" s="1">
        <v>3792.6160201739999</v>
      </c>
      <c r="Z17" s="1">
        <v>3840.002941144</v>
      </c>
      <c r="AA17" s="1">
        <v>3887.9810015190001</v>
      </c>
      <c r="AB17" s="1">
        <v>3936.5573431339999</v>
      </c>
      <c r="AC17" s="1">
        <v>3985.7391212990001</v>
      </c>
      <c r="AD17" s="1">
        <v>4035.5335013959998</v>
      </c>
      <c r="AE17" s="1">
        <v>4085.9477699009999</v>
      </c>
      <c r="AF17" s="1">
        <v>4136.9893378329998</v>
      </c>
      <c r="AG17" s="1">
        <v>4188.6657208289998</v>
      </c>
      <c r="AH17" s="1">
        <v>4240.9845413479998</v>
      </c>
      <c r="AI17" s="1">
        <v>4293.9534105439998</v>
      </c>
      <c r="AJ17" s="1">
        <v>4347.5803131319999</v>
      </c>
      <c r="AK17" s="1">
        <v>4401.8735029190002</v>
      </c>
      <c r="AL17" s="1">
        <v>4456.8405900280004</v>
      </c>
      <c r="AM17" s="1">
        <v>4512.4896341690001</v>
      </c>
      <c r="AN17" s="1">
        <v>4568.8282206840004</v>
      </c>
      <c r="AO17" s="1">
        <v>4625.8639968759999</v>
      </c>
      <c r="AP17" s="1">
        <v>4683.6048558399998</v>
      </c>
      <c r="AQ17" s="1">
        <v>4742.059027671</v>
      </c>
      <c r="AR17" s="1">
        <v>4801.2347732259996</v>
      </c>
      <c r="AS17" s="1">
        <v>4861.1402723680003</v>
      </c>
      <c r="AT17" s="1">
        <v>4921.7836143189998</v>
      </c>
      <c r="AU17" s="1">
        <v>4983.1727317539999</v>
      </c>
      <c r="AV17" s="1">
        <v>5045.3170843629996</v>
      </c>
      <c r="AW17" s="1">
        <v>5108.225315527</v>
      </c>
      <c r="AX17" s="1">
        <v>5171.9058913380004</v>
      </c>
      <c r="AY17" s="1">
        <v>5236.3682299530001</v>
      </c>
      <c r="AZ17" s="1">
        <v>5301.6220430980002</v>
      </c>
      <c r="BA17" s="1">
        <v>5367.675933988</v>
      </c>
      <c r="BB17" s="1">
        <v>5434.5375659840001</v>
      </c>
      <c r="BC17" s="1">
        <v>5502.2125817180004</v>
      </c>
      <c r="BD17" s="1">
        <v>5570.7064738279996</v>
      </c>
      <c r="BE17" s="1">
        <v>5640.0227736670004</v>
      </c>
      <c r="BF17" s="1">
        <v>5710.1726638110003</v>
      </c>
      <c r="BG17" s="1">
        <v>5781.1711787479999</v>
      </c>
      <c r="BH17" s="1">
        <v>5853.0225363919999</v>
      </c>
      <c r="BI17" s="1">
        <v>5925.7301179349997</v>
      </c>
      <c r="BJ17" s="1">
        <v>5999.2977648799997</v>
      </c>
      <c r="BK17" s="1">
        <v>6073.7302891709996</v>
      </c>
      <c r="BL17" s="1">
        <v>6149.0349854579999</v>
      </c>
      <c r="BM17" s="1">
        <v>6225.2173195819996</v>
      </c>
      <c r="BN17" s="1">
        <v>6302.2790118160001</v>
      </c>
      <c r="BO17" s="1">
        <v>6380.2217777300002</v>
      </c>
      <c r="BP17" s="1">
        <v>6459.0489291029999</v>
      </c>
      <c r="BQ17" s="1">
        <v>6538.7618140550003</v>
      </c>
      <c r="BR17" s="1">
        <v>6619.3635980019999</v>
      </c>
      <c r="BS17" s="1">
        <v>6700.8547629029999</v>
      </c>
      <c r="BT17" s="1">
        <v>6783.2360662089995</v>
      </c>
      <c r="BU17" s="1">
        <v>6866.5062963390001</v>
      </c>
      <c r="BV17" s="1">
        <v>6950.6650449970002</v>
      </c>
      <c r="BW17" s="1">
        <v>7035.708785158</v>
      </c>
      <c r="BX17" s="1">
        <v>7121.6319296689999</v>
      </c>
      <c r="BY17" s="1">
        <v>7208.4255100789997</v>
      </c>
      <c r="BZ17" s="1">
        <v>7296.0784228020002</v>
      </c>
      <c r="CA17" s="1">
        <v>7384.577366988</v>
      </c>
      <c r="CB17" s="1">
        <v>7473.9101346429998</v>
      </c>
      <c r="CC17" s="1">
        <v>7564.0593498979997</v>
      </c>
      <c r="CD17" s="1">
        <v>7655.010685233</v>
      </c>
      <c r="CE17" s="1">
        <v>7746.7429673300003</v>
      </c>
      <c r="CF17" s="1">
        <v>7839.2308350880003</v>
      </c>
      <c r="CG17" s="1">
        <v>7932.4460049290001</v>
      </c>
      <c r="CH17" s="1">
        <v>8026.3477069889996</v>
      </c>
      <c r="CI17" s="1">
        <v>8120.8847420920001</v>
      </c>
      <c r="CJ17" s="1">
        <v>8215.9809624379996</v>
      </c>
      <c r="CK17" s="1">
        <v>8311.5425007449994</v>
      </c>
      <c r="CL17" s="1">
        <v>8407.5653388840001</v>
      </c>
      <c r="CM17" s="1">
        <v>8503.9806113510003</v>
      </c>
      <c r="CN17" s="1">
        <v>8600.711253681</v>
      </c>
      <c r="CO17" s="1">
        <v>8697.6710516349995</v>
      </c>
      <c r="CP17" s="1">
        <v>8794.7637030490005</v>
      </c>
      <c r="CQ17" s="1">
        <v>8891.8820977819996</v>
      </c>
      <c r="CR17" s="1">
        <v>8988.9069319699993</v>
      </c>
      <c r="CS17" s="1">
        <v>9085.7059341229997</v>
      </c>
      <c r="CT17" s="1">
        <v>9182.1323179390001</v>
      </c>
      <c r="CU17" s="1">
        <v>9278.0236581890003</v>
      </c>
      <c r="CV17" s="1">
        <v>9373.2004443490005</v>
      </c>
      <c r="CW17" s="1">
        <v>9467.4644581949997</v>
      </c>
      <c r="CX17" s="1">
        <v>9560.5972971589999</v>
      </c>
      <c r="CY17" s="1">
        <v>9652.3584207950007</v>
      </c>
      <c r="CZ17" s="1">
        <v>9742.4835229010005</v>
      </c>
      <c r="DA17" s="1">
        <v>9830.6825019839998</v>
      </c>
      <c r="DB17" s="1">
        <v>9916.6373049449994</v>
      </c>
      <c r="DC17" s="1">
        <v>10000</v>
      </c>
    </row>
    <row r="18" spans="1:107" x14ac:dyDescent="0.15">
      <c r="A18" s="1" t="s">
        <v>337</v>
      </c>
      <c r="B18" s="1" t="s">
        <v>483</v>
      </c>
      <c r="C18" s="1">
        <v>1</v>
      </c>
      <c r="D18" s="1">
        <v>1</v>
      </c>
      <c r="E18" s="1">
        <v>1</v>
      </c>
      <c r="F18" s="1">
        <v>16</v>
      </c>
      <c r="G18" s="1">
        <v>0</v>
      </c>
      <c r="H18" s="1">
        <v>0</v>
      </c>
      <c r="I18" s="1">
        <v>0</v>
      </c>
      <c r="J18" s="1">
        <v>0</v>
      </c>
      <c r="K18" s="1">
        <v>3270.2879650230002</v>
      </c>
      <c r="L18" s="1">
        <v>94</v>
      </c>
      <c r="M18" s="1">
        <v>3308.9019939270001</v>
      </c>
      <c r="N18" s="1">
        <v>3350.1173983509998</v>
      </c>
      <c r="O18" s="1">
        <v>3391.8580484700001</v>
      </c>
      <c r="P18" s="1">
        <v>3434.1382053950001</v>
      </c>
      <c r="Q18" s="1">
        <v>3476.967610574</v>
      </c>
      <c r="R18" s="1">
        <v>3520.354761954</v>
      </c>
      <c r="S18" s="1">
        <v>3564.307520368</v>
      </c>
      <c r="T18" s="1">
        <v>3608.834892156</v>
      </c>
      <c r="U18" s="1">
        <v>3653.9297152909999</v>
      </c>
      <c r="V18" s="1">
        <v>3699.5868046370001</v>
      </c>
      <c r="W18" s="1">
        <v>3745.8130504810001</v>
      </c>
      <c r="X18" s="1">
        <v>3792.6160201739999</v>
      </c>
      <c r="Y18" s="1">
        <v>3840.002941144</v>
      </c>
      <c r="Z18" s="1">
        <v>3887.9810015190001</v>
      </c>
      <c r="AA18" s="1">
        <v>3936.5573431339999</v>
      </c>
      <c r="AB18" s="1">
        <v>3985.7391212990001</v>
      </c>
      <c r="AC18" s="1">
        <v>4035.5335013959998</v>
      </c>
      <c r="AD18" s="1">
        <v>4085.9477699009999</v>
      </c>
      <c r="AE18" s="1">
        <v>4136.9893378329998</v>
      </c>
      <c r="AF18" s="1">
        <v>4188.6657208289998</v>
      </c>
      <c r="AG18" s="1">
        <v>4240.9845413479998</v>
      </c>
      <c r="AH18" s="1">
        <v>4293.9534105439998</v>
      </c>
      <c r="AI18" s="1">
        <v>4347.5803131319999</v>
      </c>
      <c r="AJ18" s="1">
        <v>4401.8735029190002</v>
      </c>
      <c r="AK18" s="1">
        <v>4456.8405900280004</v>
      </c>
      <c r="AL18" s="1">
        <v>4512.4896341690001</v>
      </c>
      <c r="AM18" s="1">
        <v>4568.8282206840004</v>
      </c>
      <c r="AN18" s="1">
        <v>4625.8639968759999</v>
      </c>
      <c r="AO18" s="1">
        <v>4683.6048558399998</v>
      </c>
      <c r="AP18" s="1">
        <v>4742.059027671</v>
      </c>
      <c r="AQ18" s="1">
        <v>4801.2347732259996</v>
      </c>
      <c r="AR18" s="1">
        <v>4861.1402723680003</v>
      </c>
      <c r="AS18" s="1">
        <v>4921.7836143189998</v>
      </c>
      <c r="AT18" s="1">
        <v>4983.1727317539999</v>
      </c>
      <c r="AU18" s="1">
        <v>5045.3170843629996</v>
      </c>
      <c r="AV18" s="1">
        <v>5108.225315527</v>
      </c>
      <c r="AW18" s="1">
        <v>5171.9058913380004</v>
      </c>
      <c r="AX18" s="1">
        <v>5236.3682299530001</v>
      </c>
      <c r="AY18" s="1">
        <v>5301.6220430980002</v>
      </c>
      <c r="AZ18" s="1">
        <v>5367.675933988</v>
      </c>
      <c r="BA18" s="1">
        <v>5434.5375659840001</v>
      </c>
      <c r="BB18" s="1">
        <v>5502.2125817180004</v>
      </c>
      <c r="BC18" s="1">
        <v>5570.7064738279996</v>
      </c>
      <c r="BD18" s="1">
        <v>5640.0227736670004</v>
      </c>
      <c r="BE18" s="1">
        <v>5710.1726638110003</v>
      </c>
      <c r="BF18" s="1">
        <v>5781.1711787479999</v>
      </c>
      <c r="BG18" s="1">
        <v>5853.0225363919999</v>
      </c>
      <c r="BH18" s="1">
        <v>5925.7301179349997</v>
      </c>
      <c r="BI18" s="1">
        <v>5999.2977648799997</v>
      </c>
      <c r="BJ18" s="1">
        <v>6073.7302891709996</v>
      </c>
      <c r="BK18" s="1">
        <v>6149.0349854579999</v>
      </c>
      <c r="BL18" s="1">
        <v>6225.2173195819996</v>
      </c>
      <c r="BM18" s="1">
        <v>6302.2790118160001</v>
      </c>
      <c r="BN18" s="1">
        <v>6380.2217777300002</v>
      </c>
      <c r="BO18" s="1">
        <v>6459.0489291029999</v>
      </c>
      <c r="BP18" s="1">
        <v>6538.7618140550003</v>
      </c>
      <c r="BQ18" s="1">
        <v>6619.3635980019999</v>
      </c>
      <c r="BR18" s="1">
        <v>6700.8547629029999</v>
      </c>
      <c r="BS18" s="1">
        <v>6783.2360662089995</v>
      </c>
      <c r="BT18" s="1">
        <v>6866.5062963390001</v>
      </c>
      <c r="BU18" s="1">
        <v>6950.6650449970002</v>
      </c>
      <c r="BV18" s="1">
        <v>7035.708785158</v>
      </c>
      <c r="BW18" s="1">
        <v>7121.6319296689999</v>
      </c>
      <c r="BX18" s="1">
        <v>7208.4255100789997</v>
      </c>
      <c r="BY18" s="1">
        <v>7296.0784228020002</v>
      </c>
      <c r="BZ18" s="1">
        <v>7384.577366988</v>
      </c>
      <c r="CA18" s="1">
        <v>7473.9101346429998</v>
      </c>
      <c r="CB18" s="1">
        <v>7564.0593498979997</v>
      </c>
      <c r="CC18" s="1">
        <v>7655.010685233</v>
      </c>
      <c r="CD18" s="1">
        <v>7746.7429673300003</v>
      </c>
      <c r="CE18" s="1">
        <v>7839.2308350880003</v>
      </c>
      <c r="CF18" s="1">
        <v>7932.4460049290001</v>
      </c>
      <c r="CG18" s="1">
        <v>8026.3477069889996</v>
      </c>
      <c r="CH18" s="1">
        <v>8120.8847420920001</v>
      </c>
      <c r="CI18" s="1">
        <v>8215.9809624379996</v>
      </c>
      <c r="CJ18" s="1">
        <v>8311.5425007449994</v>
      </c>
      <c r="CK18" s="1">
        <v>8407.5653388840001</v>
      </c>
      <c r="CL18" s="1">
        <v>8503.9806113510003</v>
      </c>
      <c r="CM18" s="1">
        <v>8600.711253681</v>
      </c>
      <c r="CN18" s="1">
        <v>8697.6710516349995</v>
      </c>
      <c r="CO18" s="1">
        <v>8794.7637030490005</v>
      </c>
      <c r="CP18" s="1">
        <v>8891.8820977819996</v>
      </c>
      <c r="CQ18" s="1">
        <v>8988.9069319699993</v>
      </c>
      <c r="CR18" s="1">
        <v>9085.7059341229997</v>
      </c>
      <c r="CS18" s="1">
        <v>9182.1323179390001</v>
      </c>
      <c r="CT18" s="1">
        <v>9278.0236581890003</v>
      </c>
      <c r="CU18" s="1">
        <v>9373.2004443490005</v>
      </c>
      <c r="CV18" s="1">
        <v>9467.4644581949997</v>
      </c>
      <c r="CW18" s="1">
        <v>9560.5972971589999</v>
      </c>
      <c r="CX18" s="1">
        <v>9652.3584207950007</v>
      </c>
      <c r="CY18" s="1">
        <v>9742.4835229010005</v>
      </c>
      <c r="CZ18" s="1">
        <v>9830.6825019839998</v>
      </c>
      <c r="DA18" s="1">
        <v>9916.6373049449994</v>
      </c>
      <c r="DB18" s="1">
        <v>10000</v>
      </c>
    </row>
    <row r="19" spans="1:107" x14ac:dyDescent="0.15">
      <c r="A19" s="1" t="s">
        <v>338</v>
      </c>
      <c r="B19" s="1" t="s">
        <v>483</v>
      </c>
      <c r="C19" s="1">
        <v>1</v>
      </c>
      <c r="D19" s="1">
        <v>1</v>
      </c>
      <c r="E19" s="1">
        <v>1</v>
      </c>
      <c r="F19" s="1">
        <v>17</v>
      </c>
      <c r="G19" s="1">
        <v>0</v>
      </c>
      <c r="H19" s="1">
        <v>0</v>
      </c>
      <c r="I19" s="1">
        <v>0</v>
      </c>
      <c r="J19" s="1">
        <v>0</v>
      </c>
      <c r="K19" s="1">
        <v>3311.2144945730001</v>
      </c>
      <c r="L19" s="1">
        <v>93</v>
      </c>
      <c r="M19" s="1">
        <v>3350.2796871840001</v>
      </c>
      <c r="N19" s="1">
        <v>3391.998471114</v>
      </c>
      <c r="O19" s="1">
        <v>3434.2555348440001</v>
      </c>
      <c r="P19" s="1">
        <v>3477.0608487129998</v>
      </c>
      <c r="Q19" s="1">
        <v>3520.4228968689999</v>
      </c>
      <c r="R19" s="1">
        <v>3564.3491158309998</v>
      </c>
      <c r="S19" s="1">
        <v>3608.847875944</v>
      </c>
      <c r="T19" s="1">
        <v>3653.9297152909999</v>
      </c>
      <c r="U19" s="1">
        <v>3699.5868046370001</v>
      </c>
      <c r="V19" s="1">
        <v>3745.8130504810001</v>
      </c>
      <c r="W19" s="1">
        <v>3792.6160201739999</v>
      </c>
      <c r="X19" s="1">
        <v>3840.002941144</v>
      </c>
      <c r="Y19" s="1">
        <v>3887.9810015190001</v>
      </c>
      <c r="Z19" s="1">
        <v>3936.5573431339999</v>
      </c>
      <c r="AA19" s="1">
        <v>3985.7391212990001</v>
      </c>
      <c r="AB19" s="1">
        <v>4035.5335013959998</v>
      </c>
      <c r="AC19" s="1">
        <v>4085.9477699009999</v>
      </c>
      <c r="AD19" s="1">
        <v>4136.9893378329998</v>
      </c>
      <c r="AE19" s="1">
        <v>4188.6657208289998</v>
      </c>
      <c r="AF19" s="1">
        <v>4240.9845413479998</v>
      </c>
      <c r="AG19" s="1">
        <v>4293.9534105439998</v>
      </c>
      <c r="AH19" s="1">
        <v>4347.5803131319999</v>
      </c>
      <c r="AI19" s="1">
        <v>4401.8735029190002</v>
      </c>
      <c r="AJ19" s="1">
        <v>4456.8405900280004</v>
      </c>
      <c r="AK19" s="1">
        <v>4512.4896341690001</v>
      </c>
      <c r="AL19" s="1">
        <v>4568.8282206840004</v>
      </c>
      <c r="AM19" s="1">
        <v>4625.8639968759999</v>
      </c>
      <c r="AN19" s="1">
        <v>4683.6048558399998</v>
      </c>
      <c r="AO19" s="1">
        <v>4742.059027671</v>
      </c>
      <c r="AP19" s="1">
        <v>4801.2347732259996</v>
      </c>
      <c r="AQ19" s="1">
        <v>4861.1402723680003</v>
      </c>
      <c r="AR19" s="1">
        <v>4921.7836143189998</v>
      </c>
      <c r="AS19" s="1">
        <v>4983.1727317539999</v>
      </c>
      <c r="AT19" s="1">
        <v>5045.3170843629996</v>
      </c>
      <c r="AU19" s="1">
        <v>5108.225315527</v>
      </c>
      <c r="AV19" s="1">
        <v>5171.9058913380004</v>
      </c>
      <c r="AW19" s="1">
        <v>5236.3682299530001</v>
      </c>
      <c r="AX19" s="1">
        <v>5301.6220430980002</v>
      </c>
      <c r="AY19" s="1">
        <v>5367.675933988</v>
      </c>
      <c r="AZ19" s="1">
        <v>5434.5375659840001</v>
      </c>
      <c r="BA19" s="1">
        <v>5502.2125817180004</v>
      </c>
      <c r="BB19" s="1">
        <v>5570.7064738279996</v>
      </c>
      <c r="BC19" s="1">
        <v>5640.0227736670004</v>
      </c>
      <c r="BD19" s="1">
        <v>5710.1726638110003</v>
      </c>
      <c r="BE19" s="1">
        <v>5781.1711787479999</v>
      </c>
      <c r="BF19" s="1">
        <v>5853.0225363919999</v>
      </c>
      <c r="BG19" s="1">
        <v>5925.7301179349997</v>
      </c>
      <c r="BH19" s="1">
        <v>5999.2977648799997</v>
      </c>
      <c r="BI19" s="1">
        <v>6073.7302891709996</v>
      </c>
      <c r="BJ19" s="1">
        <v>6149.0349854579999</v>
      </c>
      <c r="BK19" s="1">
        <v>6225.2173195819996</v>
      </c>
      <c r="BL19" s="1">
        <v>6302.2790118160001</v>
      </c>
      <c r="BM19" s="1">
        <v>6380.2217777300002</v>
      </c>
      <c r="BN19" s="1">
        <v>6459.0489291029999</v>
      </c>
      <c r="BO19" s="1">
        <v>6538.7618140550003</v>
      </c>
      <c r="BP19" s="1">
        <v>6619.3635980019999</v>
      </c>
      <c r="BQ19" s="1">
        <v>6700.8547629029999</v>
      </c>
      <c r="BR19" s="1">
        <v>6783.2360662089995</v>
      </c>
      <c r="BS19" s="1">
        <v>6866.5062963390001</v>
      </c>
      <c r="BT19" s="1">
        <v>6950.6650449970002</v>
      </c>
      <c r="BU19" s="1">
        <v>7035.708785158</v>
      </c>
      <c r="BV19" s="1">
        <v>7121.6319296689999</v>
      </c>
      <c r="BW19" s="1">
        <v>7208.4255100789997</v>
      </c>
      <c r="BX19" s="1">
        <v>7296.0784228020002</v>
      </c>
      <c r="BY19" s="1">
        <v>7384.577366988</v>
      </c>
      <c r="BZ19" s="1">
        <v>7473.9101346429998</v>
      </c>
      <c r="CA19" s="1">
        <v>7564.0593498979997</v>
      </c>
      <c r="CB19" s="1">
        <v>7655.010685233</v>
      </c>
      <c r="CC19" s="1">
        <v>7746.7429673300003</v>
      </c>
      <c r="CD19" s="1">
        <v>7839.2308350880003</v>
      </c>
      <c r="CE19" s="1">
        <v>7932.4460049290001</v>
      </c>
      <c r="CF19" s="1">
        <v>8026.3477069889996</v>
      </c>
      <c r="CG19" s="1">
        <v>8120.8847420920001</v>
      </c>
      <c r="CH19" s="1">
        <v>8215.9809624379996</v>
      </c>
      <c r="CI19" s="1">
        <v>8311.5425007449994</v>
      </c>
      <c r="CJ19" s="1">
        <v>8407.5653388840001</v>
      </c>
      <c r="CK19" s="1">
        <v>8503.9806113510003</v>
      </c>
      <c r="CL19" s="1">
        <v>8600.711253681</v>
      </c>
      <c r="CM19" s="1">
        <v>8697.6710516349995</v>
      </c>
      <c r="CN19" s="1">
        <v>8794.7637030490005</v>
      </c>
      <c r="CO19" s="1">
        <v>8891.8820977819996</v>
      </c>
      <c r="CP19" s="1">
        <v>8988.9069319699993</v>
      </c>
      <c r="CQ19" s="1">
        <v>9085.7059341229997</v>
      </c>
      <c r="CR19" s="1">
        <v>9182.1323179390001</v>
      </c>
      <c r="CS19" s="1">
        <v>9278.0236581890003</v>
      </c>
      <c r="CT19" s="1">
        <v>9373.2004443490005</v>
      </c>
      <c r="CU19" s="1">
        <v>9467.4644581949997</v>
      </c>
      <c r="CV19" s="1">
        <v>9560.5972971589999</v>
      </c>
      <c r="CW19" s="1">
        <v>9652.3584207950007</v>
      </c>
      <c r="CX19" s="1">
        <v>9742.4835229010005</v>
      </c>
      <c r="CY19" s="1">
        <v>9830.6825019839998</v>
      </c>
      <c r="CZ19" s="1">
        <v>9916.6373049449994</v>
      </c>
      <c r="DA19" s="1">
        <v>10000</v>
      </c>
    </row>
    <row r="20" spans="1:107" x14ac:dyDescent="0.15">
      <c r="A20" s="1" t="s">
        <v>339</v>
      </c>
      <c r="B20" s="1" t="s">
        <v>483</v>
      </c>
      <c r="C20" s="1">
        <v>1</v>
      </c>
      <c r="D20" s="1">
        <v>1</v>
      </c>
      <c r="E20" s="1">
        <v>1</v>
      </c>
      <c r="F20" s="1">
        <v>18</v>
      </c>
      <c r="G20" s="1">
        <v>0</v>
      </c>
      <c r="H20" s="1">
        <v>0</v>
      </c>
      <c r="I20" s="1">
        <v>0</v>
      </c>
      <c r="J20" s="1">
        <v>0</v>
      </c>
      <c r="K20" s="1">
        <v>3352.6371136859998</v>
      </c>
      <c r="L20" s="1">
        <v>92</v>
      </c>
      <c r="M20" s="1">
        <v>3392.172651372</v>
      </c>
      <c r="N20" s="1">
        <v>3434.4064960559999</v>
      </c>
      <c r="O20" s="1">
        <v>3477.187575766</v>
      </c>
      <c r="P20" s="1">
        <v>3520.5243606290001</v>
      </c>
      <c r="Q20" s="1">
        <v>3564.423853581</v>
      </c>
      <c r="R20" s="1">
        <v>3608.8937750599998</v>
      </c>
      <c r="S20" s="1">
        <v>3653.9442132069998</v>
      </c>
      <c r="T20" s="1">
        <v>3699.5868046370001</v>
      </c>
      <c r="U20" s="1">
        <v>3745.8130504810001</v>
      </c>
      <c r="V20" s="1">
        <v>3792.6160201739999</v>
      </c>
      <c r="W20" s="1">
        <v>3840.002941144</v>
      </c>
      <c r="X20" s="1">
        <v>3887.9810015190001</v>
      </c>
      <c r="Y20" s="1">
        <v>3936.5573431339999</v>
      </c>
      <c r="Z20" s="1">
        <v>3985.7391212990001</v>
      </c>
      <c r="AA20" s="1">
        <v>4035.5335013959998</v>
      </c>
      <c r="AB20" s="1">
        <v>4085.9477699009999</v>
      </c>
      <c r="AC20" s="1">
        <v>4136.9893378329998</v>
      </c>
      <c r="AD20" s="1">
        <v>4188.6657208289998</v>
      </c>
      <c r="AE20" s="1">
        <v>4240.9845413479998</v>
      </c>
      <c r="AF20" s="1">
        <v>4293.9534105439998</v>
      </c>
      <c r="AG20" s="1">
        <v>4347.5803131319999</v>
      </c>
      <c r="AH20" s="1">
        <v>4401.8735029190002</v>
      </c>
      <c r="AI20" s="1">
        <v>4456.8405900280004</v>
      </c>
      <c r="AJ20" s="1">
        <v>4512.4896341690001</v>
      </c>
      <c r="AK20" s="1">
        <v>4568.8282206840004</v>
      </c>
      <c r="AL20" s="1">
        <v>4625.8639968759999</v>
      </c>
      <c r="AM20" s="1">
        <v>4683.6048558399998</v>
      </c>
      <c r="AN20" s="1">
        <v>4742.059027671</v>
      </c>
      <c r="AO20" s="1">
        <v>4801.2347732259996</v>
      </c>
      <c r="AP20" s="1">
        <v>4861.1402723680003</v>
      </c>
      <c r="AQ20" s="1">
        <v>4921.7836143189998</v>
      </c>
      <c r="AR20" s="1">
        <v>4983.1727317539999</v>
      </c>
      <c r="AS20" s="1">
        <v>5045.3170843629996</v>
      </c>
      <c r="AT20" s="1">
        <v>5108.225315527</v>
      </c>
      <c r="AU20" s="1">
        <v>5171.9058913380004</v>
      </c>
      <c r="AV20" s="1">
        <v>5236.3682299530001</v>
      </c>
      <c r="AW20" s="1">
        <v>5301.6220430980002</v>
      </c>
      <c r="AX20" s="1">
        <v>5367.675933988</v>
      </c>
      <c r="AY20" s="1">
        <v>5434.5375659840001</v>
      </c>
      <c r="AZ20" s="1">
        <v>5502.2125817180004</v>
      </c>
      <c r="BA20" s="1">
        <v>5570.7064738279996</v>
      </c>
      <c r="BB20" s="1">
        <v>5640.0227736670004</v>
      </c>
      <c r="BC20" s="1">
        <v>5710.1726638110003</v>
      </c>
      <c r="BD20" s="1">
        <v>5781.1711787479999</v>
      </c>
      <c r="BE20" s="1">
        <v>5853.0225363919999</v>
      </c>
      <c r="BF20" s="1">
        <v>5925.7301179349997</v>
      </c>
      <c r="BG20" s="1">
        <v>5999.2977648799997</v>
      </c>
      <c r="BH20" s="1">
        <v>6073.7302891709996</v>
      </c>
      <c r="BI20" s="1">
        <v>6149.0349854579999</v>
      </c>
      <c r="BJ20" s="1">
        <v>6225.2173195819996</v>
      </c>
      <c r="BK20" s="1">
        <v>6302.2790118160001</v>
      </c>
      <c r="BL20" s="1">
        <v>6380.2217777300002</v>
      </c>
      <c r="BM20" s="1">
        <v>6459.0489291029999</v>
      </c>
      <c r="BN20" s="1">
        <v>6538.7618140550003</v>
      </c>
      <c r="BO20" s="1">
        <v>6619.3635980019999</v>
      </c>
      <c r="BP20" s="1">
        <v>6700.8547629029999</v>
      </c>
      <c r="BQ20" s="1">
        <v>6783.2360662089995</v>
      </c>
      <c r="BR20" s="1">
        <v>6866.5062963390001</v>
      </c>
      <c r="BS20" s="1">
        <v>6950.6650449970002</v>
      </c>
      <c r="BT20" s="1">
        <v>7035.708785158</v>
      </c>
      <c r="BU20" s="1">
        <v>7121.6319296689999</v>
      </c>
      <c r="BV20" s="1">
        <v>7208.4255100789997</v>
      </c>
      <c r="BW20" s="1">
        <v>7296.0784228020002</v>
      </c>
      <c r="BX20" s="1">
        <v>7384.577366988</v>
      </c>
      <c r="BY20" s="1">
        <v>7473.9101346429998</v>
      </c>
      <c r="BZ20" s="1">
        <v>7564.0593498979997</v>
      </c>
      <c r="CA20" s="1">
        <v>7655.010685233</v>
      </c>
      <c r="CB20" s="1">
        <v>7746.7429673300003</v>
      </c>
      <c r="CC20" s="1">
        <v>7839.2308350880003</v>
      </c>
      <c r="CD20" s="1">
        <v>7932.4460049290001</v>
      </c>
      <c r="CE20" s="1">
        <v>8026.3477069889996</v>
      </c>
      <c r="CF20" s="1">
        <v>8120.8847420920001</v>
      </c>
      <c r="CG20" s="1">
        <v>8215.9809624379996</v>
      </c>
      <c r="CH20" s="1">
        <v>8311.5425007449994</v>
      </c>
      <c r="CI20" s="1">
        <v>8407.5653388840001</v>
      </c>
      <c r="CJ20" s="1">
        <v>8503.9806113510003</v>
      </c>
      <c r="CK20" s="1">
        <v>8600.711253681</v>
      </c>
      <c r="CL20" s="1">
        <v>8697.6710516349995</v>
      </c>
      <c r="CM20" s="1">
        <v>8794.7637030490005</v>
      </c>
      <c r="CN20" s="1">
        <v>8891.8820977819996</v>
      </c>
      <c r="CO20" s="1">
        <v>8988.9069319699993</v>
      </c>
      <c r="CP20" s="1">
        <v>9085.7059341229997</v>
      </c>
      <c r="CQ20" s="1">
        <v>9182.1323179390001</v>
      </c>
      <c r="CR20" s="1">
        <v>9278.0236581890003</v>
      </c>
      <c r="CS20" s="1">
        <v>9373.2004443490005</v>
      </c>
      <c r="CT20" s="1">
        <v>9467.4644581949997</v>
      </c>
      <c r="CU20" s="1">
        <v>9560.5972971589999</v>
      </c>
      <c r="CV20" s="1">
        <v>9652.3584207950007</v>
      </c>
      <c r="CW20" s="1">
        <v>9742.4835229010005</v>
      </c>
      <c r="CX20" s="1">
        <v>9830.6825019839998</v>
      </c>
      <c r="CY20" s="1">
        <v>9916.6373049449994</v>
      </c>
      <c r="CZ20" s="1">
        <v>10000</v>
      </c>
    </row>
    <row r="21" spans="1:107" x14ac:dyDescent="0.15">
      <c r="A21" s="1" t="s">
        <v>340</v>
      </c>
      <c r="B21" s="1" t="s">
        <v>483</v>
      </c>
      <c r="C21" s="1">
        <v>1</v>
      </c>
      <c r="D21" s="1">
        <v>1</v>
      </c>
      <c r="E21" s="1">
        <v>1</v>
      </c>
      <c r="F21" s="1">
        <v>19</v>
      </c>
      <c r="G21" s="1">
        <v>0</v>
      </c>
      <c r="H21" s="1">
        <v>0</v>
      </c>
      <c r="I21" s="1">
        <v>0</v>
      </c>
      <c r="J21" s="1">
        <v>0</v>
      </c>
      <c r="K21" s="1">
        <v>3394.5712591689999</v>
      </c>
      <c r="L21" s="1">
        <v>91</v>
      </c>
      <c r="M21" s="1">
        <v>3434.590303554</v>
      </c>
      <c r="N21" s="1">
        <v>3477.347578372</v>
      </c>
      <c r="O21" s="1">
        <v>3520.6595353329999</v>
      </c>
      <c r="P21" s="1">
        <v>3564.5327441949999</v>
      </c>
      <c r="Q21" s="1">
        <v>3608.9742760610002</v>
      </c>
      <c r="R21" s="1">
        <v>3653.993769576</v>
      </c>
      <c r="S21" s="1">
        <v>3699.6025306800002</v>
      </c>
      <c r="T21" s="1">
        <v>3745.8130504810001</v>
      </c>
      <c r="U21" s="1">
        <v>3792.6160201739999</v>
      </c>
      <c r="V21" s="1">
        <v>3840.002941144</v>
      </c>
      <c r="W21" s="1">
        <v>3887.9810015190001</v>
      </c>
      <c r="X21" s="1">
        <v>3936.5573431339999</v>
      </c>
      <c r="Y21" s="1">
        <v>3985.7391212990001</v>
      </c>
      <c r="Z21" s="1">
        <v>4035.5335013959998</v>
      </c>
      <c r="AA21" s="1">
        <v>4085.9477699009999</v>
      </c>
      <c r="AB21" s="1">
        <v>4136.9893378329998</v>
      </c>
      <c r="AC21" s="1">
        <v>4188.6657208289998</v>
      </c>
      <c r="AD21" s="1">
        <v>4240.9845413479998</v>
      </c>
      <c r="AE21" s="1">
        <v>4293.9534105439998</v>
      </c>
      <c r="AF21" s="1">
        <v>4347.5803131319999</v>
      </c>
      <c r="AG21" s="1">
        <v>4401.8735029190002</v>
      </c>
      <c r="AH21" s="1">
        <v>4456.8405900280004</v>
      </c>
      <c r="AI21" s="1">
        <v>4512.4896341690001</v>
      </c>
      <c r="AJ21" s="1">
        <v>4568.8282206840004</v>
      </c>
      <c r="AK21" s="1">
        <v>4625.8639968759999</v>
      </c>
      <c r="AL21" s="1">
        <v>4683.6048558399998</v>
      </c>
      <c r="AM21" s="1">
        <v>4742.059027671</v>
      </c>
      <c r="AN21" s="1">
        <v>4801.2347732259996</v>
      </c>
      <c r="AO21" s="1">
        <v>4861.1402723680003</v>
      </c>
      <c r="AP21" s="1">
        <v>4921.7836143189998</v>
      </c>
      <c r="AQ21" s="1">
        <v>4983.1727317539999</v>
      </c>
      <c r="AR21" s="1">
        <v>5045.3170843629996</v>
      </c>
      <c r="AS21" s="1">
        <v>5108.225315527</v>
      </c>
      <c r="AT21" s="1">
        <v>5171.9058913380004</v>
      </c>
      <c r="AU21" s="1">
        <v>5236.3682299530001</v>
      </c>
      <c r="AV21" s="1">
        <v>5301.6220430980002</v>
      </c>
      <c r="AW21" s="1">
        <v>5367.675933988</v>
      </c>
      <c r="AX21" s="1">
        <v>5434.5375659840001</v>
      </c>
      <c r="AY21" s="1">
        <v>5502.2125817180004</v>
      </c>
      <c r="AZ21" s="1">
        <v>5570.7064738279996</v>
      </c>
      <c r="BA21" s="1">
        <v>5640.0227736670004</v>
      </c>
      <c r="BB21" s="1">
        <v>5710.1726638110003</v>
      </c>
      <c r="BC21" s="1">
        <v>5781.1711787479999</v>
      </c>
      <c r="BD21" s="1">
        <v>5853.0225363919999</v>
      </c>
      <c r="BE21" s="1">
        <v>5925.7301179349997</v>
      </c>
      <c r="BF21" s="1">
        <v>5999.2977648799997</v>
      </c>
      <c r="BG21" s="1">
        <v>6073.7302891709996</v>
      </c>
      <c r="BH21" s="1">
        <v>6149.0349854579999</v>
      </c>
      <c r="BI21" s="1">
        <v>6225.2173195819996</v>
      </c>
      <c r="BJ21" s="1">
        <v>6302.2790118160001</v>
      </c>
      <c r="BK21" s="1">
        <v>6380.2217777300002</v>
      </c>
      <c r="BL21" s="1">
        <v>6459.0489291029999</v>
      </c>
      <c r="BM21" s="1">
        <v>6538.7618140550003</v>
      </c>
      <c r="BN21" s="1">
        <v>6619.3635980019999</v>
      </c>
      <c r="BO21" s="1">
        <v>6700.8547629029999</v>
      </c>
      <c r="BP21" s="1">
        <v>6783.2360662089995</v>
      </c>
      <c r="BQ21" s="1">
        <v>6866.5062963390001</v>
      </c>
      <c r="BR21" s="1">
        <v>6950.6650449970002</v>
      </c>
      <c r="BS21" s="1">
        <v>7035.708785158</v>
      </c>
      <c r="BT21" s="1">
        <v>7121.6319296689999</v>
      </c>
      <c r="BU21" s="1">
        <v>7208.4255100789997</v>
      </c>
      <c r="BV21" s="1">
        <v>7296.0784228020002</v>
      </c>
      <c r="BW21" s="1">
        <v>7384.577366988</v>
      </c>
      <c r="BX21" s="1">
        <v>7473.9101346429998</v>
      </c>
      <c r="BY21" s="1">
        <v>7564.0593498979997</v>
      </c>
      <c r="BZ21" s="1">
        <v>7655.010685233</v>
      </c>
      <c r="CA21" s="1">
        <v>7746.7429673300003</v>
      </c>
      <c r="CB21" s="1">
        <v>7839.2308350880003</v>
      </c>
      <c r="CC21" s="1">
        <v>7932.4460049290001</v>
      </c>
      <c r="CD21" s="1">
        <v>8026.3477069889996</v>
      </c>
      <c r="CE21" s="1">
        <v>8120.8847420920001</v>
      </c>
      <c r="CF21" s="1">
        <v>8215.9809624379996</v>
      </c>
      <c r="CG21" s="1">
        <v>8311.5425007449994</v>
      </c>
      <c r="CH21" s="1">
        <v>8407.5653388840001</v>
      </c>
      <c r="CI21" s="1">
        <v>8503.9806113510003</v>
      </c>
      <c r="CJ21" s="1">
        <v>8600.711253681</v>
      </c>
      <c r="CK21" s="1">
        <v>8697.6710516349995</v>
      </c>
      <c r="CL21" s="1">
        <v>8794.7637030490005</v>
      </c>
      <c r="CM21" s="1">
        <v>8891.8820977819996</v>
      </c>
      <c r="CN21" s="1">
        <v>8988.9069319699993</v>
      </c>
      <c r="CO21" s="1">
        <v>9085.7059341229997</v>
      </c>
      <c r="CP21" s="1">
        <v>9182.1323179390001</v>
      </c>
      <c r="CQ21" s="1">
        <v>9278.0236581890003</v>
      </c>
      <c r="CR21" s="1">
        <v>9373.2004443490005</v>
      </c>
      <c r="CS21" s="1">
        <v>9467.4644581949997</v>
      </c>
      <c r="CT21" s="1">
        <v>9560.5972971589999</v>
      </c>
      <c r="CU21" s="1">
        <v>9652.3584207950007</v>
      </c>
      <c r="CV21" s="1">
        <v>9742.4835229010005</v>
      </c>
      <c r="CW21" s="1">
        <v>9830.6825019839998</v>
      </c>
      <c r="CX21" s="1">
        <v>9916.6373049449994</v>
      </c>
      <c r="CY21" s="1">
        <v>10000</v>
      </c>
    </row>
    <row r="22" spans="1:107" x14ac:dyDescent="0.15">
      <c r="A22" s="1" t="s">
        <v>341</v>
      </c>
      <c r="B22" s="1" t="s">
        <v>483</v>
      </c>
      <c r="C22" s="1">
        <v>1</v>
      </c>
      <c r="D22" s="1">
        <v>1</v>
      </c>
      <c r="E22" s="1">
        <v>1</v>
      </c>
      <c r="F22" s="1">
        <v>20</v>
      </c>
      <c r="G22" s="1">
        <v>0</v>
      </c>
      <c r="H22" s="1">
        <v>0</v>
      </c>
      <c r="I22" s="1">
        <v>0</v>
      </c>
      <c r="J22" s="1">
        <v>0</v>
      </c>
      <c r="K22" s="1">
        <v>3437.0315355920002</v>
      </c>
      <c r="L22" s="1">
        <v>90</v>
      </c>
      <c r="M22" s="1">
        <v>3477.5420822209999</v>
      </c>
      <c r="N22" s="1">
        <v>3520.8296627099999</v>
      </c>
      <c r="O22" s="1">
        <v>3564.677045679</v>
      </c>
      <c r="P22" s="1">
        <v>3609.090653493</v>
      </c>
      <c r="Q22" s="1">
        <v>3654.0796757600001</v>
      </c>
      <c r="R22" s="1">
        <v>3699.655088126</v>
      </c>
      <c r="S22" s="1">
        <v>3745.8291299070002</v>
      </c>
      <c r="T22" s="1">
        <v>3792.6160201739999</v>
      </c>
      <c r="U22" s="1">
        <v>3840.002941144</v>
      </c>
      <c r="V22" s="1">
        <v>3887.9810015190001</v>
      </c>
      <c r="W22" s="1">
        <v>3936.5573431339999</v>
      </c>
      <c r="X22" s="1">
        <v>3985.7391212990001</v>
      </c>
      <c r="Y22" s="1">
        <v>4035.5335013959998</v>
      </c>
      <c r="Z22" s="1">
        <v>4085.9477699009999</v>
      </c>
      <c r="AA22" s="1">
        <v>4136.9893378329998</v>
      </c>
      <c r="AB22" s="1">
        <v>4188.6657208289998</v>
      </c>
      <c r="AC22" s="1">
        <v>4240.9845413479998</v>
      </c>
      <c r="AD22" s="1">
        <v>4293.9534105439998</v>
      </c>
      <c r="AE22" s="1">
        <v>4347.5803131319999</v>
      </c>
      <c r="AF22" s="1">
        <v>4401.8735029190002</v>
      </c>
      <c r="AG22" s="1">
        <v>4456.8405900280004</v>
      </c>
      <c r="AH22" s="1">
        <v>4512.4896341690001</v>
      </c>
      <c r="AI22" s="1">
        <v>4568.8282206840004</v>
      </c>
      <c r="AJ22" s="1">
        <v>4625.8639968759999</v>
      </c>
      <c r="AK22" s="1">
        <v>4683.6048558399998</v>
      </c>
      <c r="AL22" s="1">
        <v>4742.059027671</v>
      </c>
      <c r="AM22" s="1">
        <v>4801.2347732259996</v>
      </c>
      <c r="AN22" s="1">
        <v>4861.1402723680003</v>
      </c>
      <c r="AO22" s="1">
        <v>4921.7836143189998</v>
      </c>
      <c r="AP22" s="1">
        <v>4983.1727317539999</v>
      </c>
      <c r="AQ22" s="1">
        <v>5045.3170843629996</v>
      </c>
      <c r="AR22" s="1">
        <v>5108.225315527</v>
      </c>
      <c r="AS22" s="1">
        <v>5171.9058913380004</v>
      </c>
      <c r="AT22" s="1">
        <v>5236.3682299530001</v>
      </c>
      <c r="AU22" s="1">
        <v>5301.6220430980002</v>
      </c>
      <c r="AV22" s="1">
        <v>5367.675933988</v>
      </c>
      <c r="AW22" s="1">
        <v>5434.5375659840001</v>
      </c>
      <c r="AX22" s="1">
        <v>5502.2125817180004</v>
      </c>
      <c r="AY22" s="1">
        <v>5570.7064738279996</v>
      </c>
      <c r="AZ22" s="1">
        <v>5640.0227736670004</v>
      </c>
      <c r="BA22" s="1">
        <v>5710.1726638110003</v>
      </c>
      <c r="BB22" s="1">
        <v>5781.1711787479999</v>
      </c>
      <c r="BC22" s="1">
        <v>5853.0225363919999</v>
      </c>
      <c r="BD22" s="1">
        <v>5925.7301179349997</v>
      </c>
      <c r="BE22" s="1">
        <v>5999.2977648799997</v>
      </c>
      <c r="BF22" s="1">
        <v>6073.7302891709996</v>
      </c>
      <c r="BG22" s="1">
        <v>6149.0349854579999</v>
      </c>
      <c r="BH22" s="1">
        <v>6225.2173195819996</v>
      </c>
      <c r="BI22" s="1">
        <v>6302.2790118160001</v>
      </c>
      <c r="BJ22" s="1">
        <v>6380.2217777300002</v>
      </c>
      <c r="BK22" s="1">
        <v>6459.0489291029999</v>
      </c>
      <c r="BL22" s="1">
        <v>6538.7618140550003</v>
      </c>
      <c r="BM22" s="1">
        <v>6619.3635980019999</v>
      </c>
      <c r="BN22" s="1">
        <v>6700.8547629029999</v>
      </c>
      <c r="BO22" s="1">
        <v>6783.2360662089995</v>
      </c>
      <c r="BP22" s="1">
        <v>6866.5062963390001</v>
      </c>
      <c r="BQ22" s="1">
        <v>6950.6650449970002</v>
      </c>
      <c r="BR22" s="1">
        <v>7035.708785158</v>
      </c>
      <c r="BS22" s="1">
        <v>7121.6319296689999</v>
      </c>
      <c r="BT22" s="1">
        <v>7208.4255100789997</v>
      </c>
      <c r="BU22" s="1">
        <v>7296.0784228020002</v>
      </c>
      <c r="BV22" s="1">
        <v>7384.577366988</v>
      </c>
      <c r="BW22" s="1">
        <v>7473.9101346429998</v>
      </c>
      <c r="BX22" s="1">
        <v>7564.0593498979997</v>
      </c>
      <c r="BY22" s="1">
        <v>7655.010685233</v>
      </c>
      <c r="BZ22" s="1">
        <v>7746.7429673300003</v>
      </c>
      <c r="CA22" s="1">
        <v>7839.2308350880003</v>
      </c>
      <c r="CB22" s="1">
        <v>7932.4460049290001</v>
      </c>
      <c r="CC22" s="1">
        <v>8026.3477069889996</v>
      </c>
      <c r="CD22" s="1">
        <v>8120.8847420920001</v>
      </c>
      <c r="CE22" s="1">
        <v>8215.9809624379996</v>
      </c>
      <c r="CF22" s="1">
        <v>8311.5425007449994</v>
      </c>
      <c r="CG22" s="1">
        <v>8407.5653388840001</v>
      </c>
      <c r="CH22" s="1">
        <v>8503.9806113510003</v>
      </c>
      <c r="CI22" s="1">
        <v>8600.711253681</v>
      </c>
      <c r="CJ22" s="1">
        <v>8697.6710516349995</v>
      </c>
      <c r="CK22" s="1">
        <v>8794.7637030490005</v>
      </c>
      <c r="CL22" s="1">
        <v>8891.8820977819996</v>
      </c>
      <c r="CM22" s="1">
        <v>8988.9069319699993</v>
      </c>
      <c r="CN22" s="1">
        <v>9085.7059341229997</v>
      </c>
      <c r="CO22" s="1">
        <v>9182.1323179390001</v>
      </c>
      <c r="CP22" s="1">
        <v>9278.0236581890003</v>
      </c>
      <c r="CQ22" s="1">
        <v>9373.2004443490005</v>
      </c>
      <c r="CR22" s="1">
        <v>9467.4644581949997</v>
      </c>
      <c r="CS22" s="1">
        <v>9560.5972971589999</v>
      </c>
      <c r="CT22" s="1">
        <v>9652.3584207950007</v>
      </c>
      <c r="CU22" s="1">
        <v>9742.4835229010005</v>
      </c>
      <c r="CV22" s="1">
        <v>9830.6825019839998</v>
      </c>
      <c r="CW22" s="1">
        <v>9916.6373049449994</v>
      </c>
      <c r="CX22" s="1">
        <v>10000</v>
      </c>
    </row>
    <row r="23" spans="1:107" x14ac:dyDescent="0.15">
      <c r="A23" s="1" t="s">
        <v>342</v>
      </c>
      <c r="B23" s="1" t="s">
        <v>483</v>
      </c>
      <c r="C23" s="1">
        <v>1</v>
      </c>
      <c r="D23" s="1">
        <v>1</v>
      </c>
      <c r="E23" s="1">
        <v>1</v>
      </c>
      <c r="F23" s="1">
        <v>21</v>
      </c>
      <c r="G23" s="1">
        <v>0</v>
      </c>
      <c r="H23" s="1">
        <v>0</v>
      </c>
      <c r="I23" s="1">
        <v>0</v>
      </c>
      <c r="J23" s="1">
        <v>0</v>
      </c>
      <c r="K23" s="1">
        <v>3480.0086916939999</v>
      </c>
      <c r="L23" s="1">
        <v>89</v>
      </c>
      <c r="M23" s="1">
        <v>3521.0201432210001</v>
      </c>
      <c r="N23" s="1">
        <v>3564.8438375149999</v>
      </c>
      <c r="O23" s="1">
        <v>3609.2318050499998</v>
      </c>
      <c r="P23" s="1">
        <v>3654.192816748</v>
      </c>
      <c r="Q23" s="1">
        <v>3699.7375403269998</v>
      </c>
      <c r="R23" s="1">
        <v>3745.8779803950001</v>
      </c>
      <c r="S23" s="1">
        <v>3792.629214774</v>
      </c>
      <c r="T23" s="1">
        <v>3840.002941144</v>
      </c>
      <c r="U23" s="1">
        <v>3887.9810015190001</v>
      </c>
      <c r="V23" s="1">
        <v>3936.5573431339999</v>
      </c>
      <c r="W23" s="1">
        <v>3985.7391212990001</v>
      </c>
      <c r="X23" s="1">
        <v>4035.5335013959998</v>
      </c>
      <c r="Y23" s="1">
        <v>4085.9477699009999</v>
      </c>
      <c r="Z23" s="1">
        <v>4136.9893378329998</v>
      </c>
      <c r="AA23" s="1">
        <v>4188.6657208289998</v>
      </c>
      <c r="AB23" s="1">
        <v>4240.9845413479998</v>
      </c>
      <c r="AC23" s="1">
        <v>4293.9534105439998</v>
      </c>
      <c r="AD23" s="1">
        <v>4347.5803131319999</v>
      </c>
      <c r="AE23" s="1">
        <v>4401.8735029190002</v>
      </c>
      <c r="AF23" s="1">
        <v>4456.8405900280004</v>
      </c>
      <c r="AG23" s="1">
        <v>4512.4896341690001</v>
      </c>
      <c r="AH23" s="1">
        <v>4568.8282206840004</v>
      </c>
      <c r="AI23" s="1">
        <v>4625.8639968759999</v>
      </c>
      <c r="AJ23" s="1">
        <v>4683.6048558399998</v>
      </c>
      <c r="AK23" s="1">
        <v>4742.059027671</v>
      </c>
      <c r="AL23" s="1">
        <v>4801.2347732259996</v>
      </c>
      <c r="AM23" s="1">
        <v>4861.1402723680003</v>
      </c>
      <c r="AN23" s="1">
        <v>4921.7836143189998</v>
      </c>
      <c r="AO23" s="1">
        <v>4983.1727317539999</v>
      </c>
      <c r="AP23" s="1">
        <v>5045.3170843629996</v>
      </c>
      <c r="AQ23" s="1">
        <v>5108.225315527</v>
      </c>
      <c r="AR23" s="1">
        <v>5171.9058913380004</v>
      </c>
      <c r="AS23" s="1">
        <v>5236.3682299530001</v>
      </c>
      <c r="AT23" s="1">
        <v>5301.6220430980002</v>
      </c>
      <c r="AU23" s="1">
        <v>5367.675933988</v>
      </c>
      <c r="AV23" s="1">
        <v>5434.5375659840001</v>
      </c>
      <c r="AW23" s="1">
        <v>5502.2125817180004</v>
      </c>
      <c r="AX23" s="1">
        <v>5570.7064738279996</v>
      </c>
      <c r="AY23" s="1">
        <v>5640.0227736670004</v>
      </c>
      <c r="AZ23" s="1">
        <v>5710.1726638110003</v>
      </c>
      <c r="BA23" s="1">
        <v>5781.1711787479999</v>
      </c>
      <c r="BB23" s="1">
        <v>5853.0225363919999</v>
      </c>
      <c r="BC23" s="1">
        <v>5925.7301179349997</v>
      </c>
      <c r="BD23" s="1">
        <v>5999.2977648799997</v>
      </c>
      <c r="BE23" s="1">
        <v>6073.7302891709996</v>
      </c>
      <c r="BF23" s="1">
        <v>6149.0349854579999</v>
      </c>
      <c r="BG23" s="1">
        <v>6225.2173195819996</v>
      </c>
      <c r="BH23" s="1">
        <v>6302.2790118160001</v>
      </c>
      <c r="BI23" s="1">
        <v>6380.2217777300002</v>
      </c>
      <c r="BJ23" s="1">
        <v>6459.0489291029999</v>
      </c>
      <c r="BK23" s="1">
        <v>6538.7618140550003</v>
      </c>
      <c r="BL23" s="1">
        <v>6619.3635980019999</v>
      </c>
      <c r="BM23" s="1">
        <v>6700.8547629029999</v>
      </c>
      <c r="BN23" s="1">
        <v>6783.2360662089995</v>
      </c>
      <c r="BO23" s="1">
        <v>6866.5062963390001</v>
      </c>
      <c r="BP23" s="1">
        <v>6950.6650449970002</v>
      </c>
      <c r="BQ23" s="1">
        <v>7035.708785158</v>
      </c>
      <c r="BR23" s="1">
        <v>7121.6319296689999</v>
      </c>
      <c r="BS23" s="1">
        <v>7208.4255100789997</v>
      </c>
      <c r="BT23" s="1">
        <v>7296.0784228020002</v>
      </c>
      <c r="BU23" s="1">
        <v>7384.577366988</v>
      </c>
      <c r="BV23" s="1">
        <v>7473.9101346429998</v>
      </c>
      <c r="BW23" s="1">
        <v>7564.0593498979997</v>
      </c>
      <c r="BX23" s="1">
        <v>7655.010685233</v>
      </c>
      <c r="BY23" s="1">
        <v>7746.7429673300003</v>
      </c>
      <c r="BZ23" s="1">
        <v>7839.2308350880003</v>
      </c>
      <c r="CA23" s="1">
        <v>7932.4460049290001</v>
      </c>
      <c r="CB23" s="1">
        <v>8026.3477069889996</v>
      </c>
      <c r="CC23" s="1">
        <v>8120.8847420920001</v>
      </c>
      <c r="CD23" s="1">
        <v>8215.9809624379996</v>
      </c>
      <c r="CE23" s="1">
        <v>8311.5425007449994</v>
      </c>
      <c r="CF23" s="1">
        <v>8407.5653388840001</v>
      </c>
      <c r="CG23" s="1">
        <v>8503.9806113510003</v>
      </c>
      <c r="CH23" s="1">
        <v>8600.711253681</v>
      </c>
      <c r="CI23" s="1">
        <v>8697.6710516349995</v>
      </c>
      <c r="CJ23" s="1">
        <v>8794.7637030490005</v>
      </c>
      <c r="CK23" s="1">
        <v>8891.8820977819996</v>
      </c>
      <c r="CL23" s="1">
        <v>8988.9069319699993</v>
      </c>
      <c r="CM23" s="1">
        <v>9085.7059341229997</v>
      </c>
      <c r="CN23" s="1">
        <v>9182.1323179390001</v>
      </c>
      <c r="CO23" s="1">
        <v>9278.0236581890003</v>
      </c>
      <c r="CP23" s="1">
        <v>9373.2004443490005</v>
      </c>
      <c r="CQ23" s="1">
        <v>9467.4644581949997</v>
      </c>
      <c r="CR23" s="1">
        <v>9560.5972971589999</v>
      </c>
      <c r="CS23" s="1">
        <v>9652.3584207950007</v>
      </c>
      <c r="CT23" s="1">
        <v>9742.4835229010005</v>
      </c>
      <c r="CU23" s="1">
        <v>9830.6825019839998</v>
      </c>
      <c r="CV23" s="1">
        <v>9916.6373049449994</v>
      </c>
      <c r="CW23" s="1">
        <v>10000</v>
      </c>
    </row>
    <row r="24" spans="1:107" x14ac:dyDescent="0.15">
      <c r="A24" s="1" t="s">
        <v>343</v>
      </c>
      <c r="B24" s="1" t="s">
        <v>483</v>
      </c>
      <c r="C24" s="1">
        <v>1</v>
      </c>
      <c r="D24" s="1">
        <v>1</v>
      </c>
      <c r="E24" s="1">
        <v>1</v>
      </c>
      <c r="F24" s="1">
        <v>22</v>
      </c>
      <c r="G24" s="1">
        <v>0</v>
      </c>
      <c r="H24" s="1">
        <v>0</v>
      </c>
      <c r="I24" s="1">
        <v>0</v>
      </c>
      <c r="J24" s="1">
        <v>0</v>
      </c>
      <c r="K24" s="1">
        <v>3523.5200478279999</v>
      </c>
      <c r="L24" s="1">
        <v>88</v>
      </c>
      <c r="M24" s="1">
        <v>3565.036672364</v>
      </c>
      <c r="N24" s="1">
        <v>3609.4000047119998</v>
      </c>
      <c r="O24" s="1">
        <v>3654.3340739989999</v>
      </c>
      <c r="P24" s="1">
        <v>3699.8492476699998</v>
      </c>
      <c r="Q24" s="1">
        <v>3745.9573014910002</v>
      </c>
      <c r="R24" s="1">
        <v>3792.6741510689999</v>
      </c>
      <c r="S24" s="1">
        <v>3840.0115413389999</v>
      </c>
      <c r="T24" s="1">
        <v>3887.9810015190001</v>
      </c>
      <c r="U24" s="1">
        <v>3936.5573431339999</v>
      </c>
      <c r="V24" s="1">
        <v>3985.7391212990001</v>
      </c>
      <c r="W24" s="1">
        <v>4035.5335013959998</v>
      </c>
      <c r="X24" s="1">
        <v>4085.9477699009999</v>
      </c>
      <c r="Y24" s="1">
        <v>4136.9893378329998</v>
      </c>
      <c r="Z24" s="1">
        <v>4188.6657208289998</v>
      </c>
      <c r="AA24" s="1">
        <v>4240.9845413479998</v>
      </c>
      <c r="AB24" s="1">
        <v>4293.9534105439998</v>
      </c>
      <c r="AC24" s="1">
        <v>4347.5803131319999</v>
      </c>
      <c r="AD24" s="1">
        <v>4401.8735029190002</v>
      </c>
      <c r="AE24" s="1">
        <v>4456.8405900280004</v>
      </c>
      <c r="AF24" s="1">
        <v>4512.4896341690001</v>
      </c>
      <c r="AG24" s="1">
        <v>4568.8282206840004</v>
      </c>
      <c r="AH24" s="1">
        <v>4625.8639968759999</v>
      </c>
      <c r="AI24" s="1">
        <v>4683.6048558399998</v>
      </c>
      <c r="AJ24" s="1">
        <v>4742.059027671</v>
      </c>
      <c r="AK24" s="1">
        <v>4801.2347732259996</v>
      </c>
      <c r="AL24" s="1">
        <v>4861.1402723680003</v>
      </c>
      <c r="AM24" s="1">
        <v>4921.7836143189998</v>
      </c>
      <c r="AN24" s="1">
        <v>4983.1727317539999</v>
      </c>
      <c r="AO24" s="1">
        <v>5045.3170843629996</v>
      </c>
      <c r="AP24" s="1">
        <v>5108.225315527</v>
      </c>
      <c r="AQ24" s="1">
        <v>5171.9058913380004</v>
      </c>
      <c r="AR24" s="1">
        <v>5236.3682299530001</v>
      </c>
      <c r="AS24" s="1">
        <v>5301.6220430980002</v>
      </c>
      <c r="AT24" s="1">
        <v>5367.675933988</v>
      </c>
      <c r="AU24" s="1">
        <v>5434.5375659840001</v>
      </c>
      <c r="AV24" s="1">
        <v>5502.2125817180004</v>
      </c>
      <c r="AW24" s="1">
        <v>5570.7064738279996</v>
      </c>
      <c r="AX24" s="1">
        <v>5640.0227736670004</v>
      </c>
      <c r="AY24" s="1">
        <v>5710.1726638110003</v>
      </c>
      <c r="AZ24" s="1">
        <v>5781.1711787479999</v>
      </c>
      <c r="BA24" s="1">
        <v>5853.0225363919999</v>
      </c>
      <c r="BB24" s="1">
        <v>5925.7301179349997</v>
      </c>
      <c r="BC24" s="1">
        <v>5999.2977648799997</v>
      </c>
      <c r="BD24" s="1">
        <v>6073.7302891709996</v>
      </c>
      <c r="BE24" s="1">
        <v>6149.0349854579999</v>
      </c>
      <c r="BF24" s="1">
        <v>6225.2173195819996</v>
      </c>
      <c r="BG24" s="1">
        <v>6302.2790118160001</v>
      </c>
      <c r="BH24" s="1">
        <v>6380.2217777300002</v>
      </c>
      <c r="BI24" s="1">
        <v>6459.0489291029999</v>
      </c>
      <c r="BJ24" s="1">
        <v>6538.7618140550003</v>
      </c>
      <c r="BK24" s="1">
        <v>6619.3635980019999</v>
      </c>
      <c r="BL24" s="1">
        <v>6700.8547629029999</v>
      </c>
      <c r="BM24" s="1">
        <v>6783.2360662089995</v>
      </c>
      <c r="BN24" s="1">
        <v>6866.5062963390001</v>
      </c>
      <c r="BO24" s="1">
        <v>6950.6650449970002</v>
      </c>
      <c r="BP24" s="1">
        <v>7035.708785158</v>
      </c>
      <c r="BQ24" s="1">
        <v>7121.6319296689999</v>
      </c>
      <c r="BR24" s="1">
        <v>7208.4255100789997</v>
      </c>
      <c r="BS24" s="1">
        <v>7296.0784228020002</v>
      </c>
      <c r="BT24" s="1">
        <v>7384.577366988</v>
      </c>
      <c r="BU24" s="1">
        <v>7473.9101346429998</v>
      </c>
      <c r="BV24" s="1">
        <v>7564.0593498979997</v>
      </c>
      <c r="BW24" s="1">
        <v>7655.010685233</v>
      </c>
      <c r="BX24" s="1">
        <v>7746.7429673300003</v>
      </c>
      <c r="BY24" s="1">
        <v>7839.2308350880003</v>
      </c>
      <c r="BZ24" s="1">
        <v>7932.4460049290001</v>
      </c>
      <c r="CA24" s="1">
        <v>8026.3477069889996</v>
      </c>
      <c r="CB24" s="1">
        <v>8120.8847420920001</v>
      </c>
      <c r="CC24" s="1">
        <v>8215.9809624379996</v>
      </c>
      <c r="CD24" s="1">
        <v>8311.5425007449994</v>
      </c>
      <c r="CE24" s="1">
        <v>8407.5653388840001</v>
      </c>
      <c r="CF24" s="1">
        <v>8503.9806113510003</v>
      </c>
      <c r="CG24" s="1">
        <v>8600.711253681</v>
      </c>
      <c r="CH24" s="1">
        <v>8697.6710516349995</v>
      </c>
      <c r="CI24" s="1">
        <v>8794.7637030490005</v>
      </c>
      <c r="CJ24" s="1">
        <v>8891.8820977819996</v>
      </c>
      <c r="CK24" s="1">
        <v>8988.9069319699993</v>
      </c>
      <c r="CL24" s="1">
        <v>9085.7059341229997</v>
      </c>
      <c r="CM24" s="1">
        <v>9182.1323179390001</v>
      </c>
      <c r="CN24" s="1">
        <v>9278.0236581890003</v>
      </c>
      <c r="CO24" s="1">
        <v>9373.2004443490005</v>
      </c>
      <c r="CP24" s="1">
        <v>9467.4644581949997</v>
      </c>
      <c r="CQ24" s="1">
        <v>9560.5972971589999</v>
      </c>
      <c r="CR24" s="1">
        <v>9652.3584207950007</v>
      </c>
      <c r="CS24" s="1">
        <v>9742.4835229010005</v>
      </c>
      <c r="CT24" s="1">
        <v>9830.6825019839998</v>
      </c>
      <c r="CU24" s="1">
        <v>9916.6373049449994</v>
      </c>
      <c r="CV24" s="1">
        <v>10000</v>
      </c>
    </row>
    <row r="25" spans="1:107" x14ac:dyDescent="0.15">
      <c r="A25" s="1" t="s">
        <v>344</v>
      </c>
      <c r="B25" s="1" t="s">
        <v>483</v>
      </c>
      <c r="C25" s="1">
        <v>1</v>
      </c>
      <c r="D25" s="1">
        <v>1</v>
      </c>
      <c r="E25" s="1">
        <v>1</v>
      </c>
      <c r="F25" s="1">
        <v>23</v>
      </c>
      <c r="G25" s="1">
        <v>0</v>
      </c>
      <c r="H25" s="1">
        <v>0</v>
      </c>
      <c r="I25" s="1">
        <v>0</v>
      </c>
      <c r="J25" s="1">
        <v>0</v>
      </c>
      <c r="K25" s="1">
        <v>3567.5817337049998</v>
      </c>
      <c r="L25" s="1">
        <v>87</v>
      </c>
      <c r="M25" s="1">
        <v>3609.6042713860002</v>
      </c>
      <c r="N25" s="1">
        <v>3654.5111628999998</v>
      </c>
      <c r="O25" s="1">
        <v>3699.9964950089998</v>
      </c>
      <c r="P25" s="1">
        <v>3746.0718093519999</v>
      </c>
      <c r="Q25" s="1">
        <v>3792.7538792099999</v>
      </c>
      <c r="R25" s="1">
        <v>3840.0544979870001</v>
      </c>
      <c r="S25" s="1">
        <v>3887.9850087660002</v>
      </c>
      <c r="T25" s="1">
        <v>3936.5573431339999</v>
      </c>
      <c r="U25" s="1">
        <v>3985.7391212990001</v>
      </c>
      <c r="V25" s="1">
        <v>4035.5335013959998</v>
      </c>
      <c r="W25" s="1">
        <v>4085.9477699009999</v>
      </c>
      <c r="X25" s="1">
        <v>4136.9893378329998</v>
      </c>
      <c r="Y25" s="1">
        <v>4188.6657208289998</v>
      </c>
      <c r="Z25" s="1">
        <v>4240.9845413479998</v>
      </c>
      <c r="AA25" s="1">
        <v>4293.9534105439998</v>
      </c>
      <c r="AB25" s="1">
        <v>4347.5803131319999</v>
      </c>
      <c r="AC25" s="1">
        <v>4401.8735029190002</v>
      </c>
      <c r="AD25" s="1">
        <v>4456.8405900280004</v>
      </c>
      <c r="AE25" s="1">
        <v>4512.4896341690001</v>
      </c>
      <c r="AF25" s="1">
        <v>4568.8282206840004</v>
      </c>
      <c r="AG25" s="1">
        <v>4625.8639968759999</v>
      </c>
      <c r="AH25" s="1">
        <v>4683.6048558399998</v>
      </c>
      <c r="AI25" s="1">
        <v>4742.059027671</v>
      </c>
      <c r="AJ25" s="1">
        <v>4801.2347732259996</v>
      </c>
      <c r="AK25" s="1">
        <v>4861.1402723680003</v>
      </c>
      <c r="AL25" s="1">
        <v>4921.7836143189998</v>
      </c>
      <c r="AM25" s="1">
        <v>4983.1727317539999</v>
      </c>
      <c r="AN25" s="1">
        <v>5045.3170843629996</v>
      </c>
      <c r="AO25" s="1">
        <v>5108.225315527</v>
      </c>
      <c r="AP25" s="1">
        <v>5171.9058913380004</v>
      </c>
      <c r="AQ25" s="1">
        <v>5236.3682299530001</v>
      </c>
      <c r="AR25" s="1">
        <v>5301.6220430980002</v>
      </c>
      <c r="AS25" s="1">
        <v>5367.675933988</v>
      </c>
      <c r="AT25" s="1">
        <v>5434.5375659840001</v>
      </c>
      <c r="AU25" s="1">
        <v>5502.2125817180004</v>
      </c>
      <c r="AV25" s="1">
        <v>5570.7064738279996</v>
      </c>
      <c r="AW25" s="1">
        <v>5640.0227736670004</v>
      </c>
      <c r="AX25" s="1">
        <v>5710.1726638110003</v>
      </c>
      <c r="AY25" s="1">
        <v>5781.1711787479999</v>
      </c>
      <c r="AZ25" s="1">
        <v>5853.0225363919999</v>
      </c>
      <c r="BA25" s="1">
        <v>5925.7301179349997</v>
      </c>
      <c r="BB25" s="1">
        <v>5999.2977648799997</v>
      </c>
      <c r="BC25" s="1">
        <v>6073.7302891709996</v>
      </c>
      <c r="BD25" s="1">
        <v>6149.0349854579999</v>
      </c>
      <c r="BE25" s="1">
        <v>6225.2173195819996</v>
      </c>
      <c r="BF25" s="1">
        <v>6302.2790118160001</v>
      </c>
      <c r="BG25" s="1">
        <v>6380.2217777300002</v>
      </c>
      <c r="BH25" s="1">
        <v>6459.0489291029999</v>
      </c>
      <c r="BI25" s="1">
        <v>6538.7618140550003</v>
      </c>
      <c r="BJ25" s="1">
        <v>6619.3635980019999</v>
      </c>
      <c r="BK25" s="1">
        <v>6700.8547629029999</v>
      </c>
      <c r="BL25" s="1">
        <v>6783.2360662089995</v>
      </c>
      <c r="BM25" s="1">
        <v>6866.5062963390001</v>
      </c>
      <c r="BN25" s="1">
        <v>6950.6650449970002</v>
      </c>
      <c r="BO25" s="1">
        <v>7035.708785158</v>
      </c>
      <c r="BP25" s="1">
        <v>7121.6319296689999</v>
      </c>
      <c r="BQ25" s="1">
        <v>7208.4255100789997</v>
      </c>
      <c r="BR25" s="1">
        <v>7296.0784228020002</v>
      </c>
      <c r="BS25" s="1">
        <v>7384.577366988</v>
      </c>
      <c r="BT25" s="1">
        <v>7473.9101346429998</v>
      </c>
      <c r="BU25" s="1">
        <v>7564.0593498979997</v>
      </c>
      <c r="BV25" s="1">
        <v>7655.010685233</v>
      </c>
      <c r="BW25" s="1">
        <v>7746.7429673300003</v>
      </c>
      <c r="BX25" s="1">
        <v>7839.2308350880003</v>
      </c>
      <c r="BY25" s="1">
        <v>7932.4460049290001</v>
      </c>
      <c r="BZ25" s="1">
        <v>8026.3477069889996</v>
      </c>
      <c r="CA25" s="1">
        <v>8120.8847420920001</v>
      </c>
      <c r="CB25" s="1">
        <v>8215.9809624379996</v>
      </c>
      <c r="CC25" s="1">
        <v>8311.5425007449994</v>
      </c>
      <c r="CD25" s="1">
        <v>8407.5653388840001</v>
      </c>
      <c r="CE25" s="1">
        <v>8503.9806113510003</v>
      </c>
      <c r="CF25" s="1">
        <v>8600.711253681</v>
      </c>
      <c r="CG25" s="1">
        <v>8697.6710516349995</v>
      </c>
      <c r="CH25" s="1">
        <v>8794.7637030490005</v>
      </c>
      <c r="CI25" s="1">
        <v>8891.8820977819996</v>
      </c>
      <c r="CJ25" s="1">
        <v>8988.9069319699993</v>
      </c>
      <c r="CK25" s="1">
        <v>9085.7059341229997</v>
      </c>
      <c r="CL25" s="1">
        <v>9182.1323179390001</v>
      </c>
      <c r="CM25" s="1">
        <v>9278.0236581890003</v>
      </c>
      <c r="CN25" s="1">
        <v>9373.2004443490005</v>
      </c>
      <c r="CO25" s="1">
        <v>9467.4644581949997</v>
      </c>
      <c r="CP25" s="1">
        <v>9560.5972971589999</v>
      </c>
      <c r="CQ25" s="1">
        <v>9652.3584207950007</v>
      </c>
      <c r="CR25" s="1">
        <v>9742.4835229010005</v>
      </c>
      <c r="CS25" s="1">
        <v>9830.6825019839998</v>
      </c>
      <c r="CT25" s="1">
        <v>9916.6373049449994</v>
      </c>
      <c r="CU25" s="1">
        <v>10000</v>
      </c>
    </row>
    <row r="26" spans="1:107" x14ac:dyDescent="0.15">
      <c r="A26" s="1" t="s">
        <v>345</v>
      </c>
      <c r="B26" s="1" t="s">
        <v>483</v>
      </c>
      <c r="C26" s="1">
        <v>1</v>
      </c>
      <c r="D26" s="1">
        <v>1</v>
      </c>
      <c r="E26" s="1">
        <v>1</v>
      </c>
      <c r="F26" s="1">
        <v>24</v>
      </c>
      <c r="G26" s="1">
        <v>0</v>
      </c>
      <c r="H26" s="1">
        <v>0</v>
      </c>
      <c r="I26" s="1">
        <v>0</v>
      </c>
      <c r="J26" s="1">
        <v>0</v>
      </c>
      <c r="K26" s="1">
        <v>3612.1968060999998</v>
      </c>
      <c r="L26" s="1">
        <v>86</v>
      </c>
      <c r="M26" s="1">
        <v>3654.727964573</v>
      </c>
      <c r="N26" s="1">
        <v>3700.1832148879998</v>
      </c>
      <c r="O26" s="1">
        <v>3746.2254888540001</v>
      </c>
      <c r="P26" s="1">
        <v>3792.8724372460001</v>
      </c>
      <c r="Q26" s="1">
        <v>3840.1359031699999</v>
      </c>
      <c r="R26" s="1">
        <v>3888.0270394109998</v>
      </c>
      <c r="S26" s="1">
        <v>3936.5573431339999</v>
      </c>
      <c r="T26" s="1">
        <v>3985.7391212990001</v>
      </c>
      <c r="U26" s="1">
        <v>4035.5335013959998</v>
      </c>
      <c r="V26" s="1">
        <v>4085.9477699009999</v>
      </c>
      <c r="W26" s="1">
        <v>4136.9893378329998</v>
      </c>
      <c r="X26" s="1">
        <v>4188.6657208289998</v>
      </c>
      <c r="Y26" s="1">
        <v>4240.9845413479998</v>
      </c>
      <c r="Z26" s="1">
        <v>4293.9534105439998</v>
      </c>
      <c r="AA26" s="1">
        <v>4347.5803131319999</v>
      </c>
      <c r="AB26" s="1">
        <v>4401.8735029190002</v>
      </c>
      <c r="AC26" s="1">
        <v>4456.8405900280004</v>
      </c>
      <c r="AD26" s="1">
        <v>4512.4896341690001</v>
      </c>
      <c r="AE26" s="1">
        <v>4568.8282206840004</v>
      </c>
      <c r="AF26" s="1">
        <v>4625.8639968759999</v>
      </c>
      <c r="AG26" s="1">
        <v>4683.6048558399998</v>
      </c>
      <c r="AH26" s="1">
        <v>4742.059027671</v>
      </c>
      <c r="AI26" s="1">
        <v>4801.2347732259996</v>
      </c>
      <c r="AJ26" s="1">
        <v>4861.1402723680003</v>
      </c>
      <c r="AK26" s="1">
        <v>4921.7836143189998</v>
      </c>
      <c r="AL26" s="1">
        <v>4983.1727317539999</v>
      </c>
      <c r="AM26" s="1">
        <v>5045.3170843629996</v>
      </c>
      <c r="AN26" s="1">
        <v>5108.225315527</v>
      </c>
      <c r="AO26" s="1">
        <v>5171.9058913380004</v>
      </c>
      <c r="AP26" s="1">
        <v>5236.3682299530001</v>
      </c>
      <c r="AQ26" s="1">
        <v>5301.6220430980002</v>
      </c>
      <c r="AR26" s="1">
        <v>5367.675933988</v>
      </c>
      <c r="AS26" s="1">
        <v>5434.5375659840001</v>
      </c>
      <c r="AT26" s="1">
        <v>5502.2125817180004</v>
      </c>
      <c r="AU26" s="1">
        <v>5570.7064738279996</v>
      </c>
      <c r="AV26" s="1">
        <v>5640.0227736670004</v>
      </c>
      <c r="AW26" s="1">
        <v>5710.1726638110003</v>
      </c>
      <c r="AX26" s="1">
        <v>5781.1711787479999</v>
      </c>
      <c r="AY26" s="1">
        <v>5853.0225363919999</v>
      </c>
      <c r="AZ26" s="1">
        <v>5925.7301179349997</v>
      </c>
      <c r="BA26" s="1">
        <v>5999.2977648799997</v>
      </c>
      <c r="BB26" s="1">
        <v>6073.7302891709996</v>
      </c>
      <c r="BC26" s="1">
        <v>6149.0349854579999</v>
      </c>
      <c r="BD26" s="1">
        <v>6225.2173195819996</v>
      </c>
      <c r="BE26" s="1">
        <v>6302.2790118160001</v>
      </c>
      <c r="BF26" s="1">
        <v>6380.2217777300002</v>
      </c>
      <c r="BG26" s="1">
        <v>6459.0489291029999</v>
      </c>
      <c r="BH26" s="1">
        <v>6538.7618140550003</v>
      </c>
      <c r="BI26" s="1">
        <v>6619.3635980019999</v>
      </c>
      <c r="BJ26" s="1">
        <v>6700.8547629029999</v>
      </c>
      <c r="BK26" s="1">
        <v>6783.2360662089995</v>
      </c>
      <c r="BL26" s="1">
        <v>6866.5062963390001</v>
      </c>
      <c r="BM26" s="1">
        <v>6950.6650449970002</v>
      </c>
      <c r="BN26" s="1">
        <v>7035.708785158</v>
      </c>
      <c r="BO26" s="1">
        <v>7121.6319296689999</v>
      </c>
      <c r="BP26" s="1">
        <v>7208.4255100789997</v>
      </c>
      <c r="BQ26" s="1">
        <v>7296.0784228020002</v>
      </c>
      <c r="BR26" s="1">
        <v>7384.577366988</v>
      </c>
      <c r="BS26" s="1">
        <v>7473.9101346429998</v>
      </c>
      <c r="BT26" s="1">
        <v>7564.0593498979997</v>
      </c>
      <c r="BU26" s="1">
        <v>7655.010685233</v>
      </c>
      <c r="BV26" s="1">
        <v>7746.7429673300003</v>
      </c>
      <c r="BW26" s="1">
        <v>7839.2308350880003</v>
      </c>
      <c r="BX26" s="1">
        <v>7932.4460049290001</v>
      </c>
      <c r="BY26" s="1">
        <v>8026.3477069889996</v>
      </c>
      <c r="BZ26" s="1">
        <v>8120.8847420920001</v>
      </c>
      <c r="CA26" s="1">
        <v>8215.9809624379996</v>
      </c>
      <c r="CB26" s="1">
        <v>8311.5425007449994</v>
      </c>
      <c r="CC26" s="1">
        <v>8407.5653388840001</v>
      </c>
      <c r="CD26" s="1">
        <v>8503.9806113510003</v>
      </c>
      <c r="CE26" s="1">
        <v>8600.711253681</v>
      </c>
      <c r="CF26" s="1">
        <v>8697.6710516349995</v>
      </c>
      <c r="CG26" s="1">
        <v>8794.7637030490005</v>
      </c>
      <c r="CH26" s="1">
        <v>8891.8820977819996</v>
      </c>
      <c r="CI26" s="1">
        <v>8988.9069319699993</v>
      </c>
      <c r="CJ26" s="1">
        <v>9085.7059341229997</v>
      </c>
      <c r="CK26" s="1">
        <v>9182.1323179390001</v>
      </c>
      <c r="CL26" s="1">
        <v>9278.0236581890003</v>
      </c>
      <c r="CM26" s="1">
        <v>9373.2004443490005</v>
      </c>
      <c r="CN26" s="1">
        <v>9467.4644581949997</v>
      </c>
      <c r="CO26" s="1">
        <v>9560.5972971589999</v>
      </c>
      <c r="CP26" s="1">
        <v>9652.3584207950007</v>
      </c>
      <c r="CQ26" s="1">
        <v>9742.4835229010005</v>
      </c>
      <c r="CR26" s="1">
        <v>9830.6825019839998</v>
      </c>
      <c r="CS26" s="1">
        <v>9916.6373049449994</v>
      </c>
      <c r="CT26" s="1">
        <v>10000</v>
      </c>
    </row>
    <row r="27" spans="1:107" x14ac:dyDescent="0.15">
      <c r="A27" s="1" t="s">
        <v>346</v>
      </c>
      <c r="B27" s="1" t="s">
        <v>483</v>
      </c>
      <c r="C27" s="1">
        <v>1</v>
      </c>
      <c r="D27" s="1">
        <v>1</v>
      </c>
      <c r="E27" s="1">
        <v>1</v>
      </c>
      <c r="F27" s="1">
        <v>25</v>
      </c>
      <c r="G27" s="1">
        <v>0</v>
      </c>
      <c r="H27" s="1">
        <v>0</v>
      </c>
      <c r="I27" s="1">
        <v>0</v>
      </c>
      <c r="J27" s="1">
        <v>0</v>
      </c>
      <c r="K27" s="1">
        <v>3657.3663438160002</v>
      </c>
      <c r="L27" s="1">
        <v>85</v>
      </c>
      <c r="M27" s="1">
        <v>3700.4110775429999</v>
      </c>
      <c r="N27" s="1">
        <v>3746.4208586230002</v>
      </c>
      <c r="O27" s="1">
        <v>3793.0332418869998</v>
      </c>
      <c r="P27" s="1">
        <v>3840.2601202209999</v>
      </c>
      <c r="Q27" s="1">
        <v>3888.1124564329998</v>
      </c>
      <c r="R27" s="1">
        <v>3936.601313828</v>
      </c>
      <c r="S27" s="1">
        <v>3985.7391212990001</v>
      </c>
      <c r="T27" s="1">
        <v>4035.5335013959998</v>
      </c>
      <c r="U27" s="1">
        <v>4085.9477699009999</v>
      </c>
      <c r="V27" s="1">
        <v>4136.9893378329998</v>
      </c>
      <c r="W27" s="1">
        <v>4188.6657208289998</v>
      </c>
      <c r="X27" s="1">
        <v>4240.9845413479998</v>
      </c>
      <c r="Y27" s="1">
        <v>4293.9534105439998</v>
      </c>
      <c r="Z27" s="1">
        <v>4347.5803131319999</v>
      </c>
      <c r="AA27" s="1">
        <v>4401.8735029190002</v>
      </c>
      <c r="AB27" s="1">
        <v>4456.8405900280004</v>
      </c>
      <c r="AC27" s="1">
        <v>4512.4896341690001</v>
      </c>
      <c r="AD27" s="1">
        <v>4568.8282206840004</v>
      </c>
      <c r="AE27" s="1">
        <v>4625.8639968759999</v>
      </c>
      <c r="AF27" s="1">
        <v>4683.6048558399998</v>
      </c>
      <c r="AG27" s="1">
        <v>4742.059027671</v>
      </c>
      <c r="AH27" s="1">
        <v>4801.2347732259996</v>
      </c>
      <c r="AI27" s="1">
        <v>4861.1402723680003</v>
      </c>
      <c r="AJ27" s="1">
        <v>4921.7836143189998</v>
      </c>
      <c r="AK27" s="1">
        <v>4983.1727317539999</v>
      </c>
      <c r="AL27" s="1">
        <v>5045.3170843629996</v>
      </c>
      <c r="AM27" s="1">
        <v>5108.225315527</v>
      </c>
      <c r="AN27" s="1">
        <v>5171.9058913380004</v>
      </c>
      <c r="AO27" s="1">
        <v>5236.3682299530001</v>
      </c>
      <c r="AP27" s="1">
        <v>5301.6220430980002</v>
      </c>
      <c r="AQ27" s="1">
        <v>5367.675933988</v>
      </c>
      <c r="AR27" s="1">
        <v>5434.5375659840001</v>
      </c>
      <c r="AS27" s="1">
        <v>5502.2125817180004</v>
      </c>
      <c r="AT27" s="1">
        <v>5570.7064738279996</v>
      </c>
      <c r="AU27" s="1">
        <v>5640.0227736670004</v>
      </c>
      <c r="AV27" s="1">
        <v>5710.1726638110003</v>
      </c>
      <c r="AW27" s="1">
        <v>5781.1711787479999</v>
      </c>
      <c r="AX27" s="1">
        <v>5853.0225363919999</v>
      </c>
      <c r="AY27" s="1">
        <v>5925.7301179349997</v>
      </c>
      <c r="AZ27" s="1">
        <v>5999.2977648799997</v>
      </c>
      <c r="BA27" s="1">
        <v>6073.7302891709996</v>
      </c>
      <c r="BB27" s="1">
        <v>6149.0349854579999</v>
      </c>
      <c r="BC27" s="1">
        <v>6225.2173195819996</v>
      </c>
      <c r="BD27" s="1">
        <v>6302.2790118160001</v>
      </c>
      <c r="BE27" s="1">
        <v>6380.2217777300002</v>
      </c>
      <c r="BF27" s="1">
        <v>6459.0489291029999</v>
      </c>
      <c r="BG27" s="1">
        <v>6538.7618140550003</v>
      </c>
      <c r="BH27" s="1">
        <v>6619.3635980019999</v>
      </c>
      <c r="BI27" s="1">
        <v>6700.8547629029999</v>
      </c>
      <c r="BJ27" s="1">
        <v>6783.2360662089995</v>
      </c>
      <c r="BK27" s="1">
        <v>6866.5062963390001</v>
      </c>
      <c r="BL27" s="1">
        <v>6950.6650449970002</v>
      </c>
      <c r="BM27" s="1">
        <v>7035.708785158</v>
      </c>
      <c r="BN27" s="1">
        <v>7121.6319296689999</v>
      </c>
      <c r="BO27" s="1">
        <v>7208.4255100789997</v>
      </c>
      <c r="BP27" s="1">
        <v>7296.0784228020002</v>
      </c>
      <c r="BQ27" s="1">
        <v>7384.577366988</v>
      </c>
      <c r="BR27" s="1">
        <v>7473.9101346429998</v>
      </c>
      <c r="BS27" s="1">
        <v>7564.0593498979997</v>
      </c>
      <c r="BT27" s="1">
        <v>7655.010685233</v>
      </c>
      <c r="BU27" s="1">
        <v>7746.7429673300003</v>
      </c>
      <c r="BV27" s="1">
        <v>7839.2308350880003</v>
      </c>
      <c r="BW27" s="1">
        <v>7932.4460049290001</v>
      </c>
      <c r="BX27" s="1">
        <v>8026.3477069889996</v>
      </c>
      <c r="BY27" s="1">
        <v>8120.8847420920001</v>
      </c>
      <c r="BZ27" s="1">
        <v>8215.9809624379996</v>
      </c>
      <c r="CA27" s="1">
        <v>8311.5425007449994</v>
      </c>
      <c r="CB27" s="1">
        <v>8407.5653388840001</v>
      </c>
      <c r="CC27" s="1">
        <v>8503.9806113510003</v>
      </c>
      <c r="CD27" s="1">
        <v>8600.711253681</v>
      </c>
      <c r="CE27" s="1">
        <v>8697.6710516349995</v>
      </c>
      <c r="CF27" s="1">
        <v>8794.7637030490005</v>
      </c>
      <c r="CG27" s="1">
        <v>8891.8820977819996</v>
      </c>
      <c r="CH27" s="1">
        <v>8988.9069319699993</v>
      </c>
      <c r="CI27" s="1">
        <v>9085.7059341229997</v>
      </c>
      <c r="CJ27" s="1">
        <v>9182.1323179390001</v>
      </c>
      <c r="CK27" s="1">
        <v>9278.0236581890003</v>
      </c>
      <c r="CL27" s="1">
        <v>9373.2004443490005</v>
      </c>
      <c r="CM27" s="1">
        <v>9467.4644581949997</v>
      </c>
      <c r="CN27" s="1">
        <v>9560.5972971589999</v>
      </c>
      <c r="CO27" s="1">
        <v>9652.3584207950007</v>
      </c>
      <c r="CP27" s="1">
        <v>9742.4835229010005</v>
      </c>
      <c r="CQ27" s="1">
        <v>9830.6825019839998</v>
      </c>
      <c r="CR27" s="1">
        <v>9916.6373049449994</v>
      </c>
      <c r="CS27" s="1">
        <v>10000</v>
      </c>
    </row>
    <row r="28" spans="1:107" x14ac:dyDescent="0.15">
      <c r="A28" s="1" t="s">
        <v>347</v>
      </c>
      <c r="B28" s="1" t="s">
        <v>483</v>
      </c>
      <c r="C28" s="1">
        <v>1</v>
      </c>
      <c r="D28" s="1">
        <v>1</v>
      </c>
      <c r="E28" s="1">
        <v>1</v>
      </c>
      <c r="F28" s="1">
        <v>26</v>
      </c>
      <c r="G28" s="1">
        <v>0</v>
      </c>
      <c r="H28" s="1">
        <v>0</v>
      </c>
      <c r="I28" s="1">
        <v>0</v>
      </c>
      <c r="J28" s="1">
        <v>0</v>
      </c>
      <c r="K28" s="1">
        <v>3703.0907762040001</v>
      </c>
      <c r="L28" s="1">
        <v>84</v>
      </c>
      <c r="M28" s="1">
        <v>3746.6554263769999</v>
      </c>
      <c r="N28" s="1">
        <v>3793.2337675909998</v>
      </c>
      <c r="O28" s="1">
        <v>3840.4245898079998</v>
      </c>
      <c r="P28" s="1">
        <v>3888.2386661549999</v>
      </c>
      <c r="Q28" s="1">
        <v>3936.6866266080001</v>
      </c>
      <c r="R28" s="1">
        <v>3985.7803390499998</v>
      </c>
      <c r="S28" s="1">
        <v>4035.5335013959998</v>
      </c>
      <c r="T28" s="1">
        <v>4085.9477699009999</v>
      </c>
      <c r="U28" s="1">
        <v>4136.9893378329998</v>
      </c>
      <c r="V28" s="1">
        <v>4188.6657208289998</v>
      </c>
      <c r="W28" s="1">
        <v>4240.9845413479998</v>
      </c>
      <c r="X28" s="1">
        <v>4293.9534105439998</v>
      </c>
      <c r="Y28" s="1">
        <v>4347.5803131319999</v>
      </c>
      <c r="Z28" s="1">
        <v>4401.8735029190002</v>
      </c>
      <c r="AA28" s="1">
        <v>4456.8405900280004</v>
      </c>
      <c r="AB28" s="1">
        <v>4512.4896341690001</v>
      </c>
      <c r="AC28" s="1">
        <v>4568.8282206840004</v>
      </c>
      <c r="AD28" s="1">
        <v>4625.8639968759999</v>
      </c>
      <c r="AE28" s="1">
        <v>4683.6048558399998</v>
      </c>
      <c r="AF28" s="1">
        <v>4742.059027671</v>
      </c>
      <c r="AG28" s="1">
        <v>4801.2347732259996</v>
      </c>
      <c r="AH28" s="1">
        <v>4861.1402723680003</v>
      </c>
      <c r="AI28" s="1">
        <v>4921.7836143189998</v>
      </c>
      <c r="AJ28" s="1">
        <v>4983.1727317539999</v>
      </c>
      <c r="AK28" s="1">
        <v>5045.3170843629996</v>
      </c>
      <c r="AL28" s="1">
        <v>5108.225315527</v>
      </c>
      <c r="AM28" s="1">
        <v>5171.9058913380004</v>
      </c>
      <c r="AN28" s="1">
        <v>5236.3682299530001</v>
      </c>
      <c r="AO28" s="1">
        <v>5301.6220430980002</v>
      </c>
      <c r="AP28" s="1">
        <v>5367.675933988</v>
      </c>
      <c r="AQ28" s="1">
        <v>5434.5375659840001</v>
      </c>
      <c r="AR28" s="1">
        <v>5502.2125817180004</v>
      </c>
      <c r="AS28" s="1">
        <v>5570.7064738279996</v>
      </c>
      <c r="AT28" s="1">
        <v>5640.0227736670004</v>
      </c>
      <c r="AU28" s="1">
        <v>5710.1726638110003</v>
      </c>
      <c r="AV28" s="1">
        <v>5781.1711787479999</v>
      </c>
      <c r="AW28" s="1">
        <v>5853.0225363919999</v>
      </c>
      <c r="AX28" s="1">
        <v>5925.7301179349997</v>
      </c>
      <c r="AY28" s="1">
        <v>5999.2977648799997</v>
      </c>
      <c r="AZ28" s="1">
        <v>6073.7302891709996</v>
      </c>
      <c r="BA28" s="1">
        <v>6149.0349854579999</v>
      </c>
      <c r="BB28" s="1">
        <v>6225.2173195819996</v>
      </c>
      <c r="BC28" s="1">
        <v>6302.2790118160001</v>
      </c>
      <c r="BD28" s="1">
        <v>6380.2217777300002</v>
      </c>
      <c r="BE28" s="1">
        <v>6459.0489291029999</v>
      </c>
      <c r="BF28" s="1">
        <v>6538.7618140550003</v>
      </c>
      <c r="BG28" s="1">
        <v>6619.3635980019999</v>
      </c>
      <c r="BH28" s="1">
        <v>6700.8547629029999</v>
      </c>
      <c r="BI28" s="1">
        <v>6783.2360662089995</v>
      </c>
      <c r="BJ28" s="1">
        <v>6866.5062963390001</v>
      </c>
      <c r="BK28" s="1">
        <v>6950.6650449970002</v>
      </c>
      <c r="BL28" s="1">
        <v>7035.708785158</v>
      </c>
      <c r="BM28" s="1">
        <v>7121.6319296689999</v>
      </c>
      <c r="BN28" s="1">
        <v>7208.4255100789997</v>
      </c>
      <c r="BO28" s="1">
        <v>7296.0784228020002</v>
      </c>
      <c r="BP28" s="1">
        <v>7384.577366988</v>
      </c>
      <c r="BQ28" s="1">
        <v>7473.9101346429998</v>
      </c>
      <c r="BR28" s="1">
        <v>7564.0593498979997</v>
      </c>
      <c r="BS28" s="1">
        <v>7655.010685233</v>
      </c>
      <c r="BT28" s="1">
        <v>7746.7429673300003</v>
      </c>
      <c r="BU28" s="1">
        <v>7839.2308350880003</v>
      </c>
      <c r="BV28" s="1">
        <v>7932.4460049290001</v>
      </c>
      <c r="BW28" s="1">
        <v>8026.3477069889996</v>
      </c>
      <c r="BX28" s="1">
        <v>8120.8847420920001</v>
      </c>
      <c r="BY28" s="1">
        <v>8215.9809624379996</v>
      </c>
      <c r="BZ28" s="1">
        <v>8311.5425007449994</v>
      </c>
      <c r="CA28" s="1">
        <v>8407.5653388840001</v>
      </c>
      <c r="CB28" s="1">
        <v>8503.9806113510003</v>
      </c>
      <c r="CC28" s="1">
        <v>8600.711253681</v>
      </c>
      <c r="CD28" s="1">
        <v>8697.6710516349995</v>
      </c>
      <c r="CE28" s="1">
        <v>8794.7637030490005</v>
      </c>
      <c r="CF28" s="1">
        <v>8891.8820977819996</v>
      </c>
      <c r="CG28" s="1">
        <v>8988.9069319699993</v>
      </c>
      <c r="CH28" s="1">
        <v>9085.7059341229997</v>
      </c>
      <c r="CI28" s="1">
        <v>9182.1323179390001</v>
      </c>
      <c r="CJ28" s="1">
        <v>9278.0236581890003</v>
      </c>
      <c r="CK28" s="1">
        <v>9373.2004443490005</v>
      </c>
      <c r="CL28" s="1">
        <v>9467.4644581949997</v>
      </c>
      <c r="CM28" s="1">
        <v>9560.5972971589999</v>
      </c>
      <c r="CN28" s="1">
        <v>9652.3584207950007</v>
      </c>
      <c r="CO28" s="1">
        <v>9742.4835229010005</v>
      </c>
      <c r="CP28" s="1">
        <v>9830.6825019839998</v>
      </c>
      <c r="CQ28" s="1">
        <v>9916.6373049449994</v>
      </c>
      <c r="CR28" s="1">
        <v>10000</v>
      </c>
    </row>
    <row r="29" spans="1:107" x14ac:dyDescent="0.15">
      <c r="A29" s="1" t="s">
        <v>348</v>
      </c>
      <c r="B29" s="1" t="s">
        <v>483</v>
      </c>
      <c r="C29" s="1">
        <v>1</v>
      </c>
      <c r="D29" s="1">
        <v>1</v>
      </c>
      <c r="E29" s="1">
        <v>1</v>
      </c>
      <c r="F29" s="1">
        <v>27</v>
      </c>
      <c r="G29" s="1">
        <v>0</v>
      </c>
      <c r="H29" s="1">
        <v>0</v>
      </c>
      <c r="I29" s="1">
        <v>0</v>
      </c>
      <c r="J29" s="1">
        <v>0</v>
      </c>
      <c r="K29" s="1">
        <v>3749.3829181320002</v>
      </c>
      <c r="L29" s="1">
        <v>83</v>
      </c>
      <c r="M29" s="1">
        <v>3793.4814807450002</v>
      </c>
      <c r="N29" s="1">
        <v>3840.6359773079998</v>
      </c>
      <c r="O29" s="1">
        <v>3888.4114823069999</v>
      </c>
      <c r="P29" s="1">
        <v>3936.8181828820002</v>
      </c>
      <c r="Q29" s="1">
        <v>3985.8673735719999</v>
      </c>
      <c r="R29" s="1">
        <v>4035.57204585</v>
      </c>
      <c r="S29" s="1">
        <v>4085.9477699009999</v>
      </c>
      <c r="T29" s="1">
        <v>4136.9893378329998</v>
      </c>
      <c r="U29" s="1">
        <v>4188.6657208289998</v>
      </c>
      <c r="V29" s="1">
        <v>4240.9845413479998</v>
      </c>
      <c r="W29" s="1">
        <v>4293.9534105439998</v>
      </c>
      <c r="X29" s="1">
        <v>4347.5803131319999</v>
      </c>
      <c r="Y29" s="1">
        <v>4401.8735029190002</v>
      </c>
      <c r="Z29" s="1">
        <v>4456.8405900280004</v>
      </c>
      <c r="AA29" s="1">
        <v>4512.4896341690001</v>
      </c>
      <c r="AB29" s="1">
        <v>4568.8282206840004</v>
      </c>
      <c r="AC29" s="1">
        <v>4625.8639968759999</v>
      </c>
      <c r="AD29" s="1">
        <v>4683.6048558399998</v>
      </c>
      <c r="AE29" s="1">
        <v>4742.059027671</v>
      </c>
      <c r="AF29" s="1">
        <v>4801.2347732259996</v>
      </c>
      <c r="AG29" s="1">
        <v>4861.1402723680003</v>
      </c>
      <c r="AH29" s="1">
        <v>4921.7836143189998</v>
      </c>
      <c r="AI29" s="1">
        <v>4983.1727317539999</v>
      </c>
      <c r="AJ29" s="1">
        <v>5045.3170843629996</v>
      </c>
      <c r="AK29" s="1">
        <v>5108.225315527</v>
      </c>
      <c r="AL29" s="1">
        <v>5171.9058913380004</v>
      </c>
      <c r="AM29" s="1">
        <v>5236.3682299530001</v>
      </c>
      <c r="AN29" s="1">
        <v>5301.6220430980002</v>
      </c>
      <c r="AO29" s="1">
        <v>5367.675933988</v>
      </c>
      <c r="AP29" s="1">
        <v>5434.5375659840001</v>
      </c>
      <c r="AQ29" s="1">
        <v>5502.2125817180004</v>
      </c>
      <c r="AR29" s="1">
        <v>5570.7064738279996</v>
      </c>
      <c r="AS29" s="1">
        <v>5640.0227736670004</v>
      </c>
      <c r="AT29" s="1">
        <v>5710.1726638110003</v>
      </c>
      <c r="AU29" s="1">
        <v>5781.1711787479999</v>
      </c>
      <c r="AV29" s="1">
        <v>5853.0225363919999</v>
      </c>
      <c r="AW29" s="1">
        <v>5925.7301179349997</v>
      </c>
      <c r="AX29" s="1">
        <v>5999.2977648799997</v>
      </c>
      <c r="AY29" s="1">
        <v>6073.7302891709996</v>
      </c>
      <c r="AZ29" s="1">
        <v>6149.0349854579999</v>
      </c>
      <c r="BA29" s="1">
        <v>6225.2173195819996</v>
      </c>
      <c r="BB29" s="1">
        <v>6302.2790118160001</v>
      </c>
      <c r="BC29" s="1">
        <v>6380.2217777300002</v>
      </c>
      <c r="BD29" s="1">
        <v>6459.0489291029999</v>
      </c>
      <c r="BE29" s="1">
        <v>6538.7618140550003</v>
      </c>
      <c r="BF29" s="1">
        <v>6619.3635980019999</v>
      </c>
      <c r="BG29" s="1">
        <v>6700.8547629029999</v>
      </c>
      <c r="BH29" s="1">
        <v>6783.2360662089995</v>
      </c>
      <c r="BI29" s="1">
        <v>6866.5062963390001</v>
      </c>
      <c r="BJ29" s="1">
        <v>6950.6650449970002</v>
      </c>
      <c r="BK29" s="1">
        <v>7035.708785158</v>
      </c>
      <c r="BL29" s="1">
        <v>7121.6319296689999</v>
      </c>
      <c r="BM29" s="1">
        <v>7208.4255100789997</v>
      </c>
      <c r="BN29" s="1">
        <v>7296.0784228020002</v>
      </c>
      <c r="BO29" s="1">
        <v>7384.577366988</v>
      </c>
      <c r="BP29" s="1">
        <v>7473.9101346429998</v>
      </c>
      <c r="BQ29" s="1">
        <v>7564.0593498979997</v>
      </c>
      <c r="BR29" s="1">
        <v>7655.010685233</v>
      </c>
      <c r="BS29" s="1">
        <v>7746.7429673300003</v>
      </c>
      <c r="BT29" s="1">
        <v>7839.2308350880003</v>
      </c>
      <c r="BU29" s="1">
        <v>7932.4460049290001</v>
      </c>
      <c r="BV29" s="1">
        <v>8026.3477069889996</v>
      </c>
      <c r="BW29" s="1">
        <v>8120.8847420920001</v>
      </c>
      <c r="BX29" s="1">
        <v>8215.9809624379996</v>
      </c>
      <c r="BY29" s="1">
        <v>8311.5425007449994</v>
      </c>
      <c r="BZ29" s="1">
        <v>8407.5653388840001</v>
      </c>
      <c r="CA29" s="1">
        <v>8503.9806113510003</v>
      </c>
      <c r="CB29" s="1">
        <v>8600.711253681</v>
      </c>
      <c r="CC29" s="1">
        <v>8697.6710516349995</v>
      </c>
      <c r="CD29" s="1">
        <v>8794.7637030490005</v>
      </c>
      <c r="CE29" s="1">
        <v>8891.8820977819996</v>
      </c>
      <c r="CF29" s="1">
        <v>8988.9069319699993</v>
      </c>
      <c r="CG29" s="1">
        <v>9085.7059341229997</v>
      </c>
      <c r="CH29" s="1">
        <v>9182.1323179390001</v>
      </c>
      <c r="CI29" s="1">
        <v>9278.0236581890003</v>
      </c>
      <c r="CJ29" s="1">
        <v>9373.2004443490005</v>
      </c>
      <c r="CK29" s="1">
        <v>9467.4644581949997</v>
      </c>
      <c r="CL29" s="1">
        <v>9560.5972971589999</v>
      </c>
      <c r="CM29" s="1">
        <v>9652.3584207950007</v>
      </c>
      <c r="CN29" s="1">
        <v>9742.4835229010005</v>
      </c>
      <c r="CO29" s="1">
        <v>9830.6825019839998</v>
      </c>
      <c r="CP29" s="1">
        <v>9916.6373049449994</v>
      </c>
      <c r="CQ29" s="1">
        <v>10000</v>
      </c>
    </row>
    <row r="30" spans="1:107" x14ac:dyDescent="0.15">
      <c r="A30" s="1" t="s">
        <v>349</v>
      </c>
      <c r="B30" s="1" t="s">
        <v>483</v>
      </c>
      <c r="C30" s="1">
        <v>1</v>
      </c>
      <c r="D30" s="1">
        <v>1</v>
      </c>
      <c r="E30" s="1">
        <v>1</v>
      </c>
      <c r="F30" s="1">
        <v>28</v>
      </c>
      <c r="G30" s="1">
        <v>0</v>
      </c>
      <c r="H30" s="1">
        <v>0</v>
      </c>
      <c r="I30" s="1">
        <v>0</v>
      </c>
      <c r="J30" s="1">
        <v>0</v>
      </c>
      <c r="K30" s="1">
        <v>3796.252723004</v>
      </c>
      <c r="L30" s="1">
        <v>82</v>
      </c>
      <c r="M30" s="1">
        <v>3840.893228294</v>
      </c>
      <c r="N30" s="1">
        <v>3888.6307774050001</v>
      </c>
      <c r="O30" s="1">
        <v>3936.996844069</v>
      </c>
      <c r="P30" s="1">
        <v>3986.002150243</v>
      </c>
      <c r="Q30" s="1">
        <v>4035.6589818860002</v>
      </c>
      <c r="R30" s="1">
        <v>4085.982273177</v>
      </c>
      <c r="S30" s="1">
        <v>4136.9893378329998</v>
      </c>
      <c r="T30" s="1">
        <v>4188.6657208289998</v>
      </c>
      <c r="U30" s="1">
        <v>4240.9845413479998</v>
      </c>
      <c r="V30" s="1">
        <v>4293.9534105439998</v>
      </c>
      <c r="W30" s="1">
        <v>4347.5803131319999</v>
      </c>
      <c r="X30" s="1">
        <v>4401.8735029190002</v>
      </c>
      <c r="Y30" s="1">
        <v>4456.8405900280004</v>
      </c>
      <c r="Z30" s="1">
        <v>4512.4896341690001</v>
      </c>
      <c r="AA30" s="1">
        <v>4568.8282206840004</v>
      </c>
      <c r="AB30" s="1">
        <v>4625.8639968759999</v>
      </c>
      <c r="AC30" s="1">
        <v>4683.6048558399998</v>
      </c>
      <c r="AD30" s="1">
        <v>4742.059027671</v>
      </c>
      <c r="AE30" s="1">
        <v>4801.2347732259996</v>
      </c>
      <c r="AF30" s="1">
        <v>4861.1402723680003</v>
      </c>
      <c r="AG30" s="1">
        <v>4921.7836143189998</v>
      </c>
      <c r="AH30" s="1">
        <v>4983.1727317539999</v>
      </c>
      <c r="AI30" s="1">
        <v>5045.3170843629996</v>
      </c>
      <c r="AJ30" s="1">
        <v>5108.225315527</v>
      </c>
      <c r="AK30" s="1">
        <v>5171.9058913380004</v>
      </c>
      <c r="AL30" s="1">
        <v>5236.3682299530001</v>
      </c>
      <c r="AM30" s="1">
        <v>5301.6220430980002</v>
      </c>
      <c r="AN30" s="1">
        <v>5367.675933988</v>
      </c>
      <c r="AO30" s="1">
        <v>5434.5375659840001</v>
      </c>
      <c r="AP30" s="1">
        <v>5502.2125817180004</v>
      </c>
      <c r="AQ30" s="1">
        <v>5570.7064738279996</v>
      </c>
      <c r="AR30" s="1">
        <v>5640.0227736670004</v>
      </c>
      <c r="AS30" s="1">
        <v>5710.1726638110003</v>
      </c>
      <c r="AT30" s="1">
        <v>5781.1711787479999</v>
      </c>
      <c r="AU30" s="1">
        <v>5853.0225363919999</v>
      </c>
      <c r="AV30" s="1">
        <v>5925.7301179349997</v>
      </c>
      <c r="AW30" s="1">
        <v>5999.2977648799997</v>
      </c>
      <c r="AX30" s="1">
        <v>6073.7302891709996</v>
      </c>
      <c r="AY30" s="1">
        <v>6149.0349854579999</v>
      </c>
      <c r="AZ30" s="1">
        <v>6225.2173195819996</v>
      </c>
      <c r="BA30" s="1">
        <v>6302.2790118160001</v>
      </c>
      <c r="BB30" s="1">
        <v>6380.2217777300002</v>
      </c>
      <c r="BC30" s="1">
        <v>6459.0489291029999</v>
      </c>
      <c r="BD30" s="1">
        <v>6538.7618140550003</v>
      </c>
      <c r="BE30" s="1">
        <v>6619.3635980019999</v>
      </c>
      <c r="BF30" s="1">
        <v>6700.8547629029999</v>
      </c>
      <c r="BG30" s="1">
        <v>6783.2360662089995</v>
      </c>
      <c r="BH30" s="1">
        <v>6866.5062963390001</v>
      </c>
      <c r="BI30" s="1">
        <v>6950.6650449970002</v>
      </c>
      <c r="BJ30" s="1">
        <v>7035.708785158</v>
      </c>
      <c r="BK30" s="1">
        <v>7121.6319296689999</v>
      </c>
      <c r="BL30" s="1">
        <v>7208.4255100789997</v>
      </c>
      <c r="BM30" s="1">
        <v>7296.0784228020002</v>
      </c>
      <c r="BN30" s="1">
        <v>7384.577366988</v>
      </c>
      <c r="BO30" s="1">
        <v>7473.9101346429998</v>
      </c>
      <c r="BP30" s="1">
        <v>7564.0593498979997</v>
      </c>
      <c r="BQ30" s="1">
        <v>7655.010685233</v>
      </c>
      <c r="BR30" s="1">
        <v>7746.7429673300003</v>
      </c>
      <c r="BS30" s="1">
        <v>7839.2308350880003</v>
      </c>
      <c r="BT30" s="1">
        <v>7932.4460049290001</v>
      </c>
      <c r="BU30" s="1">
        <v>8026.3477069889996</v>
      </c>
      <c r="BV30" s="1">
        <v>8120.8847420920001</v>
      </c>
      <c r="BW30" s="1">
        <v>8215.9809624379996</v>
      </c>
      <c r="BX30" s="1">
        <v>8311.5425007449994</v>
      </c>
      <c r="BY30" s="1">
        <v>8407.5653388840001</v>
      </c>
      <c r="BZ30" s="1">
        <v>8503.9806113510003</v>
      </c>
      <c r="CA30" s="1">
        <v>8600.711253681</v>
      </c>
      <c r="CB30" s="1">
        <v>8697.6710516349995</v>
      </c>
      <c r="CC30" s="1">
        <v>8794.7637030490005</v>
      </c>
      <c r="CD30" s="1">
        <v>8891.8820977819996</v>
      </c>
      <c r="CE30" s="1">
        <v>8988.9069319699993</v>
      </c>
      <c r="CF30" s="1">
        <v>9085.7059341229997</v>
      </c>
      <c r="CG30" s="1">
        <v>9182.1323179390001</v>
      </c>
      <c r="CH30" s="1">
        <v>9278.0236581890003</v>
      </c>
      <c r="CI30" s="1">
        <v>9373.2004443490005</v>
      </c>
      <c r="CJ30" s="1">
        <v>9467.4644581949997</v>
      </c>
      <c r="CK30" s="1">
        <v>9560.5972971589999</v>
      </c>
      <c r="CL30" s="1">
        <v>9652.3584207950007</v>
      </c>
      <c r="CM30" s="1">
        <v>9742.4835229010005</v>
      </c>
      <c r="CN30" s="1">
        <v>9830.6825019839998</v>
      </c>
      <c r="CO30" s="1">
        <v>9916.6373049449994</v>
      </c>
      <c r="CP30" s="1">
        <v>10000</v>
      </c>
    </row>
    <row r="31" spans="1:107" x14ac:dyDescent="0.15">
      <c r="A31" s="1" t="s">
        <v>350</v>
      </c>
      <c r="B31" s="1" t="s">
        <v>483</v>
      </c>
      <c r="C31" s="1">
        <v>1</v>
      </c>
      <c r="D31" s="1">
        <v>1</v>
      </c>
      <c r="E31" s="1">
        <v>1</v>
      </c>
      <c r="F31" s="1">
        <v>29</v>
      </c>
      <c r="G31" s="1">
        <v>0</v>
      </c>
      <c r="H31" s="1">
        <v>0</v>
      </c>
      <c r="I31" s="1">
        <v>0</v>
      </c>
      <c r="J31" s="1">
        <v>0</v>
      </c>
      <c r="K31" s="1">
        <v>3843.7184239590001</v>
      </c>
      <c r="L31" s="1">
        <v>81</v>
      </c>
      <c r="M31" s="1">
        <v>3888.9052664740002</v>
      </c>
      <c r="N31" s="1">
        <v>3937.2304519439999</v>
      </c>
      <c r="O31" s="1">
        <v>3986.191564617</v>
      </c>
      <c r="P31" s="1">
        <v>4035.8001699020001</v>
      </c>
      <c r="Q31" s="1">
        <v>4086.0705524710002</v>
      </c>
      <c r="R31" s="1">
        <v>4137.0194483630003</v>
      </c>
      <c r="S31" s="1">
        <v>4188.6657208289998</v>
      </c>
      <c r="T31" s="1">
        <v>4240.9845413479998</v>
      </c>
      <c r="U31" s="1">
        <v>4293.9534105439998</v>
      </c>
      <c r="V31" s="1">
        <v>4347.5803131319999</v>
      </c>
      <c r="W31" s="1">
        <v>4401.8735029190002</v>
      </c>
      <c r="X31" s="1">
        <v>4456.8405900280004</v>
      </c>
      <c r="Y31" s="1">
        <v>4512.4896341690001</v>
      </c>
      <c r="Z31" s="1">
        <v>4568.8282206840004</v>
      </c>
      <c r="AA31" s="1">
        <v>4625.8639968759999</v>
      </c>
      <c r="AB31" s="1">
        <v>4683.6048558399998</v>
      </c>
      <c r="AC31" s="1">
        <v>4742.059027671</v>
      </c>
      <c r="AD31" s="1">
        <v>4801.2347732259996</v>
      </c>
      <c r="AE31" s="1">
        <v>4861.1402723680003</v>
      </c>
      <c r="AF31" s="1">
        <v>4921.7836143189998</v>
      </c>
      <c r="AG31" s="1">
        <v>4983.1727317539999</v>
      </c>
      <c r="AH31" s="1">
        <v>5045.3170843629996</v>
      </c>
      <c r="AI31" s="1">
        <v>5108.225315527</v>
      </c>
      <c r="AJ31" s="1">
        <v>5171.9058913380004</v>
      </c>
      <c r="AK31" s="1">
        <v>5236.3682299530001</v>
      </c>
      <c r="AL31" s="1">
        <v>5301.6220430980002</v>
      </c>
      <c r="AM31" s="1">
        <v>5367.675933988</v>
      </c>
      <c r="AN31" s="1">
        <v>5434.5375659840001</v>
      </c>
      <c r="AO31" s="1">
        <v>5502.2125817180004</v>
      </c>
      <c r="AP31" s="1">
        <v>5570.7064738279996</v>
      </c>
      <c r="AQ31" s="1">
        <v>5640.0227736670004</v>
      </c>
      <c r="AR31" s="1">
        <v>5710.1726638110003</v>
      </c>
      <c r="AS31" s="1">
        <v>5781.1711787479999</v>
      </c>
      <c r="AT31" s="1">
        <v>5853.0225363919999</v>
      </c>
      <c r="AU31" s="1">
        <v>5925.7301179349997</v>
      </c>
      <c r="AV31" s="1">
        <v>5999.2977648799997</v>
      </c>
      <c r="AW31" s="1">
        <v>6073.7302891709996</v>
      </c>
      <c r="AX31" s="1">
        <v>6149.0349854579999</v>
      </c>
      <c r="AY31" s="1">
        <v>6225.2173195819996</v>
      </c>
      <c r="AZ31" s="1">
        <v>6302.2790118160001</v>
      </c>
      <c r="BA31" s="1">
        <v>6380.2217777300002</v>
      </c>
      <c r="BB31" s="1">
        <v>6459.0489291029999</v>
      </c>
      <c r="BC31" s="1">
        <v>6538.7618140550003</v>
      </c>
      <c r="BD31" s="1">
        <v>6619.3635980019999</v>
      </c>
      <c r="BE31" s="1">
        <v>6700.8547629029999</v>
      </c>
      <c r="BF31" s="1">
        <v>6783.2360662089995</v>
      </c>
      <c r="BG31" s="1">
        <v>6866.5062963390001</v>
      </c>
      <c r="BH31" s="1">
        <v>6950.6650449970002</v>
      </c>
      <c r="BI31" s="1">
        <v>7035.708785158</v>
      </c>
      <c r="BJ31" s="1">
        <v>7121.6319296689999</v>
      </c>
      <c r="BK31" s="1">
        <v>7208.4255100789997</v>
      </c>
      <c r="BL31" s="1">
        <v>7296.0784228020002</v>
      </c>
      <c r="BM31" s="1">
        <v>7384.577366988</v>
      </c>
      <c r="BN31" s="1">
        <v>7473.9101346429998</v>
      </c>
      <c r="BO31" s="1">
        <v>7564.0593498979997</v>
      </c>
      <c r="BP31" s="1">
        <v>7655.010685233</v>
      </c>
      <c r="BQ31" s="1">
        <v>7746.7429673300003</v>
      </c>
      <c r="BR31" s="1">
        <v>7839.2308350880003</v>
      </c>
      <c r="BS31" s="1">
        <v>7932.4460049290001</v>
      </c>
      <c r="BT31" s="1">
        <v>8026.3477069889996</v>
      </c>
      <c r="BU31" s="1">
        <v>8120.8847420920001</v>
      </c>
      <c r="BV31" s="1">
        <v>8215.9809624379996</v>
      </c>
      <c r="BW31" s="1">
        <v>8311.5425007449994</v>
      </c>
      <c r="BX31" s="1">
        <v>8407.5653388840001</v>
      </c>
      <c r="BY31" s="1">
        <v>8503.9806113510003</v>
      </c>
      <c r="BZ31" s="1">
        <v>8600.711253681</v>
      </c>
      <c r="CA31" s="1">
        <v>8697.6710516349995</v>
      </c>
      <c r="CB31" s="1">
        <v>8794.7637030490005</v>
      </c>
      <c r="CC31" s="1">
        <v>8891.8820977819996</v>
      </c>
      <c r="CD31" s="1">
        <v>8988.9069319699993</v>
      </c>
      <c r="CE31" s="1">
        <v>9085.7059341229997</v>
      </c>
      <c r="CF31" s="1">
        <v>9182.1323179390001</v>
      </c>
      <c r="CG31" s="1">
        <v>9278.0236581890003</v>
      </c>
      <c r="CH31" s="1">
        <v>9373.2004443490005</v>
      </c>
      <c r="CI31" s="1">
        <v>9467.4644581949997</v>
      </c>
      <c r="CJ31" s="1">
        <v>9560.5972971589999</v>
      </c>
      <c r="CK31" s="1">
        <v>9652.3584207950007</v>
      </c>
      <c r="CL31" s="1">
        <v>9742.4835229010005</v>
      </c>
      <c r="CM31" s="1">
        <v>9830.6825019839998</v>
      </c>
      <c r="CN31" s="1">
        <v>9916.6373049449994</v>
      </c>
      <c r="CO31" s="1">
        <v>10000</v>
      </c>
    </row>
    <row r="32" spans="1:107" x14ac:dyDescent="0.15">
      <c r="A32" s="1" t="s">
        <v>351</v>
      </c>
      <c r="B32" s="1" t="s">
        <v>483</v>
      </c>
      <c r="C32" s="1">
        <v>1</v>
      </c>
      <c r="D32" s="1">
        <v>1</v>
      </c>
      <c r="E32" s="1">
        <v>1</v>
      </c>
      <c r="F32" s="1">
        <v>30</v>
      </c>
      <c r="G32" s="1">
        <v>0</v>
      </c>
      <c r="H32" s="1">
        <v>0</v>
      </c>
      <c r="I32" s="1">
        <v>0</v>
      </c>
      <c r="J32" s="1">
        <v>0</v>
      </c>
      <c r="K32" s="1">
        <v>3891.6894654399998</v>
      </c>
      <c r="L32" s="1">
        <v>80</v>
      </c>
      <c r="M32" s="1">
        <v>3937.4446727439999</v>
      </c>
      <c r="N32" s="1">
        <v>3986.371852704</v>
      </c>
      <c r="O32" s="1">
        <v>4035.9433970280002</v>
      </c>
      <c r="P32" s="1">
        <v>4086.1730858289998</v>
      </c>
      <c r="Q32" s="1">
        <v>4137.0772064140001</v>
      </c>
      <c r="R32" s="1">
        <v>4188.6741971069996</v>
      </c>
      <c r="S32" s="1">
        <v>4240.9845413479998</v>
      </c>
      <c r="T32" s="1">
        <v>4293.9534105439998</v>
      </c>
      <c r="U32" s="1">
        <v>4347.5803131319999</v>
      </c>
      <c r="V32" s="1">
        <v>4401.8735029190002</v>
      </c>
      <c r="W32" s="1">
        <v>4456.8405900280004</v>
      </c>
      <c r="X32" s="1">
        <v>4512.4896341690001</v>
      </c>
      <c r="Y32" s="1">
        <v>4568.8282206840004</v>
      </c>
      <c r="Z32" s="1">
        <v>4625.8639968759999</v>
      </c>
      <c r="AA32" s="1">
        <v>4683.6048558399998</v>
      </c>
      <c r="AB32" s="1">
        <v>4742.059027671</v>
      </c>
      <c r="AC32" s="1">
        <v>4801.2347732259996</v>
      </c>
      <c r="AD32" s="1">
        <v>4861.1402723680003</v>
      </c>
      <c r="AE32" s="1">
        <v>4921.7836143189998</v>
      </c>
      <c r="AF32" s="1">
        <v>4983.1727317539999</v>
      </c>
      <c r="AG32" s="1">
        <v>5045.3170843629996</v>
      </c>
      <c r="AH32" s="1">
        <v>5108.225315527</v>
      </c>
      <c r="AI32" s="1">
        <v>5171.9058913380004</v>
      </c>
      <c r="AJ32" s="1">
        <v>5236.3682299530001</v>
      </c>
      <c r="AK32" s="1">
        <v>5301.6220430980002</v>
      </c>
      <c r="AL32" s="1">
        <v>5367.675933988</v>
      </c>
      <c r="AM32" s="1">
        <v>5434.5375659840001</v>
      </c>
      <c r="AN32" s="1">
        <v>5502.2125817180004</v>
      </c>
      <c r="AO32" s="1">
        <v>5570.7064738279996</v>
      </c>
      <c r="AP32" s="1">
        <v>5640.0227736670004</v>
      </c>
      <c r="AQ32" s="1">
        <v>5710.1726638110003</v>
      </c>
      <c r="AR32" s="1">
        <v>5781.1711787479999</v>
      </c>
      <c r="AS32" s="1">
        <v>5853.0225363919999</v>
      </c>
      <c r="AT32" s="1">
        <v>5925.7301179349997</v>
      </c>
      <c r="AU32" s="1">
        <v>5999.2977648799997</v>
      </c>
      <c r="AV32" s="1">
        <v>6073.7302891709996</v>
      </c>
      <c r="AW32" s="1">
        <v>6149.0349854579999</v>
      </c>
      <c r="AX32" s="1">
        <v>6225.2173195819996</v>
      </c>
      <c r="AY32" s="1">
        <v>6302.2790118160001</v>
      </c>
      <c r="AZ32" s="1">
        <v>6380.2217777300002</v>
      </c>
      <c r="BA32" s="1">
        <v>6459.0489291029999</v>
      </c>
      <c r="BB32" s="1">
        <v>6538.7618140550003</v>
      </c>
      <c r="BC32" s="1">
        <v>6619.3635980019999</v>
      </c>
      <c r="BD32" s="1">
        <v>6700.8547629029999</v>
      </c>
      <c r="BE32" s="1">
        <v>6783.2360662089995</v>
      </c>
      <c r="BF32" s="1">
        <v>6866.5062963390001</v>
      </c>
      <c r="BG32" s="1">
        <v>6950.6650449970002</v>
      </c>
      <c r="BH32" s="1">
        <v>7035.708785158</v>
      </c>
      <c r="BI32" s="1">
        <v>7121.6319296689999</v>
      </c>
      <c r="BJ32" s="1">
        <v>7208.4255100789997</v>
      </c>
      <c r="BK32" s="1">
        <v>7296.0784228020002</v>
      </c>
      <c r="BL32" s="1">
        <v>7384.577366988</v>
      </c>
      <c r="BM32" s="1">
        <v>7473.9101346429998</v>
      </c>
      <c r="BN32" s="1">
        <v>7564.0593498979997</v>
      </c>
      <c r="BO32" s="1">
        <v>7655.010685233</v>
      </c>
      <c r="BP32" s="1">
        <v>7746.7429673300003</v>
      </c>
      <c r="BQ32" s="1">
        <v>7839.2308350880003</v>
      </c>
      <c r="BR32" s="1">
        <v>7932.4460049290001</v>
      </c>
      <c r="BS32" s="1">
        <v>8026.3477069889996</v>
      </c>
      <c r="BT32" s="1">
        <v>8120.8847420920001</v>
      </c>
      <c r="BU32" s="1">
        <v>8215.9809624379996</v>
      </c>
      <c r="BV32" s="1">
        <v>8311.5425007449994</v>
      </c>
      <c r="BW32" s="1">
        <v>8407.5653388840001</v>
      </c>
      <c r="BX32" s="1">
        <v>8503.9806113510003</v>
      </c>
      <c r="BY32" s="1">
        <v>8600.711253681</v>
      </c>
      <c r="BZ32" s="1">
        <v>8697.6710516349995</v>
      </c>
      <c r="CA32" s="1">
        <v>8794.7637030490005</v>
      </c>
      <c r="CB32" s="1">
        <v>8891.8820977819996</v>
      </c>
      <c r="CC32" s="1">
        <v>8988.9069319699993</v>
      </c>
      <c r="CD32" s="1">
        <v>9085.7059341229997</v>
      </c>
      <c r="CE32" s="1">
        <v>9182.1323179390001</v>
      </c>
      <c r="CF32" s="1">
        <v>9278.0236581890003</v>
      </c>
      <c r="CG32" s="1">
        <v>9373.2004443490005</v>
      </c>
      <c r="CH32" s="1">
        <v>9467.4644581949997</v>
      </c>
      <c r="CI32" s="1">
        <v>9560.5972971589999</v>
      </c>
      <c r="CJ32" s="1">
        <v>9652.3584207950007</v>
      </c>
      <c r="CK32" s="1">
        <v>9742.4835229010005</v>
      </c>
      <c r="CL32" s="1">
        <v>9830.6825019839998</v>
      </c>
      <c r="CM32" s="1">
        <v>9916.6373049449994</v>
      </c>
      <c r="CN32" s="1">
        <v>10000</v>
      </c>
    </row>
    <row r="33" spans="1:91" x14ac:dyDescent="0.15">
      <c r="A33" s="1" t="s">
        <v>352</v>
      </c>
      <c r="B33" s="1" t="s">
        <v>483</v>
      </c>
      <c r="C33" s="1">
        <v>1</v>
      </c>
      <c r="D33" s="1">
        <v>1</v>
      </c>
      <c r="E33" s="1">
        <v>1</v>
      </c>
      <c r="F33" s="1">
        <v>31</v>
      </c>
      <c r="G33" s="1">
        <v>0</v>
      </c>
      <c r="H33" s="1">
        <v>0</v>
      </c>
      <c r="I33" s="1">
        <v>0</v>
      </c>
      <c r="J33" s="1">
        <v>0</v>
      </c>
      <c r="K33" s="1">
        <v>3940.4056661149998</v>
      </c>
      <c r="L33" s="1">
        <v>79</v>
      </c>
      <c r="M33" s="1">
        <v>3986.7046920980001</v>
      </c>
      <c r="N33" s="1">
        <v>4036.2231873340002</v>
      </c>
      <c r="O33" s="1">
        <v>4086.3945527360002</v>
      </c>
      <c r="P33" s="1">
        <v>4137.2344229709997</v>
      </c>
      <c r="Q33" s="1">
        <v>4188.7606183930002</v>
      </c>
      <c r="R33" s="1">
        <v>4240.9930392360002</v>
      </c>
      <c r="S33" s="1">
        <v>4293.9534105439998</v>
      </c>
      <c r="T33" s="1">
        <v>4347.5803131319999</v>
      </c>
      <c r="U33" s="1">
        <v>4401.8735029190002</v>
      </c>
      <c r="V33" s="1">
        <v>4456.8405900280004</v>
      </c>
      <c r="W33" s="1">
        <v>4512.4896341690001</v>
      </c>
      <c r="X33" s="1">
        <v>4568.8282206840004</v>
      </c>
      <c r="Y33" s="1">
        <v>4625.8639968759999</v>
      </c>
      <c r="Z33" s="1">
        <v>4683.6048558399998</v>
      </c>
      <c r="AA33" s="1">
        <v>4742.059027671</v>
      </c>
      <c r="AB33" s="1">
        <v>4801.2347732259996</v>
      </c>
      <c r="AC33" s="1">
        <v>4861.1402723680003</v>
      </c>
      <c r="AD33" s="1">
        <v>4921.7836143189998</v>
      </c>
      <c r="AE33" s="1">
        <v>4983.1727317539999</v>
      </c>
      <c r="AF33" s="1">
        <v>5045.3170843629996</v>
      </c>
      <c r="AG33" s="1">
        <v>5108.225315527</v>
      </c>
      <c r="AH33" s="1">
        <v>5171.9058913380004</v>
      </c>
      <c r="AI33" s="1">
        <v>5236.3682299530001</v>
      </c>
      <c r="AJ33" s="1">
        <v>5301.6220430980002</v>
      </c>
      <c r="AK33" s="1">
        <v>5367.675933988</v>
      </c>
      <c r="AL33" s="1">
        <v>5434.5375659840001</v>
      </c>
      <c r="AM33" s="1">
        <v>5502.2125817180004</v>
      </c>
      <c r="AN33" s="1">
        <v>5570.7064738279996</v>
      </c>
      <c r="AO33" s="1">
        <v>5640.0227736670004</v>
      </c>
      <c r="AP33" s="1">
        <v>5710.1726638110003</v>
      </c>
      <c r="AQ33" s="1">
        <v>5781.1711787479999</v>
      </c>
      <c r="AR33" s="1">
        <v>5853.0225363919999</v>
      </c>
      <c r="AS33" s="1">
        <v>5925.7301179349997</v>
      </c>
      <c r="AT33" s="1">
        <v>5999.2977648799997</v>
      </c>
      <c r="AU33" s="1">
        <v>6073.7302891709996</v>
      </c>
      <c r="AV33" s="1">
        <v>6149.0349854579999</v>
      </c>
      <c r="AW33" s="1">
        <v>6225.2173195819996</v>
      </c>
      <c r="AX33" s="1">
        <v>6302.2790118160001</v>
      </c>
      <c r="AY33" s="1">
        <v>6380.2217777300002</v>
      </c>
      <c r="AZ33" s="1">
        <v>6459.0489291029999</v>
      </c>
      <c r="BA33" s="1">
        <v>6538.7618140550003</v>
      </c>
      <c r="BB33" s="1">
        <v>6619.3635980019999</v>
      </c>
      <c r="BC33" s="1">
        <v>6700.8547629029999</v>
      </c>
      <c r="BD33" s="1">
        <v>6783.2360662089995</v>
      </c>
      <c r="BE33" s="1">
        <v>6866.5062963390001</v>
      </c>
      <c r="BF33" s="1">
        <v>6950.6650449970002</v>
      </c>
      <c r="BG33" s="1">
        <v>7035.708785158</v>
      </c>
      <c r="BH33" s="1">
        <v>7121.6319296689999</v>
      </c>
      <c r="BI33" s="1">
        <v>7208.4255100789997</v>
      </c>
      <c r="BJ33" s="1">
        <v>7296.0784228020002</v>
      </c>
      <c r="BK33" s="1">
        <v>7384.577366988</v>
      </c>
      <c r="BL33" s="1">
        <v>7473.9101346429998</v>
      </c>
      <c r="BM33" s="1">
        <v>7564.0593498979997</v>
      </c>
      <c r="BN33" s="1">
        <v>7655.010685233</v>
      </c>
      <c r="BO33" s="1">
        <v>7746.7429673300003</v>
      </c>
      <c r="BP33" s="1">
        <v>7839.2308350880003</v>
      </c>
      <c r="BQ33" s="1">
        <v>7932.4460049290001</v>
      </c>
      <c r="BR33" s="1">
        <v>8026.3477069889996</v>
      </c>
      <c r="BS33" s="1">
        <v>8120.8847420920001</v>
      </c>
      <c r="BT33" s="1">
        <v>8215.9809624379996</v>
      </c>
      <c r="BU33" s="1">
        <v>8311.5425007449994</v>
      </c>
      <c r="BV33" s="1">
        <v>8407.5653388840001</v>
      </c>
      <c r="BW33" s="1">
        <v>8503.9806113510003</v>
      </c>
      <c r="BX33" s="1">
        <v>8600.711253681</v>
      </c>
      <c r="BY33" s="1">
        <v>8697.6710516349995</v>
      </c>
      <c r="BZ33" s="1">
        <v>8794.7637030490005</v>
      </c>
      <c r="CA33" s="1">
        <v>8891.8820977819996</v>
      </c>
      <c r="CB33" s="1">
        <v>8988.9069319699993</v>
      </c>
      <c r="CC33" s="1">
        <v>9085.7059341229997</v>
      </c>
      <c r="CD33" s="1">
        <v>9182.1323179390001</v>
      </c>
      <c r="CE33" s="1">
        <v>9278.0236581890003</v>
      </c>
      <c r="CF33" s="1">
        <v>9373.2004443490005</v>
      </c>
      <c r="CG33" s="1">
        <v>9467.4644581949997</v>
      </c>
      <c r="CH33" s="1">
        <v>9560.5972971589999</v>
      </c>
      <c r="CI33" s="1">
        <v>9652.3584207950007</v>
      </c>
      <c r="CJ33" s="1">
        <v>9742.4835229010005</v>
      </c>
      <c r="CK33" s="1">
        <v>9830.6825019839998</v>
      </c>
      <c r="CL33" s="1">
        <v>9916.6373049449994</v>
      </c>
      <c r="CM33" s="1">
        <v>10000</v>
      </c>
    </row>
    <row r="34" spans="1:91" x14ac:dyDescent="0.15">
      <c r="A34" s="1" t="s">
        <v>353</v>
      </c>
      <c r="B34" s="1" t="s">
        <v>483</v>
      </c>
      <c r="C34" s="1">
        <v>1</v>
      </c>
      <c r="D34" s="1">
        <v>1</v>
      </c>
      <c r="E34" s="1">
        <v>1</v>
      </c>
      <c r="F34" s="1">
        <v>32</v>
      </c>
      <c r="G34" s="1">
        <v>0</v>
      </c>
      <c r="H34" s="1">
        <v>0</v>
      </c>
      <c r="I34" s="1">
        <v>0</v>
      </c>
      <c r="J34" s="1">
        <v>0</v>
      </c>
      <c r="K34" s="1">
        <v>3989.7480928250002</v>
      </c>
      <c r="L34" s="1">
        <v>78</v>
      </c>
      <c r="M34" s="1">
        <v>4036.5905180479999</v>
      </c>
      <c r="N34" s="1">
        <v>4086.703539827</v>
      </c>
      <c r="O34" s="1">
        <v>4137.4790468560004</v>
      </c>
      <c r="P34" s="1">
        <v>4188.9342308060004</v>
      </c>
      <c r="Q34" s="1">
        <v>4241.0883986500003</v>
      </c>
      <c r="R34" s="1">
        <v>4293.9624748389997</v>
      </c>
      <c r="S34" s="1">
        <v>4347.5803131319999</v>
      </c>
      <c r="T34" s="1">
        <v>4401.8735029190002</v>
      </c>
      <c r="U34" s="1">
        <v>4456.8405900280004</v>
      </c>
      <c r="V34" s="1">
        <v>4512.4896341690001</v>
      </c>
      <c r="W34" s="1">
        <v>4568.8282206840004</v>
      </c>
      <c r="X34" s="1">
        <v>4625.8639968759999</v>
      </c>
      <c r="Y34" s="1">
        <v>4683.6048558399998</v>
      </c>
      <c r="Z34" s="1">
        <v>4742.059027671</v>
      </c>
      <c r="AA34" s="1">
        <v>4801.2347732259996</v>
      </c>
      <c r="AB34" s="1">
        <v>4861.1402723680003</v>
      </c>
      <c r="AC34" s="1">
        <v>4921.7836143189998</v>
      </c>
      <c r="AD34" s="1">
        <v>4983.1727317539999</v>
      </c>
      <c r="AE34" s="1">
        <v>5045.3170843629996</v>
      </c>
      <c r="AF34" s="1">
        <v>5108.225315527</v>
      </c>
      <c r="AG34" s="1">
        <v>5171.9058913380004</v>
      </c>
      <c r="AH34" s="1">
        <v>5236.3682299530001</v>
      </c>
      <c r="AI34" s="1">
        <v>5301.6220430980002</v>
      </c>
      <c r="AJ34" s="1">
        <v>5367.675933988</v>
      </c>
      <c r="AK34" s="1">
        <v>5434.5375659840001</v>
      </c>
      <c r="AL34" s="1">
        <v>5502.2125817180004</v>
      </c>
      <c r="AM34" s="1">
        <v>5570.7064738279996</v>
      </c>
      <c r="AN34" s="1">
        <v>5640.0227736670004</v>
      </c>
      <c r="AO34" s="1">
        <v>5710.1726638110003</v>
      </c>
      <c r="AP34" s="1">
        <v>5781.1711787479999</v>
      </c>
      <c r="AQ34" s="1">
        <v>5853.0225363919999</v>
      </c>
      <c r="AR34" s="1">
        <v>5925.7301179349997</v>
      </c>
      <c r="AS34" s="1">
        <v>5999.2977648799997</v>
      </c>
      <c r="AT34" s="1">
        <v>6073.7302891709996</v>
      </c>
      <c r="AU34" s="1">
        <v>6149.0349854579999</v>
      </c>
      <c r="AV34" s="1">
        <v>6225.2173195819996</v>
      </c>
      <c r="AW34" s="1">
        <v>6302.2790118160001</v>
      </c>
      <c r="AX34" s="1">
        <v>6380.2217777300002</v>
      </c>
      <c r="AY34" s="1">
        <v>6459.0489291029999</v>
      </c>
      <c r="AZ34" s="1">
        <v>6538.7618140550003</v>
      </c>
      <c r="BA34" s="1">
        <v>6619.3635980019999</v>
      </c>
      <c r="BB34" s="1">
        <v>6700.8547629029999</v>
      </c>
      <c r="BC34" s="1">
        <v>6783.2360662089995</v>
      </c>
      <c r="BD34" s="1">
        <v>6866.5062963390001</v>
      </c>
      <c r="BE34" s="1">
        <v>6950.6650449970002</v>
      </c>
      <c r="BF34" s="1">
        <v>7035.708785158</v>
      </c>
      <c r="BG34" s="1">
        <v>7121.6319296689999</v>
      </c>
      <c r="BH34" s="1">
        <v>7208.4255100789997</v>
      </c>
      <c r="BI34" s="1">
        <v>7296.0784228020002</v>
      </c>
      <c r="BJ34" s="1">
        <v>7384.577366988</v>
      </c>
      <c r="BK34" s="1">
        <v>7473.9101346429998</v>
      </c>
      <c r="BL34" s="1">
        <v>7564.0593498979997</v>
      </c>
      <c r="BM34" s="1">
        <v>7655.010685233</v>
      </c>
      <c r="BN34" s="1">
        <v>7746.7429673300003</v>
      </c>
      <c r="BO34" s="1">
        <v>7839.2308350880003</v>
      </c>
      <c r="BP34" s="1">
        <v>7932.4460049290001</v>
      </c>
      <c r="BQ34" s="1">
        <v>8026.3477069889996</v>
      </c>
      <c r="BR34" s="1">
        <v>8120.8847420920001</v>
      </c>
      <c r="BS34" s="1">
        <v>8215.9809624379996</v>
      </c>
      <c r="BT34" s="1">
        <v>8311.5425007449994</v>
      </c>
      <c r="BU34" s="1">
        <v>8407.5653388840001</v>
      </c>
      <c r="BV34" s="1">
        <v>8503.9806113510003</v>
      </c>
      <c r="BW34" s="1">
        <v>8600.711253681</v>
      </c>
      <c r="BX34" s="1">
        <v>8697.6710516349995</v>
      </c>
      <c r="BY34" s="1">
        <v>8794.7637030490005</v>
      </c>
      <c r="BZ34" s="1">
        <v>8891.8820977819996</v>
      </c>
      <c r="CA34" s="1">
        <v>8988.9069319699993</v>
      </c>
      <c r="CB34" s="1">
        <v>9085.7059341229997</v>
      </c>
      <c r="CC34" s="1">
        <v>9182.1323179390001</v>
      </c>
      <c r="CD34" s="1">
        <v>9278.0236581890003</v>
      </c>
      <c r="CE34" s="1">
        <v>9373.2004443490005</v>
      </c>
      <c r="CF34" s="1">
        <v>9467.4644581949997</v>
      </c>
      <c r="CG34" s="1">
        <v>9560.5972971589999</v>
      </c>
      <c r="CH34" s="1">
        <v>9652.3584207950007</v>
      </c>
      <c r="CI34" s="1">
        <v>9742.4835229010005</v>
      </c>
      <c r="CJ34" s="1">
        <v>9830.6825019839998</v>
      </c>
      <c r="CK34" s="1">
        <v>9916.6373049449994</v>
      </c>
      <c r="CL34" s="1">
        <v>10000</v>
      </c>
    </row>
    <row r="35" spans="1:91" x14ac:dyDescent="0.15">
      <c r="A35" s="1" t="s">
        <v>354</v>
      </c>
      <c r="B35" s="1" t="s">
        <v>483</v>
      </c>
      <c r="C35" s="1">
        <v>1</v>
      </c>
      <c r="D35" s="1">
        <v>1</v>
      </c>
      <c r="E35" s="1">
        <v>1</v>
      </c>
      <c r="F35" s="1">
        <v>33</v>
      </c>
      <c r="G35" s="1">
        <v>0</v>
      </c>
      <c r="H35" s="1">
        <v>0</v>
      </c>
      <c r="I35" s="1">
        <v>0</v>
      </c>
      <c r="J35" s="1">
        <v>0</v>
      </c>
      <c r="K35" s="1">
        <v>4039.723432065</v>
      </c>
      <c r="L35" s="1">
        <v>77</v>
      </c>
      <c r="M35" s="1">
        <v>4087.1093369390001</v>
      </c>
      <c r="N35" s="1">
        <v>4137.8204960100002</v>
      </c>
      <c r="O35" s="1">
        <v>4189.2045831759997</v>
      </c>
      <c r="P35" s="1">
        <v>4241.2803022520002</v>
      </c>
      <c r="Q35" s="1">
        <v>4294.0677636279997</v>
      </c>
      <c r="R35" s="1">
        <v>4347.5905831090004</v>
      </c>
      <c r="S35" s="1">
        <v>4401.8735029190002</v>
      </c>
      <c r="T35" s="1">
        <v>4456.8405900280004</v>
      </c>
      <c r="U35" s="1">
        <v>4512.4896341690001</v>
      </c>
      <c r="V35" s="1">
        <v>4568.8282206840004</v>
      </c>
      <c r="W35" s="1">
        <v>4625.8639968759999</v>
      </c>
      <c r="X35" s="1">
        <v>4683.6048558399998</v>
      </c>
      <c r="Y35" s="1">
        <v>4742.059027671</v>
      </c>
      <c r="Z35" s="1">
        <v>4801.2347732259996</v>
      </c>
      <c r="AA35" s="1">
        <v>4861.1402723680003</v>
      </c>
      <c r="AB35" s="1">
        <v>4921.7836143189998</v>
      </c>
      <c r="AC35" s="1">
        <v>4983.1727317539999</v>
      </c>
      <c r="AD35" s="1">
        <v>5045.3170843629996</v>
      </c>
      <c r="AE35" s="1">
        <v>5108.225315527</v>
      </c>
      <c r="AF35" s="1">
        <v>5171.9058913380004</v>
      </c>
      <c r="AG35" s="1">
        <v>5236.3682299530001</v>
      </c>
      <c r="AH35" s="1">
        <v>5301.6220430980002</v>
      </c>
      <c r="AI35" s="1">
        <v>5367.675933988</v>
      </c>
      <c r="AJ35" s="1">
        <v>5434.5375659840001</v>
      </c>
      <c r="AK35" s="1">
        <v>5502.2125817180004</v>
      </c>
      <c r="AL35" s="1">
        <v>5570.7064738279996</v>
      </c>
      <c r="AM35" s="1">
        <v>5640.0227736670004</v>
      </c>
      <c r="AN35" s="1">
        <v>5710.1726638110003</v>
      </c>
      <c r="AO35" s="1">
        <v>5781.1711787479999</v>
      </c>
      <c r="AP35" s="1">
        <v>5853.0225363919999</v>
      </c>
      <c r="AQ35" s="1">
        <v>5925.7301179349997</v>
      </c>
      <c r="AR35" s="1">
        <v>5999.2977648799997</v>
      </c>
      <c r="AS35" s="1">
        <v>6073.7302891709996</v>
      </c>
      <c r="AT35" s="1">
        <v>6149.0349854579999</v>
      </c>
      <c r="AU35" s="1">
        <v>6225.2173195819996</v>
      </c>
      <c r="AV35" s="1">
        <v>6302.2790118160001</v>
      </c>
      <c r="AW35" s="1">
        <v>6380.2217777300002</v>
      </c>
      <c r="AX35" s="1">
        <v>6459.0489291029999</v>
      </c>
      <c r="AY35" s="1">
        <v>6538.7618140550003</v>
      </c>
      <c r="AZ35" s="1">
        <v>6619.3635980019999</v>
      </c>
      <c r="BA35" s="1">
        <v>6700.8547629029999</v>
      </c>
      <c r="BB35" s="1">
        <v>6783.2360662089995</v>
      </c>
      <c r="BC35" s="1">
        <v>6866.5062963390001</v>
      </c>
      <c r="BD35" s="1">
        <v>6950.6650449970002</v>
      </c>
      <c r="BE35" s="1">
        <v>7035.708785158</v>
      </c>
      <c r="BF35" s="1">
        <v>7121.6319296689999</v>
      </c>
      <c r="BG35" s="1">
        <v>7208.4255100789997</v>
      </c>
      <c r="BH35" s="1">
        <v>7296.0784228020002</v>
      </c>
      <c r="BI35" s="1">
        <v>7384.577366988</v>
      </c>
      <c r="BJ35" s="1">
        <v>7473.9101346429998</v>
      </c>
      <c r="BK35" s="1">
        <v>7564.0593498979997</v>
      </c>
      <c r="BL35" s="1">
        <v>7655.010685233</v>
      </c>
      <c r="BM35" s="1">
        <v>7746.7429673300003</v>
      </c>
      <c r="BN35" s="1">
        <v>7839.2308350880003</v>
      </c>
      <c r="BO35" s="1">
        <v>7932.4460049290001</v>
      </c>
      <c r="BP35" s="1">
        <v>8026.3477069889996</v>
      </c>
      <c r="BQ35" s="1">
        <v>8120.8847420920001</v>
      </c>
      <c r="BR35" s="1">
        <v>8215.9809624379996</v>
      </c>
      <c r="BS35" s="1">
        <v>8311.5425007449994</v>
      </c>
      <c r="BT35" s="1">
        <v>8407.5653388840001</v>
      </c>
      <c r="BU35" s="1">
        <v>8503.9806113510003</v>
      </c>
      <c r="BV35" s="1">
        <v>8600.711253681</v>
      </c>
      <c r="BW35" s="1">
        <v>8697.6710516349995</v>
      </c>
      <c r="BX35" s="1">
        <v>8794.7637030490005</v>
      </c>
      <c r="BY35" s="1">
        <v>8891.8820977819996</v>
      </c>
      <c r="BZ35" s="1">
        <v>8988.9069319699993</v>
      </c>
      <c r="CA35" s="1">
        <v>9085.7059341229997</v>
      </c>
      <c r="CB35" s="1">
        <v>9182.1323179390001</v>
      </c>
      <c r="CC35" s="1">
        <v>9278.0236581890003</v>
      </c>
      <c r="CD35" s="1">
        <v>9373.2004443490005</v>
      </c>
      <c r="CE35" s="1">
        <v>9467.4644581949997</v>
      </c>
      <c r="CF35" s="1">
        <v>9560.5972971589999</v>
      </c>
      <c r="CG35" s="1">
        <v>9652.3584207950007</v>
      </c>
      <c r="CH35" s="1">
        <v>9742.4835229010005</v>
      </c>
      <c r="CI35" s="1">
        <v>9830.6825019839998</v>
      </c>
      <c r="CJ35" s="1">
        <v>9916.6373049449994</v>
      </c>
      <c r="CK35" s="1">
        <v>10000</v>
      </c>
    </row>
    <row r="36" spans="1:91" x14ac:dyDescent="0.15">
      <c r="A36" s="1" t="s">
        <v>355</v>
      </c>
      <c r="B36" s="1" t="s">
        <v>483</v>
      </c>
      <c r="C36" s="1">
        <v>1</v>
      </c>
      <c r="D36" s="1">
        <v>1</v>
      </c>
      <c r="E36" s="1">
        <v>1</v>
      </c>
      <c r="F36" s="1">
        <v>34</v>
      </c>
      <c r="G36" s="1">
        <v>0</v>
      </c>
      <c r="H36" s="1">
        <v>0</v>
      </c>
      <c r="I36" s="1">
        <v>0</v>
      </c>
      <c r="J36" s="1">
        <v>0</v>
      </c>
      <c r="K36" s="1">
        <v>4090.3259209970001</v>
      </c>
      <c r="L36" s="1">
        <v>76</v>
      </c>
      <c r="M36" s="1">
        <v>4138.2583040879999</v>
      </c>
      <c r="N36" s="1">
        <v>4189.572633662</v>
      </c>
      <c r="O36" s="1">
        <v>4241.5712732949996</v>
      </c>
      <c r="P36" s="1">
        <v>4294.2735213200003</v>
      </c>
      <c r="Q36" s="1">
        <v>4347.7027565990002</v>
      </c>
      <c r="R36" s="1">
        <v>4401.8838238489998</v>
      </c>
      <c r="S36" s="1">
        <v>4456.8405900280004</v>
      </c>
      <c r="T36" s="1">
        <v>4512.4896341690001</v>
      </c>
      <c r="U36" s="1">
        <v>4568.8282206840004</v>
      </c>
      <c r="V36" s="1">
        <v>4625.8639968759999</v>
      </c>
      <c r="W36" s="1">
        <v>4683.6048558399998</v>
      </c>
      <c r="X36" s="1">
        <v>4742.059027671</v>
      </c>
      <c r="Y36" s="1">
        <v>4801.2347732259996</v>
      </c>
      <c r="Z36" s="1">
        <v>4861.1402723680003</v>
      </c>
      <c r="AA36" s="1">
        <v>4921.7836143189998</v>
      </c>
      <c r="AB36" s="1">
        <v>4983.1727317539999</v>
      </c>
      <c r="AC36" s="1">
        <v>5045.3170843629996</v>
      </c>
      <c r="AD36" s="1">
        <v>5108.225315527</v>
      </c>
      <c r="AE36" s="1">
        <v>5171.9058913380004</v>
      </c>
      <c r="AF36" s="1">
        <v>5236.3682299530001</v>
      </c>
      <c r="AG36" s="1">
        <v>5301.6220430980002</v>
      </c>
      <c r="AH36" s="1">
        <v>5367.675933988</v>
      </c>
      <c r="AI36" s="1">
        <v>5434.5375659840001</v>
      </c>
      <c r="AJ36" s="1">
        <v>5502.2125817180004</v>
      </c>
      <c r="AK36" s="1">
        <v>5570.7064738279996</v>
      </c>
      <c r="AL36" s="1">
        <v>5640.0227736670004</v>
      </c>
      <c r="AM36" s="1">
        <v>5710.1726638110003</v>
      </c>
      <c r="AN36" s="1">
        <v>5781.1711787479999</v>
      </c>
      <c r="AO36" s="1">
        <v>5853.0225363919999</v>
      </c>
      <c r="AP36" s="1">
        <v>5925.7301179349997</v>
      </c>
      <c r="AQ36" s="1">
        <v>5999.2977648799997</v>
      </c>
      <c r="AR36" s="1">
        <v>6073.7302891709996</v>
      </c>
      <c r="AS36" s="1">
        <v>6149.0349854579999</v>
      </c>
      <c r="AT36" s="1">
        <v>6225.2173195819996</v>
      </c>
      <c r="AU36" s="1">
        <v>6302.2790118160001</v>
      </c>
      <c r="AV36" s="1">
        <v>6380.2217777300002</v>
      </c>
      <c r="AW36" s="1">
        <v>6459.0489291029999</v>
      </c>
      <c r="AX36" s="1">
        <v>6538.7618140550003</v>
      </c>
      <c r="AY36" s="1">
        <v>6619.3635980019999</v>
      </c>
      <c r="AZ36" s="1">
        <v>6700.8547629029999</v>
      </c>
      <c r="BA36" s="1">
        <v>6783.2360662089995</v>
      </c>
      <c r="BB36" s="1">
        <v>6866.5062963390001</v>
      </c>
      <c r="BC36" s="1">
        <v>6950.6650449970002</v>
      </c>
      <c r="BD36" s="1">
        <v>7035.708785158</v>
      </c>
      <c r="BE36" s="1">
        <v>7121.6319296689999</v>
      </c>
      <c r="BF36" s="1">
        <v>7208.4255100789997</v>
      </c>
      <c r="BG36" s="1">
        <v>7296.0784228020002</v>
      </c>
      <c r="BH36" s="1">
        <v>7384.577366988</v>
      </c>
      <c r="BI36" s="1">
        <v>7473.9101346429998</v>
      </c>
      <c r="BJ36" s="1">
        <v>7564.0593498979997</v>
      </c>
      <c r="BK36" s="1">
        <v>7655.010685233</v>
      </c>
      <c r="BL36" s="1">
        <v>7746.7429673300003</v>
      </c>
      <c r="BM36" s="1">
        <v>7839.2308350880003</v>
      </c>
      <c r="BN36" s="1">
        <v>7932.4460049290001</v>
      </c>
      <c r="BO36" s="1">
        <v>8026.3477069889996</v>
      </c>
      <c r="BP36" s="1">
        <v>8120.8847420920001</v>
      </c>
      <c r="BQ36" s="1">
        <v>8215.9809624379996</v>
      </c>
      <c r="BR36" s="1">
        <v>8311.5425007449994</v>
      </c>
      <c r="BS36" s="1">
        <v>8407.5653388840001</v>
      </c>
      <c r="BT36" s="1">
        <v>8503.9806113510003</v>
      </c>
      <c r="BU36" s="1">
        <v>8600.711253681</v>
      </c>
      <c r="BV36" s="1">
        <v>8697.6710516349995</v>
      </c>
      <c r="BW36" s="1">
        <v>8794.7637030490005</v>
      </c>
      <c r="BX36" s="1">
        <v>8891.8820977819996</v>
      </c>
      <c r="BY36" s="1">
        <v>8988.9069319699993</v>
      </c>
      <c r="BZ36" s="1">
        <v>9085.7059341229997</v>
      </c>
      <c r="CA36" s="1">
        <v>9182.1323179390001</v>
      </c>
      <c r="CB36" s="1">
        <v>9278.0236581890003</v>
      </c>
      <c r="CC36" s="1">
        <v>9373.2004443490005</v>
      </c>
      <c r="CD36" s="1">
        <v>9467.4644581949997</v>
      </c>
      <c r="CE36" s="1">
        <v>9560.5972971589999</v>
      </c>
      <c r="CF36" s="1">
        <v>9652.3584207950007</v>
      </c>
      <c r="CG36" s="1">
        <v>9742.4835229010005</v>
      </c>
      <c r="CH36" s="1">
        <v>9830.6825019839998</v>
      </c>
      <c r="CI36" s="1">
        <v>9916.6373049449994</v>
      </c>
      <c r="CJ36" s="1">
        <v>10000</v>
      </c>
    </row>
    <row r="37" spans="1:91" x14ac:dyDescent="0.15">
      <c r="A37" s="1" t="s">
        <v>356</v>
      </c>
      <c r="B37" s="1" t="s">
        <v>483</v>
      </c>
      <c r="C37" s="1">
        <v>1</v>
      </c>
      <c r="D37" s="1">
        <v>1</v>
      </c>
      <c r="E37" s="1">
        <v>1</v>
      </c>
      <c r="F37" s="1">
        <v>35</v>
      </c>
      <c r="G37" s="1">
        <v>0</v>
      </c>
      <c r="H37" s="1">
        <v>0</v>
      </c>
      <c r="I37" s="1">
        <v>0</v>
      </c>
      <c r="J37" s="1">
        <v>0</v>
      </c>
      <c r="K37" s="1">
        <v>4141.5740216180002</v>
      </c>
      <c r="L37" s="1">
        <v>75</v>
      </c>
      <c r="M37" s="1">
        <v>4190.0539698960001</v>
      </c>
      <c r="N37" s="1">
        <v>4241.9755662199996</v>
      </c>
      <c r="O37" s="1">
        <v>4294.592518548</v>
      </c>
      <c r="P37" s="1">
        <v>4347.9279654129996</v>
      </c>
      <c r="Q37" s="1">
        <v>4402.006856385</v>
      </c>
      <c r="R37" s="1">
        <v>4456.8516491720002</v>
      </c>
      <c r="S37" s="1">
        <v>4512.4896341690001</v>
      </c>
      <c r="T37" s="1">
        <v>4568.8282206840004</v>
      </c>
      <c r="U37" s="1">
        <v>4625.8639968759999</v>
      </c>
      <c r="V37" s="1">
        <v>4683.6048558399998</v>
      </c>
      <c r="W37" s="1">
        <v>4742.059027671</v>
      </c>
      <c r="X37" s="1">
        <v>4801.2347732259996</v>
      </c>
      <c r="Y37" s="1">
        <v>4861.1402723680003</v>
      </c>
      <c r="Z37" s="1">
        <v>4921.7836143189998</v>
      </c>
      <c r="AA37" s="1">
        <v>4983.1727317539999</v>
      </c>
      <c r="AB37" s="1">
        <v>5045.3170843629996</v>
      </c>
      <c r="AC37" s="1">
        <v>5108.225315527</v>
      </c>
      <c r="AD37" s="1">
        <v>5171.9058913380004</v>
      </c>
      <c r="AE37" s="1">
        <v>5236.3682299530001</v>
      </c>
      <c r="AF37" s="1">
        <v>5301.6220430980002</v>
      </c>
      <c r="AG37" s="1">
        <v>5367.675933988</v>
      </c>
      <c r="AH37" s="1">
        <v>5434.5375659840001</v>
      </c>
      <c r="AI37" s="1">
        <v>5502.2125817180004</v>
      </c>
      <c r="AJ37" s="1">
        <v>5570.7064738279996</v>
      </c>
      <c r="AK37" s="1">
        <v>5640.0227736670004</v>
      </c>
      <c r="AL37" s="1">
        <v>5710.1726638110003</v>
      </c>
      <c r="AM37" s="1">
        <v>5781.1711787479999</v>
      </c>
      <c r="AN37" s="1">
        <v>5853.0225363919999</v>
      </c>
      <c r="AO37" s="1">
        <v>5925.7301179349997</v>
      </c>
      <c r="AP37" s="1">
        <v>5999.2977648799997</v>
      </c>
      <c r="AQ37" s="1">
        <v>6073.7302891709996</v>
      </c>
      <c r="AR37" s="1">
        <v>6149.0349854579999</v>
      </c>
      <c r="AS37" s="1">
        <v>6225.2173195819996</v>
      </c>
      <c r="AT37" s="1">
        <v>6302.2790118160001</v>
      </c>
      <c r="AU37" s="1">
        <v>6380.2217777300002</v>
      </c>
      <c r="AV37" s="1">
        <v>6459.0489291029999</v>
      </c>
      <c r="AW37" s="1">
        <v>6538.7618140550003</v>
      </c>
      <c r="AX37" s="1">
        <v>6619.3635980019999</v>
      </c>
      <c r="AY37" s="1">
        <v>6700.8547629029999</v>
      </c>
      <c r="AZ37" s="1">
        <v>6783.2360662089995</v>
      </c>
      <c r="BA37" s="1">
        <v>6866.5062963390001</v>
      </c>
      <c r="BB37" s="1">
        <v>6950.6650449970002</v>
      </c>
      <c r="BC37" s="1">
        <v>7035.708785158</v>
      </c>
      <c r="BD37" s="1">
        <v>7121.6319296689999</v>
      </c>
      <c r="BE37" s="1">
        <v>7208.4255100789997</v>
      </c>
      <c r="BF37" s="1">
        <v>7296.0784228020002</v>
      </c>
      <c r="BG37" s="1">
        <v>7384.577366988</v>
      </c>
      <c r="BH37" s="1">
        <v>7473.9101346429998</v>
      </c>
      <c r="BI37" s="1">
        <v>7564.0593498979997</v>
      </c>
      <c r="BJ37" s="1">
        <v>7655.010685233</v>
      </c>
      <c r="BK37" s="1">
        <v>7746.7429673300003</v>
      </c>
      <c r="BL37" s="1">
        <v>7839.2308350880003</v>
      </c>
      <c r="BM37" s="1">
        <v>7932.4460049290001</v>
      </c>
      <c r="BN37" s="1">
        <v>8026.3477069889996</v>
      </c>
      <c r="BO37" s="1">
        <v>8120.8847420920001</v>
      </c>
      <c r="BP37" s="1">
        <v>8215.9809624379996</v>
      </c>
      <c r="BQ37" s="1">
        <v>8311.5425007449994</v>
      </c>
      <c r="BR37" s="1">
        <v>8407.5653388840001</v>
      </c>
      <c r="BS37" s="1">
        <v>8503.9806113510003</v>
      </c>
      <c r="BT37" s="1">
        <v>8600.711253681</v>
      </c>
      <c r="BU37" s="1">
        <v>8697.6710516349995</v>
      </c>
      <c r="BV37" s="1">
        <v>8794.7637030490005</v>
      </c>
      <c r="BW37" s="1">
        <v>8891.8820977819996</v>
      </c>
      <c r="BX37" s="1">
        <v>8988.9069319699993</v>
      </c>
      <c r="BY37" s="1">
        <v>9085.7059341229997</v>
      </c>
      <c r="BZ37" s="1">
        <v>9182.1323179390001</v>
      </c>
      <c r="CA37" s="1">
        <v>9278.0236581890003</v>
      </c>
      <c r="CB37" s="1">
        <v>9373.2004443490005</v>
      </c>
      <c r="CC37" s="1">
        <v>9467.4644581949997</v>
      </c>
      <c r="CD37" s="1">
        <v>9560.5972971589999</v>
      </c>
      <c r="CE37" s="1">
        <v>9652.3584207950007</v>
      </c>
      <c r="CF37" s="1">
        <v>9742.4835229010005</v>
      </c>
      <c r="CG37" s="1">
        <v>9830.6825019839998</v>
      </c>
      <c r="CH37" s="1">
        <v>9916.6373049449994</v>
      </c>
      <c r="CI37" s="1">
        <v>10000</v>
      </c>
    </row>
    <row r="38" spans="1:91" x14ac:dyDescent="0.15">
      <c r="A38" s="1" t="s">
        <v>357</v>
      </c>
      <c r="B38" s="1" t="s">
        <v>483</v>
      </c>
      <c r="C38" s="1">
        <v>1</v>
      </c>
      <c r="D38" s="1">
        <v>1</v>
      </c>
      <c r="E38" s="1">
        <v>1</v>
      </c>
      <c r="F38" s="1">
        <v>36</v>
      </c>
      <c r="G38" s="1">
        <v>0</v>
      </c>
      <c r="H38" s="1">
        <v>0</v>
      </c>
      <c r="I38" s="1">
        <v>0</v>
      </c>
      <c r="J38" s="1">
        <v>0</v>
      </c>
      <c r="K38" s="1">
        <v>4193.4761168499999</v>
      </c>
      <c r="L38" s="1">
        <v>74</v>
      </c>
      <c r="M38" s="1">
        <v>4242.5048204739996</v>
      </c>
      <c r="N38" s="1">
        <v>4295.0365594149998</v>
      </c>
      <c r="O38" s="1">
        <v>4348.2781822090001</v>
      </c>
      <c r="P38" s="1">
        <v>4402.2547456769998</v>
      </c>
      <c r="Q38" s="1">
        <v>4456.9872760010003</v>
      </c>
      <c r="R38" s="1">
        <v>4512.5023699989997</v>
      </c>
      <c r="S38" s="1">
        <v>4568.8282206840004</v>
      </c>
      <c r="T38" s="1">
        <v>4625.8639968759999</v>
      </c>
      <c r="U38" s="1">
        <v>4683.6048558399998</v>
      </c>
      <c r="V38" s="1">
        <v>4742.059027671</v>
      </c>
      <c r="W38" s="1">
        <v>4801.2347732259996</v>
      </c>
      <c r="X38" s="1">
        <v>4861.1402723680003</v>
      </c>
      <c r="Y38" s="1">
        <v>4921.7836143189998</v>
      </c>
      <c r="Z38" s="1">
        <v>4983.1727317539999</v>
      </c>
      <c r="AA38" s="1">
        <v>5045.3170843629996</v>
      </c>
      <c r="AB38" s="1">
        <v>5108.225315527</v>
      </c>
      <c r="AC38" s="1">
        <v>5171.9058913380004</v>
      </c>
      <c r="AD38" s="1">
        <v>5236.3682299530001</v>
      </c>
      <c r="AE38" s="1">
        <v>5301.6220430980002</v>
      </c>
      <c r="AF38" s="1">
        <v>5367.675933988</v>
      </c>
      <c r="AG38" s="1">
        <v>5434.5375659840001</v>
      </c>
      <c r="AH38" s="1">
        <v>5502.2125817180004</v>
      </c>
      <c r="AI38" s="1">
        <v>5570.7064738279996</v>
      </c>
      <c r="AJ38" s="1">
        <v>5640.0227736670004</v>
      </c>
      <c r="AK38" s="1">
        <v>5710.1726638110003</v>
      </c>
      <c r="AL38" s="1">
        <v>5781.1711787479999</v>
      </c>
      <c r="AM38" s="1">
        <v>5853.0225363919999</v>
      </c>
      <c r="AN38" s="1">
        <v>5925.7301179349997</v>
      </c>
      <c r="AO38" s="1">
        <v>5999.2977648799997</v>
      </c>
      <c r="AP38" s="1">
        <v>6073.7302891709996</v>
      </c>
      <c r="AQ38" s="1">
        <v>6149.0349854579999</v>
      </c>
      <c r="AR38" s="1">
        <v>6225.2173195819996</v>
      </c>
      <c r="AS38" s="1">
        <v>6302.2790118160001</v>
      </c>
      <c r="AT38" s="1">
        <v>6380.2217777300002</v>
      </c>
      <c r="AU38" s="1">
        <v>6459.0489291029999</v>
      </c>
      <c r="AV38" s="1">
        <v>6538.7618140550003</v>
      </c>
      <c r="AW38" s="1">
        <v>6619.3635980019999</v>
      </c>
      <c r="AX38" s="1">
        <v>6700.8547629029999</v>
      </c>
      <c r="AY38" s="1">
        <v>6783.2360662089995</v>
      </c>
      <c r="AZ38" s="1">
        <v>6866.5062963390001</v>
      </c>
      <c r="BA38" s="1">
        <v>6950.6650449970002</v>
      </c>
      <c r="BB38" s="1">
        <v>7035.708785158</v>
      </c>
      <c r="BC38" s="1">
        <v>7121.6319296689999</v>
      </c>
      <c r="BD38" s="1">
        <v>7208.4255100789997</v>
      </c>
      <c r="BE38" s="1">
        <v>7296.0784228020002</v>
      </c>
      <c r="BF38" s="1">
        <v>7384.577366988</v>
      </c>
      <c r="BG38" s="1">
        <v>7473.9101346429998</v>
      </c>
      <c r="BH38" s="1">
        <v>7564.0593498979997</v>
      </c>
      <c r="BI38" s="1">
        <v>7655.010685233</v>
      </c>
      <c r="BJ38" s="1">
        <v>7746.7429673300003</v>
      </c>
      <c r="BK38" s="1">
        <v>7839.2308350880003</v>
      </c>
      <c r="BL38" s="1">
        <v>7932.4460049290001</v>
      </c>
      <c r="BM38" s="1">
        <v>8026.3477069889996</v>
      </c>
      <c r="BN38" s="1">
        <v>8120.8847420920001</v>
      </c>
      <c r="BO38" s="1">
        <v>8215.9809624379996</v>
      </c>
      <c r="BP38" s="1">
        <v>8311.5425007449994</v>
      </c>
      <c r="BQ38" s="1">
        <v>8407.5653388840001</v>
      </c>
      <c r="BR38" s="1">
        <v>8503.9806113510003</v>
      </c>
      <c r="BS38" s="1">
        <v>8600.711253681</v>
      </c>
      <c r="BT38" s="1">
        <v>8697.6710516349995</v>
      </c>
      <c r="BU38" s="1">
        <v>8794.7637030490005</v>
      </c>
      <c r="BV38" s="1">
        <v>8891.8820977819996</v>
      </c>
      <c r="BW38" s="1">
        <v>8988.9069319699993</v>
      </c>
      <c r="BX38" s="1">
        <v>9085.7059341229997</v>
      </c>
      <c r="BY38" s="1">
        <v>9182.1323179390001</v>
      </c>
      <c r="BZ38" s="1">
        <v>9278.0236581890003</v>
      </c>
      <c r="CA38" s="1">
        <v>9373.2004443490005</v>
      </c>
      <c r="CB38" s="1">
        <v>9467.4644581949997</v>
      </c>
      <c r="CC38" s="1">
        <v>9560.5972971589999</v>
      </c>
      <c r="CD38" s="1">
        <v>9652.3584207950007</v>
      </c>
      <c r="CE38" s="1">
        <v>9742.4835229010005</v>
      </c>
      <c r="CF38" s="1">
        <v>9830.6825019839998</v>
      </c>
      <c r="CG38" s="1">
        <v>9916.6373049449994</v>
      </c>
      <c r="CH38" s="1">
        <v>10000</v>
      </c>
    </row>
    <row r="39" spans="1:91" x14ac:dyDescent="0.15">
      <c r="A39" s="1" t="s">
        <v>358</v>
      </c>
      <c r="B39" s="1" t="s">
        <v>483</v>
      </c>
      <c r="C39" s="1">
        <v>1</v>
      </c>
      <c r="D39" s="1">
        <v>1</v>
      </c>
      <c r="E39" s="1">
        <v>1</v>
      </c>
      <c r="F39" s="1">
        <v>37</v>
      </c>
      <c r="G39" s="1">
        <v>0</v>
      </c>
      <c r="H39" s="1">
        <v>0</v>
      </c>
      <c r="I39" s="1">
        <v>0</v>
      </c>
      <c r="J39" s="1">
        <v>0</v>
      </c>
      <c r="K39" s="1">
        <v>4246.0423139180002</v>
      </c>
      <c r="L39" s="1">
        <v>73</v>
      </c>
      <c r="M39" s="1">
        <v>4295.619281362</v>
      </c>
      <c r="N39" s="1">
        <v>4348.7672391579999</v>
      </c>
      <c r="O39" s="1">
        <v>4402.6415231780002</v>
      </c>
      <c r="P39" s="1">
        <v>4457.2617062440004</v>
      </c>
      <c r="Q39" s="1">
        <v>4512.6536815119998</v>
      </c>
      <c r="R39" s="1">
        <v>4568.843767849</v>
      </c>
      <c r="S39" s="1">
        <v>4625.8639968759999</v>
      </c>
      <c r="T39" s="1">
        <v>4683.6048558399998</v>
      </c>
      <c r="U39" s="1">
        <v>4742.059027671</v>
      </c>
      <c r="V39" s="1">
        <v>4801.2347732259996</v>
      </c>
      <c r="W39" s="1">
        <v>4861.1402723680003</v>
      </c>
      <c r="X39" s="1">
        <v>4921.7836143189998</v>
      </c>
      <c r="Y39" s="1">
        <v>4983.1727317539999</v>
      </c>
      <c r="Z39" s="1">
        <v>5045.3170843629996</v>
      </c>
      <c r="AA39" s="1">
        <v>5108.225315527</v>
      </c>
      <c r="AB39" s="1">
        <v>5171.9058913380004</v>
      </c>
      <c r="AC39" s="1">
        <v>5236.3682299530001</v>
      </c>
      <c r="AD39" s="1">
        <v>5301.6220430980002</v>
      </c>
      <c r="AE39" s="1">
        <v>5367.675933988</v>
      </c>
      <c r="AF39" s="1">
        <v>5434.5375659840001</v>
      </c>
      <c r="AG39" s="1">
        <v>5502.2125817180004</v>
      </c>
      <c r="AH39" s="1">
        <v>5570.7064738279996</v>
      </c>
      <c r="AI39" s="1">
        <v>5640.0227736670004</v>
      </c>
      <c r="AJ39" s="1">
        <v>5710.1726638110003</v>
      </c>
      <c r="AK39" s="1">
        <v>5781.1711787479999</v>
      </c>
      <c r="AL39" s="1">
        <v>5853.0225363919999</v>
      </c>
      <c r="AM39" s="1">
        <v>5925.7301179349997</v>
      </c>
      <c r="AN39" s="1">
        <v>5999.2977648799997</v>
      </c>
      <c r="AO39" s="1">
        <v>6073.7302891709996</v>
      </c>
      <c r="AP39" s="1">
        <v>6149.0349854579999</v>
      </c>
      <c r="AQ39" s="1">
        <v>6225.2173195819996</v>
      </c>
      <c r="AR39" s="1">
        <v>6302.2790118160001</v>
      </c>
      <c r="AS39" s="1">
        <v>6380.2217777300002</v>
      </c>
      <c r="AT39" s="1">
        <v>6459.0489291029999</v>
      </c>
      <c r="AU39" s="1">
        <v>6538.7618140550003</v>
      </c>
      <c r="AV39" s="1">
        <v>6619.3635980019999</v>
      </c>
      <c r="AW39" s="1">
        <v>6700.8547629029999</v>
      </c>
      <c r="AX39" s="1">
        <v>6783.2360662089995</v>
      </c>
      <c r="AY39" s="1">
        <v>6866.5062963390001</v>
      </c>
      <c r="AZ39" s="1">
        <v>6950.6650449970002</v>
      </c>
      <c r="BA39" s="1">
        <v>7035.708785158</v>
      </c>
      <c r="BB39" s="1">
        <v>7121.6319296689999</v>
      </c>
      <c r="BC39" s="1">
        <v>7208.4255100789997</v>
      </c>
      <c r="BD39" s="1">
        <v>7296.0784228020002</v>
      </c>
      <c r="BE39" s="1">
        <v>7384.577366988</v>
      </c>
      <c r="BF39" s="1">
        <v>7473.9101346429998</v>
      </c>
      <c r="BG39" s="1">
        <v>7564.0593498979997</v>
      </c>
      <c r="BH39" s="1">
        <v>7655.010685233</v>
      </c>
      <c r="BI39" s="1">
        <v>7746.7429673300003</v>
      </c>
      <c r="BJ39" s="1">
        <v>7839.2308350880003</v>
      </c>
      <c r="BK39" s="1">
        <v>7932.4460049290001</v>
      </c>
      <c r="BL39" s="1">
        <v>8026.3477069889996</v>
      </c>
      <c r="BM39" s="1">
        <v>8120.8847420920001</v>
      </c>
      <c r="BN39" s="1">
        <v>8215.9809624379996</v>
      </c>
      <c r="BO39" s="1">
        <v>8311.5425007449994</v>
      </c>
      <c r="BP39" s="1">
        <v>8407.5653388840001</v>
      </c>
      <c r="BQ39" s="1">
        <v>8503.9806113510003</v>
      </c>
      <c r="BR39" s="1">
        <v>8600.711253681</v>
      </c>
      <c r="BS39" s="1">
        <v>8697.6710516349995</v>
      </c>
      <c r="BT39" s="1">
        <v>8794.7637030490005</v>
      </c>
      <c r="BU39" s="1">
        <v>8891.8820977819996</v>
      </c>
      <c r="BV39" s="1">
        <v>8988.9069319699993</v>
      </c>
      <c r="BW39" s="1">
        <v>9085.7059341229997</v>
      </c>
      <c r="BX39" s="1">
        <v>9182.1323179390001</v>
      </c>
      <c r="BY39" s="1">
        <v>9278.0236581890003</v>
      </c>
      <c r="BZ39" s="1">
        <v>9373.2004443490005</v>
      </c>
      <c r="CA39" s="1">
        <v>9467.4644581949997</v>
      </c>
      <c r="CB39" s="1">
        <v>9560.5972971589999</v>
      </c>
      <c r="CC39" s="1">
        <v>9652.3584207950007</v>
      </c>
      <c r="CD39" s="1">
        <v>9742.4835229010005</v>
      </c>
      <c r="CE39" s="1">
        <v>9830.6825019839998</v>
      </c>
      <c r="CF39" s="1">
        <v>9916.6373049449994</v>
      </c>
      <c r="CG39" s="1">
        <v>10000</v>
      </c>
    </row>
    <row r="40" spans="1:91" x14ac:dyDescent="0.15">
      <c r="A40" s="1" t="s">
        <v>359</v>
      </c>
      <c r="B40" s="1" t="s">
        <v>483</v>
      </c>
      <c r="C40" s="1">
        <v>1</v>
      </c>
      <c r="D40" s="1">
        <v>1</v>
      </c>
      <c r="E40" s="1">
        <v>1</v>
      </c>
      <c r="F40" s="1">
        <v>38</v>
      </c>
      <c r="G40" s="1">
        <v>0</v>
      </c>
      <c r="H40" s="1">
        <v>0</v>
      </c>
      <c r="I40" s="1">
        <v>0</v>
      </c>
      <c r="J40" s="1">
        <v>0</v>
      </c>
      <c r="K40" s="1">
        <v>4299.2655734110003</v>
      </c>
      <c r="L40" s="1">
        <v>72</v>
      </c>
      <c r="M40" s="1">
        <v>4349.3971871900003</v>
      </c>
      <c r="N40" s="1">
        <v>4403.1712216080005</v>
      </c>
      <c r="O40" s="1">
        <v>4457.681138076</v>
      </c>
      <c r="P40" s="1">
        <v>4512.9521287890002</v>
      </c>
      <c r="Q40" s="1">
        <v>4569.0086442430002</v>
      </c>
      <c r="R40" s="1">
        <v>4625.880800809</v>
      </c>
      <c r="S40" s="1">
        <v>4683.6048558399998</v>
      </c>
      <c r="T40" s="1">
        <v>4742.059027671</v>
      </c>
      <c r="U40" s="1">
        <v>4801.2347732259996</v>
      </c>
      <c r="V40" s="1">
        <v>4861.1402723680003</v>
      </c>
      <c r="W40" s="1">
        <v>4921.7836143189998</v>
      </c>
      <c r="X40" s="1">
        <v>4983.1727317539999</v>
      </c>
      <c r="Y40" s="1">
        <v>5045.3170843629996</v>
      </c>
      <c r="Z40" s="1">
        <v>5108.225315527</v>
      </c>
      <c r="AA40" s="1">
        <v>5171.9058913380004</v>
      </c>
      <c r="AB40" s="1">
        <v>5236.3682299530001</v>
      </c>
      <c r="AC40" s="1">
        <v>5301.6220430980002</v>
      </c>
      <c r="AD40" s="1">
        <v>5367.675933988</v>
      </c>
      <c r="AE40" s="1">
        <v>5434.5375659840001</v>
      </c>
      <c r="AF40" s="1">
        <v>5502.2125817180004</v>
      </c>
      <c r="AG40" s="1">
        <v>5570.7064738279996</v>
      </c>
      <c r="AH40" s="1">
        <v>5640.0227736670004</v>
      </c>
      <c r="AI40" s="1">
        <v>5710.1726638110003</v>
      </c>
      <c r="AJ40" s="1">
        <v>5781.1711787479999</v>
      </c>
      <c r="AK40" s="1">
        <v>5853.0225363919999</v>
      </c>
      <c r="AL40" s="1">
        <v>5925.7301179349997</v>
      </c>
      <c r="AM40" s="1">
        <v>5999.2977648799997</v>
      </c>
      <c r="AN40" s="1">
        <v>6073.7302891709996</v>
      </c>
      <c r="AO40" s="1">
        <v>6149.0349854579999</v>
      </c>
      <c r="AP40" s="1">
        <v>6225.2173195819996</v>
      </c>
      <c r="AQ40" s="1">
        <v>6302.2790118160001</v>
      </c>
      <c r="AR40" s="1">
        <v>6380.2217777300002</v>
      </c>
      <c r="AS40" s="1">
        <v>6459.0489291029999</v>
      </c>
      <c r="AT40" s="1">
        <v>6538.7618140550003</v>
      </c>
      <c r="AU40" s="1">
        <v>6619.3635980019999</v>
      </c>
      <c r="AV40" s="1">
        <v>6700.8547629029999</v>
      </c>
      <c r="AW40" s="1">
        <v>6783.2360662089995</v>
      </c>
      <c r="AX40" s="1">
        <v>6866.5062963390001</v>
      </c>
      <c r="AY40" s="1">
        <v>6950.6650449970002</v>
      </c>
      <c r="AZ40" s="1">
        <v>7035.708785158</v>
      </c>
      <c r="BA40" s="1">
        <v>7121.6319296689999</v>
      </c>
      <c r="BB40" s="1">
        <v>7208.4255100789997</v>
      </c>
      <c r="BC40" s="1">
        <v>7296.0784228020002</v>
      </c>
      <c r="BD40" s="1">
        <v>7384.577366988</v>
      </c>
      <c r="BE40" s="1">
        <v>7473.9101346429998</v>
      </c>
      <c r="BF40" s="1">
        <v>7564.0593498979997</v>
      </c>
      <c r="BG40" s="1">
        <v>7655.010685233</v>
      </c>
      <c r="BH40" s="1">
        <v>7746.7429673300003</v>
      </c>
      <c r="BI40" s="1">
        <v>7839.2308350880003</v>
      </c>
      <c r="BJ40" s="1">
        <v>7932.4460049290001</v>
      </c>
      <c r="BK40" s="1">
        <v>8026.3477069889996</v>
      </c>
      <c r="BL40" s="1">
        <v>8120.8847420920001</v>
      </c>
      <c r="BM40" s="1">
        <v>8215.9809624379996</v>
      </c>
      <c r="BN40" s="1">
        <v>8311.5425007449994</v>
      </c>
      <c r="BO40" s="1">
        <v>8407.5653388840001</v>
      </c>
      <c r="BP40" s="1">
        <v>8503.9806113510003</v>
      </c>
      <c r="BQ40" s="1">
        <v>8600.711253681</v>
      </c>
      <c r="BR40" s="1">
        <v>8697.6710516349995</v>
      </c>
      <c r="BS40" s="1">
        <v>8794.7637030490005</v>
      </c>
      <c r="BT40" s="1">
        <v>8891.8820977819996</v>
      </c>
      <c r="BU40" s="1">
        <v>8988.9069319699993</v>
      </c>
      <c r="BV40" s="1">
        <v>9085.7059341229997</v>
      </c>
      <c r="BW40" s="1">
        <v>9182.1323179390001</v>
      </c>
      <c r="BX40" s="1">
        <v>9278.0236581890003</v>
      </c>
      <c r="BY40" s="1">
        <v>9373.2004443490005</v>
      </c>
      <c r="BZ40" s="1">
        <v>9467.4644581949997</v>
      </c>
      <c r="CA40" s="1">
        <v>9560.5972971589999</v>
      </c>
      <c r="CB40" s="1">
        <v>9652.3584207950007</v>
      </c>
      <c r="CC40" s="1">
        <v>9742.4835229010005</v>
      </c>
      <c r="CD40" s="1">
        <v>9830.6825019839998</v>
      </c>
      <c r="CE40" s="1">
        <v>9916.6373049449994</v>
      </c>
      <c r="CF40" s="1">
        <v>10000</v>
      </c>
    </row>
    <row r="41" spans="1:91" x14ac:dyDescent="0.15">
      <c r="A41" s="1" t="s">
        <v>360</v>
      </c>
      <c r="B41" s="1" t="s">
        <v>483</v>
      </c>
      <c r="C41" s="1">
        <v>1</v>
      </c>
      <c r="D41" s="1">
        <v>1</v>
      </c>
      <c r="E41" s="1">
        <v>1</v>
      </c>
      <c r="F41" s="1">
        <v>39</v>
      </c>
      <c r="G41" s="1">
        <v>0</v>
      </c>
      <c r="H41" s="1">
        <v>0</v>
      </c>
      <c r="I41" s="1">
        <v>0</v>
      </c>
      <c r="J41" s="1">
        <v>0</v>
      </c>
      <c r="K41" s="1">
        <v>4353.1758847540004</v>
      </c>
      <c r="L41" s="1">
        <v>71</v>
      </c>
      <c r="M41" s="1">
        <v>4403.8673793810003</v>
      </c>
      <c r="N41" s="1">
        <v>4458.267345839</v>
      </c>
      <c r="O41" s="1">
        <v>4513.4175359729998</v>
      </c>
      <c r="P41" s="1">
        <v>4569.3405049009998</v>
      </c>
      <c r="Q41" s="1">
        <v>4626.0644262280002</v>
      </c>
      <c r="R41" s="1">
        <v>4683.6239354420004</v>
      </c>
      <c r="S41" s="1">
        <v>4742.059027671</v>
      </c>
      <c r="T41" s="1">
        <v>4801.2347732259996</v>
      </c>
      <c r="U41" s="1">
        <v>4861.1402723680003</v>
      </c>
      <c r="V41" s="1">
        <v>4921.7836143189998</v>
      </c>
      <c r="W41" s="1">
        <v>4983.1727317539999</v>
      </c>
      <c r="X41" s="1">
        <v>5045.3170843629996</v>
      </c>
      <c r="Y41" s="1">
        <v>5108.225315527</v>
      </c>
      <c r="Z41" s="1">
        <v>5171.9058913380004</v>
      </c>
      <c r="AA41" s="1">
        <v>5236.3682299530001</v>
      </c>
      <c r="AB41" s="1">
        <v>5301.6220430980002</v>
      </c>
      <c r="AC41" s="1">
        <v>5367.675933988</v>
      </c>
      <c r="AD41" s="1">
        <v>5434.5375659840001</v>
      </c>
      <c r="AE41" s="1">
        <v>5502.2125817180004</v>
      </c>
      <c r="AF41" s="1">
        <v>5570.7064738279996</v>
      </c>
      <c r="AG41" s="1">
        <v>5640.0227736670004</v>
      </c>
      <c r="AH41" s="1">
        <v>5710.1726638110003</v>
      </c>
      <c r="AI41" s="1">
        <v>5781.1711787479999</v>
      </c>
      <c r="AJ41" s="1">
        <v>5853.0225363919999</v>
      </c>
      <c r="AK41" s="1">
        <v>5925.7301179349997</v>
      </c>
      <c r="AL41" s="1">
        <v>5999.2977648799997</v>
      </c>
      <c r="AM41" s="1">
        <v>6073.7302891709996</v>
      </c>
      <c r="AN41" s="1">
        <v>6149.0349854579999</v>
      </c>
      <c r="AO41" s="1">
        <v>6225.2173195819996</v>
      </c>
      <c r="AP41" s="1">
        <v>6302.2790118160001</v>
      </c>
      <c r="AQ41" s="1">
        <v>6380.2217777300002</v>
      </c>
      <c r="AR41" s="1">
        <v>6459.0489291029999</v>
      </c>
      <c r="AS41" s="1">
        <v>6538.7618140550003</v>
      </c>
      <c r="AT41" s="1">
        <v>6619.3635980019999</v>
      </c>
      <c r="AU41" s="1">
        <v>6700.8547629029999</v>
      </c>
      <c r="AV41" s="1">
        <v>6783.2360662089995</v>
      </c>
      <c r="AW41" s="1">
        <v>6866.5062963390001</v>
      </c>
      <c r="AX41" s="1">
        <v>6950.6650449970002</v>
      </c>
      <c r="AY41" s="1">
        <v>7035.708785158</v>
      </c>
      <c r="AZ41" s="1">
        <v>7121.6319296689999</v>
      </c>
      <c r="BA41" s="1">
        <v>7208.4255100789997</v>
      </c>
      <c r="BB41" s="1">
        <v>7296.0784228020002</v>
      </c>
      <c r="BC41" s="1">
        <v>7384.577366988</v>
      </c>
      <c r="BD41" s="1">
        <v>7473.9101346429998</v>
      </c>
      <c r="BE41" s="1">
        <v>7564.0593498979997</v>
      </c>
      <c r="BF41" s="1">
        <v>7655.010685233</v>
      </c>
      <c r="BG41" s="1">
        <v>7746.7429673300003</v>
      </c>
      <c r="BH41" s="1">
        <v>7839.2308350880003</v>
      </c>
      <c r="BI41" s="1">
        <v>7932.4460049290001</v>
      </c>
      <c r="BJ41" s="1">
        <v>8026.3477069889996</v>
      </c>
      <c r="BK41" s="1">
        <v>8120.8847420920001</v>
      </c>
      <c r="BL41" s="1">
        <v>8215.9809624379996</v>
      </c>
      <c r="BM41" s="1">
        <v>8311.5425007449994</v>
      </c>
      <c r="BN41" s="1">
        <v>8407.5653388840001</v>
      </c>
      <c r="BO41" s="1">
        <v>8503.9806113510003</v>
      </c>
      <c r="BP41" s="1">
        <v>8600.711253681</v>
      </c>
      <c r="BQ41" s="1">
        <v>8697.6710516349995</v>
      </c>
      <c r="BR41" s="1">
        <v>8794.7637030490005</v>
      </c>
      <c r="BS41" s="1">
        <v>8891.8820977819996</v>
      </c>
      <c r="BT41" s="1">
        <v>8988.9069319699993</v>
      </c>
      <c r="BU41" s="1">
        <v>9085.7059341229997</v>
      </c>
      <c r="BV41" s="1">
        <v>9182.1323179390001</v>
      </c>
      <c r="BW41" s="1">
        <v>9278.0236581890003</v>
      </c>
      <c r="BX41" s="1">
        <v>9373.2004443490005</v>
      </c>
      <c r="BY41" s="1">
        <v>9467.4644581949997</v>
      </c>
      <c r="BZ41" s="1">
        <v>9560.5972971589999</v>
      </c>
      <c r="CA41" s="1">
        <v>9652.3584207950007</v>
      </c>
      <c r="CB41" s="1">
        <v>9742.4835229010005</v>
      </c>
      <c r="CC41" s="1">
        <v>9830.6825019839998</v>
      </c>
      <c r="CD41" s="1">
        <v>9916.6373049449994</v>
      </c>
      <c r="CE41" s="1">
        <v>10000</v>
      </c>
    </row>
    <row r="42" spans="1:91" x14ac:dyDescent="0.15">
      <c r="A42" s="1" t="s">
        <v>361</v>
      </c>
      <c r="B42" s="1" t="s">
        <v>483</v>
      </c>
      <c r="C42" s="1">
        <v>1</v>
      </c>
      <c r="D42" s="1">
        <v>1</v>
      </c>
      <c r="E42" s="1">
        <v>1</v>
      </c>
      <c r="F42" s="1">
        <v>40</v>
      </c>
      <c r="G42" s="1">
        <v>0</v>
      </c>
      <c r="H42" s="1">
        <v>0</v>
      </c>
      <c r="I42" s="1">
        <v>0</v>
      </c>
      <c r="J42" s="1">
        <v>0</v>
      </c>
      <c r="K42" s="1">
        <v>4407.7732361859998</v>
      </c>
      <c r="L42" s="1">
        <v>70</v>
      </c>
      <c r="M42" s="1">
        <v>4459.0224627529997</v>
      </c>
      <c r="N42" s="1">
        <v>4514.0543383610002</v>
      </c>
      <c r="O42" s="1">
        <v>4569.846315881</v>
      </c>
      <c r="P42" s="1">
        <v>4626.4246332539997</v>
      </c>
      <c r="Q42" s="1">
        <v>4683.8223104480003</v>
      </c>
      <c r="R42" s="1">
        <v>4742.0782124119996</v>
      </c>
      <c r="S42" s="1">
        <v>4801.2347732259996</v>
      </c>
      <c r="T42" s="1">
        <v>4861.1402723680003</v>
      </c>
      <c r="U42" s="1">
        <v>4921.7836143189998</v>
      </c>
      <c r="V42" s="1">
        <v>4983.1727317539999</v>
      </c>
      <c r="W42" s="1">
        <v>5045.3170843629996</v>
      </c>
      <c r="X42" s="1">
        <v>5108.225315527</v>
      </c>
      <c r="Y42" s="1">
        <v>5171.9058913380004</v>
      </c>
      <c r="Z42" s="1">
        <v>5236.3682299530001</v>
      </c>
      <c r="AA42" s="1">
        <v>5301.6220430980002</v>
      </c>
      <c r="AB42" s="1">
        <v>5367.675933988</v>
      </c>
      <c r="AC42" s="1">
        <v>5434.5375659840001</v>
      </c>
      <c r="AD42" s="1">
        <v>5502.2125817180004</v>
      </c>
      <c r="AE42" s="1">
        <v>5570.7064738279996</v>
      </c>
      <c r="AF42" s="1">
        <v>5640.0227736670004</v>
      </c>
      <c r="AG42" s="1">
        <v>5710.1726638110003</v>
      </c>
      <c r="AH42" s="1">
        <v>5781.1711787479999</v>
      </c>
      <c r="AI42" s="1">
        <v>5853.0225363919999</v>
      </c>
      <c r="AJ42" s="1">
        <v>5925.7301179349997</v>
      </c>
      <c r="AK42" s="1">
        <v>5999.2977648799997</v>
      </c>
      <c r="AL42" s="1">
        <v>6073.7302891709996</v>
      </c>
      <c r="AM42" s="1">
        <v>6149.0349854579999</v>
      </c>
      <c r="AN42" s="1">
        <v>6225.2173195819996</v>
      </c>
      <c r="AO42" s="1">
        <v>6302.2790118160001</v>
      </c>
      <c r="AP42" s="1">
        <v>6380.2217777300002</v>
      </c>
      <c r="AQ42" s="1">
        <v>6459.0489291029999</v>
      </c>
      <c r="AR42" s="1">
        <v>6538.7618140550003</v>
      </c>
      <c r="AS42" s="1">
        <v>6619.3635980019999</v>
      </c>
      <c r="AT42" s="1">
        <v>6700.8547629029999</v>
      </c>
      <c r="AU42" s="1">
        <v>6783.2360662089995</v>
      </c>
      <c r="AV42" s="1">
        <v>6866.5062963390001</v>
      </c>
      <c r="AW42" s="1">
        <v>6950.6650449970002</v>
      </c>
      <c r="AX42" s="1">
        <v>7035.708785158</v>
      </c>
      <c r="AY42" s="1">
        <v>7121.6319296689999</v>
      </c>
      <c r="AZ42" s="1">
        <v>7208.4255100789997</v>
      </c>
      <c r="BA42" s="1">
        <v>7296.0784228020002</v>
      </c>
      <c r="BB42" s="1">
        <v>7384.577366988</v>
      </c>
      <c r="BC42" s="1">
        <v>7473.9101346429998</v>
      </c>
      <c r="BD42" s="1">
        <v>7564.0593498979997</v>
      </c>
      <c r="BE42" s="1">
        <v>7655.010685233</v>
      </c>
      <c r="BF42" s="1">
        <v>7746.7429673300003</v>
      </c>
      <c r="BG42" s="1">
        <v>7839.2308350880003</v>
      </c>
      <c r="BH42" s="1">
        <v>7932.4460049290001</v>
      </c>
      <c r="BI42" s="1">
        <v>8026.3477069889996</v>
      </c>
      <c r="BJ42" s="1">
        <v>8120.8847420920001</v>
      </c>
      <c r="BK42" s="1">
        <v>8215.9809624379996</v>
      </c>
      <c r="BL42" s="1">
        <v>8311.5425007449994</v>
      </c>
      <c r="BM42" s="1">
        <v>8407.5653388840001</v>
      </c>
      <c r="BN42" s="1">
        <v>8503.9806113510003</v>
      </c>
      <c r="BO42" s="1">
        <v>8600.711253681</v>
      </c>
      <c r="BP42" s="1">
        <v>8697.6710516349995</v>
      </c>
      <c r="BQ42" s="1">
        <v>8794.7637030490005</v>
      </c>
      <c r="BR42" s="1">
        <v>8891.8820977819996</v>
      </c>
      <c r="BS42" s="1">
        <v>8988.9069319699993</v>
      </c>
      <c r="BT42" s="1">
        <v>9085.7059341229997</v>
      </c>
      <c r="BU42" s="1">
        <v>9182.1323179390001</v>
      </c>
      <c r="BV42" s="1">
        <v>9278.0236581890003</v>
      </c>
      <c r="BW42" s="1">
        <v>9373.2004443490005</v>
      </c>
      <c r="BX42" s="1">
        <v>9467.4644581949997</v>
      </c>
      <c r="BY42" s="1">
        <v>9560.5972971589999</v>
      </c>
      <c r="BZ42" s="1">
        <v>9652.3584207950007</v>
      </c>
      <c r="CA42" s="1">
        <v>9742.4835229010005</v>
      </c>
      <c r="CB42" s="1">
        <v>9830.6825019839998</v>
      </c>
      <c r="CC42" s="1">
        <v>9916.6373049449994</v>
      </c>
      <c r="CD42" s="1">
        <v>10000</v>
      </c>
    </row>
    <row r="43" spans="1:91" x14ac:dyDescent="0.15">
      <c r="A43" s="1" t="s">
        <v>362</v>
      </c>
      <c r="B43" s="1" t="s">
        <v>483</v>
      </c>
      <c r="C43" s="1">
        <v>1</v>
      </c>
      <c r="D43" s="1">
        <v>1</v>
      </c>
      <c r="E43" s="1">
        <v>1</v>
      </c>
      <c r="F43" s="1">
        <v>41</v>
      </c>
      <c r="G43" s="1">
        <v>0</v>
      </c>
      <c r="H43" s="1">
        <v>0</v>
      </c>
      <c r="I43" s="1">
        <v>0</v>
      </c>
      <c r="J43" s="1">
        <v>0</v>
      </c>
      <c r="K43" s="1">
        <v>4463.0831672040003</v>
      </c>
      <c r="L43" s="1">
        <v>69</v>
      </c>
      <c r="M43" s="1">
        <v>4514.889474779</v>
      </c>
      <c r="N43" s="1">
        <v>4570.5509529660003</v>
      </c>
      <c r="O43" s="1">
        <v>4626.9839852679997</v>
      </c>
      <c r="P43" s="1">
        <v>4684.2199547279997</v>
      </c>
      <c r="Q43" s="1">
        <v>4742.2965817949998</v>
      </c>
      <c r="R43" s="1">
        <v>4801.2550087749996</v>
      </c>
      <c r="S43" s="1">
        <v>4861.1402723680003</v>
      </c>
      <c r="T43" s="1">
        <v>4921.7836143189998</v>
      </c>
      <c r="U43" s="1">
        <v>4983.1727317539999</v>
      </c>
      <c r="V43" s="1">
        <v>5045.3170843629996</v>
      </c>
      <c r="W43" s="1">
        <v>5108.225315527</v>
      </c>
      <c r="X43" s="1">
        <v>5171.9058913380004</v>
      </c>
      <c r="Y43" s="1">
        <v>5236.3682299530001</v>
      </c>
      <c r="Z43" s="1">
        <v>5301.6220430980002</v>
      </c>
      <c r="AA43" s="1">
        <v>5367.675933988</v>
      </c>
      <c r="AB43" s="1">
        <v>5434.5375659840001</v>
      </c>
      <c r="AC43" s="1">
        <v>5502.2125817180004</v>
      </c>
      <c r="AD43" s="1">
        <v>5570.7064738279996</v>
      </c>
      <c r="AE43" s="1">
        <v>5640.0227736670004</v>
      </c>
      <c r="AF43" s="1">
        <v>5710.1726638110003</v>
      </c>
      <c r="AG43" s="1">
        <v>5781.1711787479999</v>
      </c>
      <c r="AH43" s="1">
        <v>5853.0225363919999</v>
      </c>
      <c r="AI43" s="1">
        <v>5925.7301179349997</v>
      </c>
      <c r="AJ43" s="1">
        <v>5999.2977648799997</v>
      </c>
      <c r="AK43" s="1">
        <v>6073.7302891709996</v>
      </c>
      <c r="AL43" s="1">
        <v>6149.0349854579999</v>
      </c>
      <c r="AM43" s="1">
        <v>6225.2173195819996</v>
      </c>
      <c r="AN43" s="1">
        <v>6302.2790118160001</v>
      </c>
      <c r="AO43" s="1">
        <v>6380.2217777300002</v>
      </c>
      <c r="AP43" s="1">
        <v>6459.0489291029999</v>
      </c>
      <c r="AQ43" s="1">
        <v>6538.7618140550003</v>
      </c>
      <c r="AR43" s="1">
        <v>6619.3635980019999</v>
      </c>
      <c r="AS43" s="1">
        <v>6700.8547629029999</v>
      </c>
      <c r="AT43" s="1">
        <v>6783.2360662089995</v>
      </c>
      <c r="AU43" s="1">
        <v>6866.5062963390001</v>
      </c>
      <c r="AV43" s="1">
        <v>6950.6650449970002</v>
      </c>
      <c r="AW43" s="1">
        <v>7035.708785158</v>
      </c>
      <c r="AX43" s="1">
        <v>7121.6319296689999</v>
      </c>
      <c r="AY43" s="1">
        <v>7208.4255100789997</v>
      </c>
      <c r="AZ43" s="1">
        <v>7296.0784228020002</v>
      </c>
      <c r="BA43" s="1">
        <v>7384.577366988</v>
      </c>
      <c r="BB43" s="1">
        <v>7473.9101346429998</v>
      </c>
      <c r="BC43" s="1">
        <v>7564.0593498979997</v>
      </c>
      <c r="BD43" s="1">
        <v>7655.010685233</v>
      </c>
      <c r="BE43" s="1">
        <v>7746.7429673300003</v>
      </c>
      <c r="BF43" s="1">
        <v>7839.2308350880003</v>
      </c>
      <c r="BG43" s="1">
        <v>7932.4460049290001</v>
      </c>
      <c r="BH43" s="1">
        <v>8026.3477069889996</v>
      </c>
      <c r="BI43" s="1">
        <v>8120.8847420920001</v>
      </c>
      <c r="BJ43" s="1">
        <v>8215.9809624379996</v>
      </c>
      <c r="BK43" s="1">
        <v>8311.5425007449994</v>
      </c>
      <c r="BL43" s="1">
        <v>8407.5653388840001</v>
      </c>
      <c r="BM43" s="1">
        <v>8503.9806113510003</v>
      </c>
      <c r="BN43" s="1">
        <v>8600.711253681</v>
      </c>
      <c r="BO43" s="1">
        <v>8697.6710516349995</v>
      </c>
      <c r="BP43" s="1">
        <v>8794.7637030490005</v>
      </c>
      <c r="BQ43" s="1">
        <v>8891.8820977819996</v>
      </c>
      <c r="BR43" s="1">
        <v>8988.9069319699993</v>
      </c>
      <c r="BS43" s="1">
        <v>9085.7059341229997</v>
      </c>
      <c r="BT43" s="1">
        <v>9182.1323179390001</v>
      </c>
      <c r="BU43" s="1">
        <v>9278.0236581890003</v>
      </c>
      <c r="BV43" s="1">
        <v>9373.2004443490005</v>
      </c>
      <c r="BW43" s="1">
        <v>9467.4644581949997</v>
      </c>
      <c r="BX43" s="1">
        <v>9560.5972971589999</v>
      </c>
      <c r="BY43" s="1">
        <v>9652.3584207950007</v>
      </c>
      <c r="BZ43" s="1">
        <v>9742.4835229010005</v>
      </c>
      <c r="CA43" s="1">
        <v>9830.6825019839998</v>
      </c>
      <c r="CB43" s="1">
        <v>9916.6373049449994</v>
      </c>
      <c r="CC43" s="1">
        <v>10000</v>
      </c>
    </row>
    <row r="44" spans="1:91" x14ac:dyDescent="0.15">
      <c r="A44" s="1" t="s">
        <v>363</v>
      </c>
      <c r="B44" s="1" t="s">
        <v>483</v>
      </c>
      <c r="C44" s="1">
        <v>1</v>
      </c>
      <c r="D44" s="1">
        <v>1</v>
      </c>
      <c r="E44" s="1">
        <v>1</v>
      </c>
      <c r="F44" s="1">
        <v>42</v>
      </c>
      <c r="G44" s="1">
        <v>0</v>
      </c>
      <c r="H44" s="1">
        <v>0</v>
      </c>
      <c r="I44" s="1">
        <v>0</v>
      </c>
      <c r="J44" s="1">
        <v>0</v>
      </c>
      <c r="K44" s="1">
        <v>4519.1210195659996</v>
      </c>
      <c r="L44" s="1">
        <v>68</v>
      </c>
      <c r="M44" s="1">
        <v>4571.4753104330002</v>
      </c>
      <c r="N44" s="1">
        <v>4627.7636926089999</v>
      </c>
      <c r="O44" s="1">
        <v>4684.8384045900002</v>
      </c>
      <c r="P44" s="1">
        <v>4742.7360086210001</v>
      </c>
      <c r="Q44" s="1">
        <v>4801.4963396880003</v>
      </c>
      <c r="R44" s="1">
        <v>4861.1627503119998</v>
      </c>
      <c r="S44" s="1">
        <v>4921.7836143189998</v>
      </c>
      <c r="T44" s="1">
        <v>4983.1727317539999</v>
      </c>
      <c r="U44" s="1">
        <v>5045.3170843629996</v>
      </c>
      <c r="V44" s="1">
        <v>5108.225315527</v>
      </c>
      <c r="W44" s="1">
        <v>5171.9058913380004</v>
      </c>
      <c r="X44" s="1">
        <v>5236.3682299530001</v>
      </c>
      <c r="Y44" s="1">
        <v>5301.6220430980002</v>
      </c>
      <c r="Z44" s="1">
        <v>5367.675933988</v>
      </c>
      <c r="AA44" s="1">
        <v>5434.5375659840001</v>
      </c>
      <c r="AB44" s="1">
        <v>5502.2125817180004</v>
      </c>
      <c r="AC44" s="1">
        <v>5570.7064738279996</v>
      </c>
      <c r="AD44" s="1">
        <v>5640.0227736670004</v>
      </c>
      <c r="AE44" s="1">
        <v>5710.1726638110003</v>
      </c>
      <c r="AF44" s="1">
        <v>5781.1711787479999</v>
      </c>
      <c r="AG44" s="1">
        <v>5853.0225363919999</v>
      </c>
      <c r="AH44" s="1">
        <v>5925.7301179349997</v>
      </c>
      <c r="AI44" s="1">
        <v>5999.2977648799997</v>
      </c>
      <c r="AJ44" s="1">
        <v>6073.7302891709996</v>
      </c>
      <c r="AK44" s="1">
        <v>6149.0349854579999</v>
      </c>
      <c r="AL44" s="1">
        <v>6225.2173195819996</v>
      </c>
      <c r="AM44" s="1">
        <v>6302.2790118160001</v>
      </c>
      <c r="AN44" s="1">
        <v>6380.2217777300002</v>
      </c>
      <c r="AO44" s="1">
        <v>6459.0489291029999</v>
      </c>
      <c r="AP44" s="1">
        <v>6538.7618140550003</v>
      </c>
      <c r="AQ44" s="1">
        <v>6619.3635980019999</v>
      </c>
      <c r="AR44" s="1">
        <v>6700.8547629029999</v>
      </c>
      <c r="AS44" s="1">
        <v>6783.2360662089995</v>
      </c>
      <c r="AT44" s="1">
        <v>6866.5062963390001</v>
      </c>
      <c r="AU44" s="1">
        <v>6950.6650449970002</v>
      </c>
      <c r="AV44" s="1">
        <v>7035.708785158</v>
      </c>
      <c r="AW44" s="1">
        <v>7121.6319296689999</v>
      </c>
      <c r="AX44" s="1">
        <v>7208.4255100789997</v>
      </c>
      <c r="AY44" s="1">
        <v>7296.0784228020002</v>
      </c>
      <c r="AZ44" s="1">
        <v>7384.577366988</v>
      </c>
      <c r="BA44" s="1">
        <v>7473.9101346429998</v>
      </c>
      <c r="BB44" s="1">
        <v>7564.0593498979997</v>
      </c>
      <c r="BC44" s="1">
        <v>7655.010685233</v>
      </c>
      <c r="BD44" s="1">
        <v>7746.7429673300003</v>
      </c>
      <c r="BE44" s="1">
        <v>7839.2308350880003</v>
      </c>
      <c r="BF44" s="1">
        <v>7932.4460049290001</v>
      </c>
      <c r="BG44" s="1">
        <v>8026.3477069889996</v>
      </c>
      <c r="BH44" s="1">
        <v>8120.8847420920001</v>
      </c>
      <c r="BI44" s="1">
        <v>8215.9809624379996</v>
      </c>
      <c r="BJ44" s="1">
        <v>8311.5425007449994</v>
      </c>
      <c r="BK44" s="1">
        <v>8407.5653388840001</v>
      </c>
      <c r="BL44" s="1">
        <v>8503.9806113510003</v>
      </c>
      <c r="BM44" s="1">
        <v>8600.711253681</v>
      </c>
      <c r="BN44" s="1">
        <v>8697.6710516349995</v>
      </c>
      <c r="BO44" s="1">
        <v>8794.7637030490005</v>
      </c>
      <c r="BP44" s="1">
        <v>8891.8820977819996</v>
      </c>
      <c r="BQ44" s="1">
        <v>8988.9069319699993</v>
      </c>
      <c r="BR44" s="1">
        <v>9085.7059341229997</v>
      </c>
      <c r="BS44" s="1">
        <v>9182.1323179390001</v>
      </c>
      <c r="BT44" s="1">
        <v>9278.0236581890003</v>
      </c>
      <c r="BU44" s="1">
        <v>9373.2004443490005</v>
      </c>
      <c r="BV44" s="1">
        <v>9467.4644581949997</v>
      </c>
      <c r="BW44" s="1">
        <v>9560.5972971589999</v>
      </c>
      <c r="BX44" s="1">
        <v>9652.3584207950007</v>
      </c>
      <c r="BY44" s="1">
        <v>9742.4835229010005</v>
      </c>
      <c r="BZ44" s="1">
        <v>9830.6825019839998</v>
      </c>
      <c r="CA44" s="1">
        <v>9916.6373049449994</v>
      </c>
      <c r="CB44" s="1">
        <v>10000</v>
      </c>
    </row>
    <row r="45" spans="1:91" x14ac:dyDescent="0.15">
      <c r="A45" s="1" t="s">
        <v>364</v>
      </c>
      <c r="B45" s="1" t="s">
        <v>483</v>
      </c>
      <c r="C45" s="1">
        <v>1</v>
      </c>
      <c r="D45" s="1">
        <v>1</v>
      </c>
      <c r="E45" s="1">
        <v>1</v>
      </c>
      <c r="F45" s="1">
        <v>43</v>
      </c>
      <c r="G45" s="1">
        <v>0</v>
      </c>
      <c r="H45" s="1">
        <v>0</v>
      </c>
      <c r="I45" s="1">
        <v>0</v>
      </c>
      <c r="J45" s="1">
        <v>0</v>
      </c>
      <c r="K45" s="1">
        <v>4575.894080561</v>
      </c>
      <c r="L45" s="1">
        <v>67</v>
      </c>
      <c r="M45" s="1">
        <v>4628.7868297690002</v>
      </c>
      <c r="N45" s="1">
        <v>4685.7010891489999</v>
      </c>
      <c r="O45" s="1">
        <v>4743.420288065</v>
      </c>
      <c r="P45" s="1">
        <v>4801.982939384</v>
      </c>
      <c r="Q45" s="1">
        <v>4861.4306919749997</v>
      </c>
      <c r="R45" s="1">
        <v>4921.8098191400004</v>
      </c>
      <c r="S45" s="1">
        <v>4983.1727317539999</v>
      </c>
      <c r="T45" s="1">
        <v>5045.3170843629996</v>
      </c>
      <c r="U45" s="1">
        <v>5108.225315527</v>
      </c>
      <c r="V45" s="1">
        <v>5171.9058913380004</v>
      </c>
      <c r="W45" s="1">
        <v>5236.3682299530001</v>
      </c>
      <c r="X45" s="1">
        <v>5301.6220430980002</v>
      </c>
      <c r="Y45" s="1">
        <v>5367.675933988</v>
      </c>
      <c r="Z45" s="1">
        <v>5434.5375659840001</v>
      </c>
      <c r="AA45" s="1">
        <v>5502.2125817180004</v>
      </c>
      <c r="AB45" s="1">
        <v>5570.7064738279996</v>
      </c>
      <c r="AC45" s="1">
        <v>5640.0227736670004</v>
      </c>
      <c r="AD45" s="1">
        <v>5710.1726638110003</v>
      </c>
      <c r="AE45" s="1">
        <v>5781.1711787479999</v>
      </c>
      <c r="AF45" s="1">
        <v>5853.0225363919999</v>
      </c>
      <c r="AG45" s="1">
        <v>5925.7301179349997</v>
      </c>
      <c r="AH45" s="1">
        <v>5999.2977648799997</v>
      </c>
      <c r="AI45" s="1">
        <v>6073.7302891709996</v>
      </c>
      <c r="AJ45" s="1">
        <v>6149.0349854579999</v>
      </c>
      <c r="AK45" s="1">
        <v>6225.2173195819996</v>
      </c>
      <c r="AL45" s="1">
        <v>6302.2790118160001</v>
      </c>
      <c r="AM45" s="1">
        <v>6380.2217777300002</v>
      </c>
      <c r="AN45" s="1">
        <v>6459.0489291029999</v>
      </c>
      <c r="AO45" s="1">
        <v>6538.7618140550003</v>
      </c>
      <c r="AP45" s="1">
        <v>6619.3635980019999</v>
      </c>
      <c r="AQ45" s="1">
        <v>6700.8547629029999</v>
      </c>
      <c r="AR45" s="1">
        <v>6783.2360662089995</v>
      </c>
      <c r="AS45" s="1">
        <v>6866.5062963390001</v>
      </c>
      <c r="AT45" s="1">
        <v>6950.6650449970002</v>
      </c>
      <c r="AU45" s="1">
        <v>7035.708785158</v>
      </c>
      <c r="AV45" s="1">
        <v>7121.6319296689999</v>
      </c>
      <c r="AW45" s="1">
        <v>7208.4255100789997</v>
      </c>
      <c r="AX45" s="1">
        <v>7296.0784228020002</v>
      </c>
      <c r="AY45" s="1">
        <v>7384.577366988</v>
      </c>
      <c r="AZ45" s="1">
        <v>7473.9101346429998</v>
      </c>
      <c r="BA45" s="1">
        <v>7564.0593498979997</v>
      </c>
      <c r="BB45" s="1">
        <v>7655.010685233</v>
      </c>
      <c r="BC45" s="1">
        <v>7746.7429673300003</v>
      </c>
      <c r="BD45" s="1">
        <v>7839.2308350880003</v>
      </c>
      <c r="BE45" s="1">
        <v>7932.4460049290001</v>
      </c>
      <c r="BF45" s="1">
        <v>8026.3477069889996</v>
      </c>
      <c r="BG45" s="1">
        <v>8120.8847420920001</v>
      </c>
      <c r="BH45" s="1">
        <v>8215.9809624379996</v>
      </c>
      <c r="BI45" s="1">
        <v>8311.5425007449994</v>
      </c>
      <c r="BJ45" s="1">
        <v>8407.5653388840001</v>
      </c>
      <c r="BK45" s="1">
        <v>8503.9806113510003</v>
      </c>
      <c r="BL45" s="1">
        <v>8600.711253681</v>
      </c>
      <c r="BM45" s="1">
        <v>8697.6710516349995</v>
      </c>
      <c r="BN45" s="1">
        <v>8794.7637030490005</v>
      </c>
      <c r="BO45" s="1">
        <v>8891.8820977819996</v>
      </c>
      <c r="BP45" s="1">
        <v>8988.9069319699993</v>
      </c>
      <c r="BQ45" s="1">
        <v>9085.7059341229997</v>
      </c>
      <c r="BR45" s="1">
        <v>9182.1323179390001</v>
      </c>
      <c r="BS45" s="1">
        <v>9278.0236581890003</v>
      </c>
      <c r="BT45" s="1">
        <v>9373.2004443490005</v>
      </c>
      <c r="BU45" s="1">
        <v>9467.4644581949997</v>
      </c>
      <c r="BV45" s="1">
        <v>9560.5972971589999</v>
      </c>
      <c r="BW45" s="1">
        <v>9652.3584207950007</v>
      </c>
      <c r="BX45" s="1">
        <v>9742.4835229010005</v>
      </c>
      <c r="BY45" s="1">
        <v>9830.6825019839998</v>
      </c>
      <c r="BZ45" s="1">
        <v>9916.6373049449994</v>
      </c>
      <c r="CA45" s="1">
        <v>10000</v>
      </c>
    </row>
    <row r="46" spans="1:91" x14ac:dyDescent="0.15">
      <c r="A46" s="1" t="s">
        <v>365</v>
      </c>
      <c r="B46" s="1" t="s">
        <v>483</v>
      </c>
      <c r="C46" s="1">
        <v>1</v>
      </c>
      <c r="D46" s="1">
        <v>1</v>
      </c>
      <c r="E46" s="1">
        <v>1</v>
      </c>
      <c r="F46" s="1">
        <v>44</v>
      </c>
      <c r="G46" s="1">
        <v>0</v>
      </c>
      <c r="H46" s="1">
        <v>0</v>
      </c>
      <c r="I46" s="1">
        <v>0</v>
      </c>
      <c r="J46" s="1">
        <v>0</v>
      </c>
      <c r="K46" s="1">
        <v>4633.3819541639996</v>
      </c>
      <c r="L46" s="1">
        <v>66</v>
      </c>
      <c r="M46" s="1">
        <v>4686.8109674529996</v>
      </c>
      <c r="N46" s="1">
        <v>4744.3556234739999</v>
      </c>
      <c r="O46" s="1">
        <v>4802.724585764</v>
      </c>
      <c r="P46" s="1">
        <v>4861.9578091339999</v>
      </c>
      <c r="Q46" s="1">
        <v>4922.0994779230004</v>
      </c>
      <c r="R46" s="1">
        <v>4983.1993890599997</v>
      </c>
      <c r="S46" s="1">
        <v>5045.3170843629996</v>
      </c>
      <c r="T46" s="1">
        <v>5108.225315527</v>
      </c>
      <c r="U46" s="1">
        <v>5171.9058913380004</v>
      </c>
      <c r="V46" s="1">
        <v>5236.3682299530001</v>
      </c>
      <c r="W46" s="1">
        <v>5301.6220430980002</v>
      </c>
      <c r="X46" s="1">
        <v>5367.675933988</v>
      </c>
      <c r="Y46" s="1">
        <v>5434.5375659840001</v>
      </c>
      <c r="Z46" s="1">
        <v>5502.2125817180004</v>
      </c>
      <c r="AA46" s="1">
        <v>5570.7064738279996</v>
      </c>
      <c r="AB46" s="1">
        <v>5640.0227736670004</v>
      </c>
      <c r="AC46" s="1">
        <v>5710.1726638110003</v>
      </c>
      <c r="AD46" s="1">
        <v>5781.1711787479999</v>
      </c>
      <c r="AE46" s="1">
        <v>5853.0225363919999</v>
      </c>
      <c r="AF46" s="1">
        <v>5925.7301179349997</v>
      </c>
      <c r="AG46" s="1">
        <v>5999.2977648799997</v>
      </c>
      <c r="AH46" s="1">
        <v>6073.7302891709996</v>
      </c>
      <c r="AI46" s="1">
        <v>6149.0349854579999</v>
      </c>
      <c r="AJ46" s="1">
        <v>6225.2173195819996</v>
      </c>
      <c r="AK46" s="1">
        <v>6302.2790118160001</v>
      </c>
      <c r="AL46" s="1">
        <v>6380.2217777300002</v>
      </c>
      <c r="AM46" s="1">
        <v>6459.0489291029999</v>
      </c>
      <c r="AN46" s="1">
        <v>6538.7618140550003</v>
      </c>
      <c r="AO46" s="1">
        <v>6619.3635980019999</v>
      </c>
      <c r="AP46" s="1">
        <v>6700.8547629029999</v>
      </c>
      <c r="AQ46" s="1">
        <v>6783.2360662089995</v>
      </c>
      <c r="AR46" s="1">
        <v>6866.5062963390001</v>
      </c>
      <c r="AS46" s="1">
        <v>6950.6650449970002</v>
      </c>
      <c r="AT46" s="1">
        <v>7035.708785158</v>
      </c>
      <c r="AU46" s="1">
        <v>7121.6319296689999</v>
      </c>
      <c r="AV46" s="1">
        <v>7208.4255100789997</v>
      </c>
      <c r="AW46" s="1">
        <v>7296.0784228020002</v>
      </c>
      <c r="AX46" s="1">
        <v>7384.577366988</v>
      </c>
      <c r="AY46" s="1">
        <v>7473.9101346429998</v>
      </c>
      <c r="AZ46" s="1">
        <v>7564.0593498979997</v>
      </c>
      <c r="BA46" s="1">
        <v>7655.010685233</v>
      </c>
      <c r="BB46" s="1">
        <v>7746.7429673300003</v>
      </c>
      <c r="BC46" s="1">
        <v>7839.2308350880003</v>
      </c>
      <c r="BD46" s="1">
        <v>7932.4460049290001</v>
      </c>
      <c r="BE46" s="1">
        <v>8026.3477069889996</v>
      </c>
      <c r="BF46" s="1">
        <v>8120.8847420920001</v>
      </c>
      <c r="BG46" s="1">
        <v>8215.9809624379996</v>
      </c>
      <c r="BH46" s="1">
        <v>8311.5425007449994</v>
      </c>
      <c r="BI46" s="1">
        <v>8407.5653388840001</v>
      </c>
      <c r="BJ46" s="1">
        <v>8503.9806113510003</v>
      </c>
      <c r="BK46" s="1">
        <v>8600.711253681</v>
      </c>
      <c r="BL46" s="1">
        <v>8697.6710516349995</v>
      </c>
      <c r="BM46" s="1">
        <v>8794.7637030490005</v>
      </c>
      <c r="BN46" s="1">
        <v>8891.8820977819996</v>
      </c>
      <c r="BO46" s="1">
        <v>8988.9069319699993</v>
      </c>
      <c r="BP46" s="1">
        <v>9085.7059341229997</v>
      </c>
      <c r="BQ46" s="1">
        <v>9182.1323179390001</v>
      </c>
      <c r="BR46" s="1">
        <v>9278.0236581890003</v>
      </c>
      <c r="BS46" s="1">
        <v>9373.2004443490005</v>
      </c>
      <c r="BT46" s="1">
        <v>9467.4644581949997</v>
      </c>
      <c r="BU46" s="1">
        <v>9560.5972971589999</v>
      </c>
      <c r="BV46" s="1">
        <v>9652.3584207950007</v>
      </c>
      <c r="BW46" s="1">
        <v>9742.4835229010005</v>
      </c>
      <c r="BX46" s="1">
        <v>9830.6825019839998</v>
      </c>
      <c r="BY46" s="1">
        <v>9916.6373049449994</v>
      </c>
      <c r="BZ46" s="1">
        <v>10000</v>
      </c>
    </row>
    <row r="47" spans="1:91" x14ac:dyDescent="0.15">
      <c r="A47" s="1" t="s">
        <v>366</v>
      </c>
      <c r="B47" s="1" t="s">
        <v>483</v>
      </c>
      <c r="C47" s="1">
        <v>1</v>
      </c>
      <c r="D47" s="1">
        <v>1</v>
      </c>
      <c r="E47" s="1">
        <v>1</v>
      </c>
      <c r="F47" s="1">
        <v>45</v>
      </c>
      <c r="G47" s="1">
        <v>0</v>
      </c>
      <c r="H47" s="1">
        <v>0</v>
      </c>
      <c r="I47" s="1">
        <v>0</v>
      </c>
      <c r="J47" s="1">
        <v>0</v>
      </c>
      <c r="K47" s="1">
        <v>4691.6458655360002</v>
      </c>
      <c r="L47" s="1">
        <v>65</v>
      </c>
      <c r="M47" s="1">
        <v>4745.6019870350001</v>
      </c>
      <c r="N47" s="1">
        <v>4803.775252419</v>
      </c>
      <c r="O47" s="1">
        <v>4862.7913979530003</v>
      </c>
      <c r="P47" s="1">
        <v>4922.6924622639999</v>
      </c>
      <c r="Q47" s="1">
        <v>4983.525556996</v>
      </c>
      <c r="R47" s="1">
        <v>5045.3504580150002</v>
      </c>
      <c r="S47" s="1">
        <v>5108.225315527</v>
      </c>
      <c r="T47" s="1">
        <v>5171.9058913380004</v>
      </c>
      <c r="U47" s="1">
        <v>5236.3682299530001</v>
      </c>
      <c r="V47" s="1">
        <v>5301.6220430980002</v>
      </c>
      <c r="W47" s="1">
        <v>5367.675933988</v>
      </c>
      <c r="X47" s="1">
        <v>5434.5375659840001</v>
      </c>
      <c r="Y47" s="1">
        <v>5502.2125817180004</v>
      </c>
      <c r="Z47" s="1">
        <v>5570.7064738279996</v>
      </c>
      <c r="AA47" s="1">
        <v>5640.0227736670004</v>
      </c>
      <c r="AB47" s="1">
        <v>5710.1726638110003</v>
      </c>
      <c r="AC47" s="1">
        <v>5781.1711787479999</v>
      </c>
      <c r="AD47" s="1">
        <v>5853.0225363919999</v>
      </c>
      <c r="AE47" s="1">
        <v>5925.7301179349997</v>
      </c>
      <c r="AF47" s="1">
        <v>5999.2977648799997</v>
      </c>
      <c r="AG47" s="1">
        <v>6073.7302891709996</v>
      </c>
      <c r="AH47" s="1">
        <v>6149.0349854579999</v>
      </c>
      <c r="AI47" s="1">
        <v>6225.2173195819996</v>
      </c>
      <c r="AJ47" s="1">
        <v>6302.2790118160001</v>
      </c>
      <c r="AK47" s="1">
        <v>6380.2217777300002</v>
      </c>
      <c r="AL47" s="1">
        <v>6459.0489291029999</v>
      </c>
      <c r="AM47" s="1">
        <v>6538.7618140550003</v>
      </c>
      <c r="AN47" s="1">
        <v>6619.3635980019999</v>
      </c>
      <c r="AO47" s="1">
        <v>6700.8547629029999</v>
      </c>
      <c r="AP47" s="1">
        <v>6783.2360662089995</v>
      </c>
      <c r="AQ47" s="1">
        <v>6866.5062963390001</v>
      </c>
      <c r="AR47" s="1">
        <v>6950.6650449970002</v>
      </c>
      <c r="AS47" s="1">
        <v>7035.708785158</v>
      </c>
      <c r="AT47" s="1">
        <v>7121.6319296689999</v>
      </c>
      <c r="AU47" s="1">
        <v>7208.4255100789997</v>
      </c>
      <c r="AV47" s="1">
        <v>7296.0784228020002</v>
      </c>
      <c r="AW47" s="1">
        <v>7384.577366988</v>
      </c>
      <c r="AX47" s="1">
        <v>7473.9101346429998</v>
      </c>
      <c r="AY47" s="1">
        <v>7564.0593498979997</v>
      </c>
      <c r="AZ47" s="1">
        <v>7655.010685233</v>
      </c>
      <c r="BA47" s="1">
        <v>7746.7429673300003</v>
      </c>
      <c r="BB47" s="1">
        <v>7839.2308350880003</v>
      </c>
      <c r="BC47" s="1">
        <v>7932.4460049290001</v>
      </c>
      <c r="BD47" s="1">
        <v>8026.3477069889996</v>
      </c>
      <c r="BE47" s="1">
        <v>8120.8847420920001</v>
      </c>
      <c r="BF47" s="1">
        <v>8215.9809624379996</v>
      </c>
      <c r="BG47" s="1">
        <v>8311.5425007449994</v>
      </c>
      <c r="BH47" s="1">
        <v>8407.5653388840001</v>
      </c>
      <c r="BI47" s="1">
        <v>8503.9806113510003</v>
      </c>
      <c r="BJ47" s="1">
        <v>8600.711253681</v>
      </c>
      <c r="BK47" s="1">
        <v>8697.6710516349995</v>
      </c>
      <c r="BL47" s="1">
        <v>8794.7637030490005</v>
      </c>
      <c r="BM47" s="1">
        <v>8891.8820977819996</v>
      </c>
      <c r="BN47" s="1">
        <v>8988.9069319699993</v>
      </c>
      <c r="BO47" s="1">
        <v>9085.7059341229997</v>
      </c>
      <c r="BP47" s="1">
        <v>9182.1323179390001</v>
      </c>
      <c r="BQ47" s="1">
        <v>9278.0236581890003</v>
      </c>
      <c r="BR47" s="1">
        <v>9373.2004443490005</v>
      </c>
      <c r="BS47" s="1">
        <v>9467.4644581949997</v>
      </c>
      <c r="BT47" s="1">
        <v>9560.5972971589999</v>
      </c>
      <c r="BU47" s="1">
        <v>9652.3584207950007</v>
      </c>
      <c r="BV47" s="1">
        <v>9742.4835229010005</v>
      </c>
      <c r="BW47" s="1">
        <v>9830.6825019839998</v>
      </c>
      <c r="BX47" s="1">
        <v>9916.6373049449994</v>
      </c>
      <c r="BY47" s="1">
        <v>10000</v>
      </c>
    </row>
    <row r="48" spans="1:91" x14ac:dyDescent="0.15">
      <c r="A48" s="1" t="s">
        <v>367</v>
      </c>
      <c r="B48" s="1" t="s">
        <v>483</v>
      </c>
      <c r="C48" s="1">
        <v>1</v>
      </c>
      <c r="D48" s="1">
        <v>1</v>
      </c>
      <c r="E48" s="1">
        <v>1</v>
      </c>
      <c r="F48" s="1">
        <v>46</v>
      </c>
      <c r="G48" s="1">
        <v>0</v>
      </c>
      <c r="H48" s="1">
        <v>0</v>
      </c>
      <c r="I48" s="1">
        <v>0</v>
      </c>
      <c r="J48" s="1">
        <v>0</v>
      </c>
      <c r="K48" s="1">
        <v>4750.6400919019998</v>
      </c>
      <c r="L48" s="1">
        <v>64</v>
      </c>
      <c r="M48" s="1">
        <v>4805.1238696629998</v>
      </c>
      <c r="N48" s="1">
        <v>4863.9277607209997</v>
      </c>
      <c r="O48" s="1">
        <v>4923.5932187429999</v>
      </c>
      <c r="P48" s="1">
        <v>4984.1646866399997</v>
      </c>
      <c r="Q48" s="1">
        <v>5045.7021769140001</v>
      </c>
      <c r="R48" s="1">
        <v>5108.2621495330004</v>
      </c>
      <c r="S48" s="1">
        <v>5171.9058913380004</v>
      </c>
      <c r="T48" s="1">
        <v>5236.3682299530001</v>
      </c>
      <c r="U48" s="1">
        <v>5301.6220430980002</v>
      </c>
      <c r="V48" s="1">
        <v>5367.675933988</v>
      </c>
      <c r="W48" s="1">
        <v>5434.5375659840001</v>
      </c>
      <c r="X48" s="1">
        <v>5502.2125817180004</v>
      </c>
      <c r="Y48" s="1">
        <v>5570.7064738279996</v>
      </c>
      <c r="Z48" s="1">
        <v>5640.0227736670004</v>
      </c>
      <c r="AA48" s="1">
        <v>5710.1726638110003</v>
      </c>
      <c r="AB48" s="1">
        <v>5781.1711787479999</v>
      </c>
      <c r="AC48" s="1">
        <v>5853.0225363919999</v>
      </c>
      <c r="AD48" s="1">
        <v>5925.7301179349997</v>
      </c>
      <c r="AE48" s="1">
        <v>5999.2977648799997</v>
      </c>
      <c r="AF48" s="1">
        <v>6073.7302891709996</v>
      </c>
      <c r="AG48" s="1">
        <v>6149.0349854579999</v>
      </c>
      <c r="AH48" s="1">
        <v>6225.2173195819996</v>
      </c>
      <c r="AI48" s="1">
        <v>6302.2790118160001</v>
      </c>
      <c r="AJ48" s="1">
        <v>6380.2217777300002</v>
      </c>
      <c r="AK48" s="1">
        <v>6459.0489291029999</v>
      </c>
      <c r="AL48" s="1">
        <v>6538.7618140550003</v>
      </c>
      <c r="AM48" s="1">
        <v>6619.3635980019999</v>
      </c>
      <c r="AN48" s="1">
        <v>6700.8547629029999</v>
      </c>
      <c r="AO48" s="1">
        <v>6783.2360662089995</v>
      </c>
      <c r="AP48" s="1">
        <v>6866.5062963390001</v>
      </c>
      <c r="AQ48" s="1">
        <v>6950.6650449970002</v>
      </c>
      <c r="AR48" s="1">
        <v>7035.708785158</v>
      </c>
      <c r="AS48" s="1">
        <v>7121.6319296689999</v>
      </c>
      <c r="AT48" s="1">
        <v>7208.4255100789997</v>
      </c>
      <c r="AU48" s="1">
        <v>7296.0784228020002</v>
      </c>
      <c r="AV48" s="1">
        <v>7384.577366988</v>
      </c>
      <c r="AW48" s="1">
        <v>7473.9101346429998</v>
      </c>
      <c r="AX48" s="1">
        <v>7564.0593498979997</v>
      </c>
      <c r="AY48" s="1">
        <v>7655.010685233</v>
      </c>
      <c r="AZ48" s="1">
        <v>7746.7429673300003</v>
      </c>
      <c r="BA48" s="1">
        <v>7839.2308350880003</v>
      </c>
      <c r="BB48" s="1">
        <v>7932.4460049290001</v>
      </c>
      <c r="BC48" s="1">
        <v>8026.3477069889996</v>
      </c>
      <c r="BD48" s="1">
        <v>8120.8847420920001</v>
      </c>
      <c r="BE48" s="1">
        <v>8215.9809624379996</v>
      </c>
      <c r="BF48" s="1">
        <v>8311.5425007449994</v>
      </c>
      <c r="BG48" s="1">
        <v>8407.5653388840001</v>
      </c>
      <c r="BH48" s="1">
        <v>8503.9806113510003</v>
      </c>
      <c r="BI48" s="1">
        <v>8600.711253681</v>
      </c>
      <c r="BJ48" s="1">
        <v>8697.6710516349995</v>
      </c>
      <c r="BK48" s="1">
        <v>8794.7637030490005</v>
      </c>
      <c r="BL48" s="1">
        <v>8891.8820977819996</v>
      </c>
      <c r="BM48" s="1">
        <v>8988.9069319699993</v>
      </c>
      <c r="BN48" s="1">
        <v>9085.7059341229997</v>
      </c>
      <c r="BO48" s="1">
        <v>9182.1323179390001</v>
      </c>
      <c r="BP48" s="1">
        <v>9278.0236581890003</v>
      </c>
      <c r="BQ48" s="1">
        <v>9373.2004443490005</v>
      </c>
      <c r="BR48" s="1">
        <v>9467.4644581949997</v>
      </c>
      <c r="BS48" s="1">
        <v>9560.5972971589999</v>
      </c>
      <c r="BT48" s="1">
        <v>9652.3584207950007</v>
      </c>
      <c r="BU48" s="1">
        <v>9742.4835229010005</v>
      </c>
      <c r="BV48" s="1">
        <v>9830.6825019839998</v>
      </c>
      <c r="BW48" s="1">
        <v>9916.6373049449994</v>
      </c>
      <c r="BX48" s="1">
        <v>10000</v>
      </c>
    </row>
    <row r="49" spans="1:75" x14ac:dyDescent="0.15">
      <c r="A49" s="1" t="s">
        <v>368</v>
      </c>
      <c r="B49" s="1" t="s">
        <v>483</v>
      </c>
      <c r="C49" s="1">
        <v>1</v>
      </c>
      <c r="D49" s="1">
        <v>1</v>
      </c>
      <c r="E49" s="1">
        <v>1</v>
      </c>
      <c r="F49" s="1">
        <v>47</v>
      </c>
      <c r="G49" s="1">
        <v>0</v>
      </c>
      <c r="H49" s="1">
        <v>0</v>
      </c>
      <c r="I49" s="1">
        <v>0</v>
      </c>
      <c r="J49" s="1">
        <v>0</v>
      </c>
      <c r="K49" s="1">
        <v>4810.3692169030001</v>
      </c>
      <c r="L49" s="1">
        <v>63</v>
      </c>
      <c r="M49" s="1">
        <v>4865.37978587</v>
      </c>
      <c r="N49" s="1">
        <v>4924.814848553</v>
      </c>
      <c r="O49" s="1">
        <v>4985.1301000940002</v>
      </c>
      <c r="P49" s="1">
        <v>5046.3857923300002</v>
      </c>
      <c r="Q49" s="1">
        <v>5108.6367077929999</v>
      </c>
      <c r="R49" s="1">
        <v>5171.9418590019995</v>
      </c>
      <c r="S49" s="1">
        <v>5236.3682299530001</v>
      </c>
      <c r="T49" s="1">
        <v>5301.6220430980002</v>
      </c>
      <c r="U49" s="1">
        <v>5367.675933988</v>
      </c>
      <c r="V49" s="1">
        <v>5434.5375659840001</v>
      </c>
      <c r="W49" s="1">
        <v>5502.2125817180004</v>
      </c>
      <c r="X49" s="1">
        <v>5570.7064738279996</v>
      </c>
      <c r="Y49" s="1">
        <v>5640.0227736670004</v>
      </c>
      <c r="Z49" s="1">
        <v>5710.1726638110003</v>
      </c>
      <c r="AA49" s="1">
        <v>5781.1711787479999</v>
      </c>
      <c r="AB49" s="1">
        <v>5853.0225363919999</v>
      </c>
      <c r="AC49" s="1">
        <v>5925.7301179349997</v>
      </c>
      <c r="AD49" s="1">
        <v>5999.2977648799997</v>
      </c>
      <c r="AE49" s="1">
        <v>6073.7302891709996</v>
      </c>
      <c r="AF49" s="1">
        <v>6149.0349854579999</v>
      </c>
      <c r="AG49" s="1">
        <v>6225.2173195819996</v>
      </c>
      <c r="AH49" s="1">
        <v>6302.2790118160001</v>
      </c>
      <c r="AI49" s="1">
        <v>6380.2217777300002</v>
      </c>
      <c r="AJ49" s="1">
        <v>6459.0489291029999</v>
      </c>
      <c r="AK49" s="1">
        <v>6538.7618140550003</v>
      </c>
      <c r="AL49" s="1">
        <v>6619.3635980019999</v>
      </c>
      <c r="AM49" s="1">
        <v>6700.8547629029999</v>
      </c>
      <c r="AN49" s="1">
        <v>6783.2360662089995</v>
      </c>
      <c r="AO49" s="1">
        <v>6866.5062963390001</v>
      </c>
      <c r="AP49" s="1">
        <v>6950.6650449970002</v>
      </c>
      <c r="AQ49" s="1">
        <v>7035.708785158</v>
      </c>
      <c r="AR49" s="1">
        <v>7121.6319296689999</v>
      </c>
      <c r="AS49" s="1">
        <v>7208.4255100789997</v>
      </c>
      <c r="AT49" s="1">
        <v>7296.0784228020002</v>
      </c>
      <c r="AU49" s="1">
        <v>7384.577366988</v>
      </c>
      <c r="AV49" s="1">
        <v>7473.9101346429998</v>
      </c>
      <c r="AW49" s="1">
        <v>7564.0593498979997</v>
      </c>
      <c r="AX49" s="1">
        <v>7655.010685233</v>
      </c>
      <c r="AY49" s="1">
        <v>7746.7429673300003</v>
      </c>
      <c r="AZ49" s="1">
        <v>7839.2308350880003</v>
      </c>
      <c r="BA49" s="1">
        <v>7932.4460049290001</v>
      </c>
      <c r="BB49" s="1">
        <v>8026.3477069889996</v>
      </c>
      <c r="BC49" s="1">
        <v>8120.8847420920001</v>
      </c>
      <c r="BD49" s="1">
        <v>8215.9809624379996</v>
      </c>
      <c r="BE49" s="1">
        <v>8311.5425007449994</v>
      </c>
      <c r="BF49" s="1">
        <v>8407.5653388840001</v>
      </c>
      <c r="BG49" s="1">
        <v>8503.9806113510003</v>
      </c>
      <c r="BH49" s="1">
        <v>8600.711253681</v>
      </c>
      <c r="BI49" s="1">
        <v>8697.6710516349995</v>
      </c>
      <c r="BJ49" s="1">
        <v>8794.7637030490005</v>
      </c>
      <c r="BK49" s="1">
        <v>8891.8820977819996</v>
      </c>
      <c r="BL49" s="1">
        <v>8988.9069319699993</v>
      </c>
      <c r="BM49" s="1">
        <v>9085.7059341229997</v>
      </c>
      <c r="BN49" s="1">
        <v>9182.1323179390001</v>
      </c>
      <c r="BO49" s="1">
        <v>9278.0236581890003</v>
      </c>
      <c r="BP49" s="1">
        <v>9373.2004443490005</v>
      </c>
      <c r="BQ49" s="1">
        <v>9467.4644581949997</v>
      </c>
      <c r="BR49" s="1">
        <v>9560.5972971589999</v>
      </c>
      <c r="BS49" s="1">
        <v>9652.3584207950007</v>
      </c>
      <c r="BT49" s="1">
        <v>9742.4835229010005</v>
      </c>
      <c r="BU49" s="1">
        <v>9830.6825019839998</v>
      </c>
      <c r="BV49" s="1">
        <v>9916.6373049449994</v>
      </c>
      <c r="BW49" s="1">
        <v>10000</v>
      </c>
    </row>
    <row r="50" spans="1:75" x14ac:dyDescent="0.15">
      <c r="A50" s="1" t="s">
        <v>369</v>
      </c>
      <c r="B50" s="1" t="s">
        <v>483</v>
      </c>
      <c r="C50" s="1">
        <v>1</v>
      </c>
      <c r="D50" s="1">
        <v>1</v>
      </c>
      <c r="E50" s="1">
        <v>1</v>
      </c>
      <c r="F50" s="1">
        <v>48</v>
      </c>
      <c r="G50" s="1">
        <v>0</v>
      </c>
      <c r="H50" s="1">
        <v>0</v>
      </c>
      <c r="I50" s="1">
        <v>0</v>
      </c>
      <c r="J50" s="1">
        <v>0</v>
      </c>
      <c r="K50" s="1">
        <v>4870.9085322459996</v>
      </c>
      <c r="L50" s="1">
        <v>62</v>
      </c>
      <c r="M50" s="1">
        <v>4926.429484155</v>
      </c>
      <c r="N50" s="1">
        <v>4986.4862165739996</v>
      </c>
      <c r="O50" s="1">
        <v>5047.4572056449997</v>
      </c>
      <c r="P50" s="1">
        <v>5109.3955164569998</v>
      </c>
      <c r="Q50" s="1">
        <v>5172.3578318569998</v>
      </c>
      <c r="R50" s="1">
        <v>5236.410504339</v>
      </c>
      <c r="S50" s="1">
        <v>5301.6220430980002</v>
      </c>
      <c r="T50" s="1">
        <v>5367.675933988</v>
      </c>
      <c r="U50" s="1">
        <v>5434.5375659840001</v>
      </c>
      <c r="V50" s="1">
        <v>5502.2125817180004</v>
      </c>
      <c r="W50" s="1">
        <v>5570.7064738279996</v>
      </c>
      <c r="X50" s="1">
        <v>5640.0227736670004</v>
      </c>
      <c r="Y50" s="1">
        <v>5710.1726638110003</v>
      </c>
      <c r="Z50" s="1">
        <v>5781.1711787479999</v>
      </c>
      <c r="AA50" s="1">
        <v>5853.0225363919999</v>
      </c>
      <c r="AB50" s="1">
        <v>5925.7301179349997</v>
      </c>
      <c r="AC50" s="1">
        <v>5999.2977648799997</v>
      </c>
      <c r="AD50" s="1">
        <v>6073.7302891709996</v>
      </c>
      <c r="AE50" s="1">
        <v>6149.0349854579999</v>
      </c>
      <c r="AF50" s="1">
        <v>6225.2173195819996</v>
      </c>
      <c r="AG50" s="1">
        <v>6302.2790118160001</v>
      </c>
      <c r="AH50" s="1">
        <v>6380.2217777300002</v>
      </c>
      <c r="AI50" s="1">
        <v>6459.0489291029999</v>
      </c>
      <c r="AJ50" s="1">
        <v>6538.7618140550003</v>
      </c>
      <c r="AK50" s="1">
        <v>6619.3635980019999</v>
      </c>
      <c r="AL50" s="1">
        <v>6700.8547629029999</v>
      </c>
      <c r="AM50" s="1">
        <v>6783.2360662089995</v>
      </c>
      <c r="AN50" s="1">
        <v>6866.5062963390001</v>
      </c>
      <c r="AO50" s="1">
        <v>6950.6650449970002</v>
      </c>
      <c r="AP50" s="1">
        <v>7035.708785158</v>
      </c>
      <c r="AQ50" s="1">
        <v>7121.6319296689999</v>
      </c>
      <c r="AR50" s="1">
        <v>7208.4255100789997</v>
      </c>
      <c r="AS50" s="1">
        <v>7296.0784228020002</v>
      </c>
      <c r="AT50" s="1">
        <v>7384.577366988</v>
      </c>
      <c r="AU50" s="1">
        <v>7473.9101346429998</v>
      </c>
      <c r="AV50" s="1">
        <v>7564.0593498979997</v>
      </c>
      <c r="AW50" s="1">
        <v>7655.010685233</v>
      </c>
      <c r="AX50" s="1">
        <v>7746.7429673300003</v>
      </c>
      <c r="AY50" s="1">
        <v>7839.2308350880003</v>
      </c>
      <c r="AZ50" s="1">
        <v>7932.4460049290001</v>
      </c>
      <c r="BA50" s="1">
        <v>8026.3477069889996</v>
      </c>
      <c r="BB50" s="1">
        <v>8120.8847420920001</v>
      </c>
      <c r="BC50" s="1">
        <v>8215.9809624379996</v>
      </c>
      <c r="BD50" s="1">
        <v>8311.5425007449994</v>
      </c>
      <c r="BE50" s="1">
        <v>8407.5653388840001</v>
      </c>
      <c r="BF50" s="1">
        <v>8503.9806113510003</v>
      </c>
      <c r="BG50" s="1">
        <v>8600.711253681</v>
      </c>
      <c r="BH50" s="1">
        <v>8697.6710516349995</v>
      </c>
      <c r="BI50" s="1">
        <v>8794.7637030490005</v>
      </c>
      <c r="BJ50" s="1">
        <v>8891.8820977819996</v>
      </c>
      <c r="BK50" s="1">
        <v>8988.9069319699993</v>
      </c>
      <c r="BL50" s="1">
        <v>9085.7059341229997</v>
      </c>
      <c r="BM50" s="1">
        <v>9182.1323179390001</v>
      </c>
      <c r="BN50" s="1">
        <v>9278.0236581890003</v>
      </c>
      <c r="BO50" s="1">
        <v>9373.2004443490005</v>
      </c>
      <c r="BP50" s="1">
        <v>9467.4644581949997</v>
      </c>
      <c r="BQ50" s="1">
        <v>9560.5972971589999</v>
      </c>
      <c r="BR50" s="1">
        <v>9652.3584207950007</v>
      </c>
      <c r="BS50" s="1">
        <v>9742.4835229010005</v>
      </c>
      <c r="BT50" s="1">
        <v>9830.6825019839998</v>
      </c>
      <c r="BU50" s="1">
        <v>9916.6373049449994</v>
      </c>
      <c r="BV50" s="1">
        <v>10000</v>
      </c>
    </row>
    <row r="51" spans="1:75" x14ac:dyDescent="0.15">
      <c r="A51" s="1" t="s">
        <v>370</v>
      </c>
      <c r="B51" s="1" t="s">
        <v>483</v>
      </c>
      <c r="C51" s="1">
        <v>1</v>
      </c>
      <c r="D51" s="1">
        <v>1</v>
      </c>
      <c r="E51" s="1">
        <v>1</v>
      </c>
      <c r="F51" s="1">
        <v>49</v>
      </c>
      <c r="G51" s="1">
        <v>0</v>
      </c>
      <c r="H51" s="1">
        <v>0</v>
      </c>
      <c r="I51" s="1">
        <v>0</v>
      </c>
      <c r="J51" s="1">
        <v>0</v>
      </c>
      <c r="K51" s="1">
        <v>4932.1886792579999</v>
      </c>
      <c r="L51" s="1">
        <v>61</v>
      </c>
      <c r="M51" s="1">
        <v>4988.2144634200004</v>
      </c>
      <c r="N51" s="1">
        <v>5048.9071506800001</v>
      </c>
      <c r="O51" s="1">
        <v>5110.5395034410003</v>
      </c>
      <c r="P51" s="1">
        <v>5173.1658935149999</v>
      </c>
      <c r="Q51" s="1">
        <v>5236.8520508379997</v>
      </c>
      <c r="R51" s="1">
        <v>5301.6661792969999</v>
      </c>
      <c r="S51" s="1">
        <v>5367.675933988</v>
      </c>
      <c r="T51" s="1">
        <v>5434.5375659840001</v>
      </c>
      <c r="U51" s="1">
        <v>5502.2125817180004</v>
      </c>
      <c r="V51" s="1">
        <v>5570.7064738279996</v>
      </c>
      <c r="W51" s="1">
        <v>5640.0227736670004</v>
      </c>
      <c r="X51" s="1">
        <v>5710.1726638110003</v>
      </c>
      <c r="Y51" s="1">
        <v>5781.1711787479999</v>
      </c>
      <c r="Z51" s="1">
        <v>5853.0225363919999</v>
      </c>
      <c r="AA51" s="1">
        <v>5925.7301179349997</v>
      </c>
      <c r="AB51" s="1">
        <v>5999.2977648799997</v>
      </c>
      <c r="AC51" s="1">
        <v>6073.7302891709996</v>
      </c>
      <c r="AD51" s="1">
        <v>6149.0349854579999</v>
      </c>
      <c r="AE51" s="1">
        <v>6225.2173195819996</v>
      </c>
      <c r="AF51" s="1">
        <v>6302.2790118160001</v>
      </c>
      <c r="AG51" s="1">
        <v>6380.2217777300002</v>
      </c>
      <c r="AH51" s="1">
        <v>6459.0489291029999</v>
      </c>
      <c r="AI51" s="1">
        <v>6538.7618140550003</v>
      </c>
      <c r="AJ51" s="1">
        <v>6619.3635980019999</v>
      </c>
      <c r="AK51" s="1">
        <v>6700.8547629029999</v>
      </c>
      <c r="AL51" s="1">
        <v>6783.2360662089995</v>
      </c>
      <c r="AM51" s="1">
        <v>6866.5062963390001</v>
      </c>
      <c r="AN51" s="1">
        <v>6950.6650449970002</v>
      </c>
      <c r="AO51" s="1">
        <v>7035.708785158</v>
      </c>
      <c r="AP51" s="1">
        <v>7121.6319296689999</v>
      </c>
      <c r="AQ51" s="1">
        <v>7208.4255100789997</v>
      </c>
      <c r="AR51" s="1">
        <v>7296.0784228020002</v>
      </c>
      <c r="AS51" s="1">
        <v>7384.577366988</v>
      </c>
      <c r="AT51" s="1">
        <v>7473.9101346429998</v>
      </c>
      <c r="AU51" s="1">
        <v>7564.0593498979997</v>
      </c>
      <c r="AV51" s="1">
        <v>7655.010685233</v>
      </c>
      <c r="AW51" s="1">
        <v>7746.7429673300003</v>
      </c>
      <c r="AX51" s="1">
        <v>7839.2308350880003</v>
      </c>
      <c r="AY51" s="1">
        <v>7932.4460049290001</v>
      </c>
      <c r="AZ51" s="1">
        <v>8026.3477069889996</v>
      </c>
      <c r="BA51" s="1">
        <v>8120.8847420920001</v>
      </c>
      <c r="BB51" s="1">
        <v>8215.9809624379996</v>
      </c>
      <c r="BC51" s="1">
        <v>8311.5425007449994</v>
      </c>
      <c r="BD51" s="1">
        <v>8407.5653388840001</v>
      </c>
      <c r="BE51" s="1">
        <v>8503.9806113510003</v>
      </c>
      <c r="BF51" s="1">
        <v>8600.711253681</v>
      </c>
      <c r="BG51" s="1">
        <v>8697.6710516349995</v>
      </c>
      <c r="BH51" s="1">
        <v>8794.7637030490005</v>
      </c>
      <c r="BI51" s="1">
        <v>8891.8820977819996</v>
      </c>
      <c r="BJ51" s="1">
        <v>8988.9069319699993</v>
      </c>
      <c r="BK51" s="1">
        <v>9085.7059341229997</v>
      </c>
      <c r="BL51" s="1">
        <v>9182.1323179390001</v>
      </c>
      <c r="BM51" s="1">
        <v>9278.0236581890003</v>
      </c>
      <c r="BN51" s="1">
        <v>9373.2004443490005</v>
      </c>
      <c r="BO51" s="1">
        <v>9467.4644581949997</v>
      </c>
      <c r="BP51" s="1">
        <v>9560.5972971589999</v>
      </c>
      <c r="BQ51" s="1">
        <v>9652.3584207950007</v>
      </c>
      <c r="BR51" s="1">
        <v>9742.4835229010005</v>
      </c>
      <c r="BS51" s="1">
        <v>9830.6825019839998</v>
      </c>
      <c r="BT51" s="1">
        <v>9916.6373049449994</v>
      </c>
      <c r="BU51" s="1">
        <v>10000</v>
      </c>
    </row>
    <row r="52" spans="1:75" x14ac:dyDescent="0.15">
      <c r="A52" s="1" t="s">
        <v>371</v>
      </c>
      <c r="B52" s="1" t="s">
        <v>483</v>
      </c>
      <c r="C52" s="1">
        <v>1</v>
      </c>
      <c r="D52" s="1">
        <v>1</v>
      </c>
      <c r="E52" s="1">
        <v>1</v>
      </c>
      <c r="F52" s="1">
        <v>50</v>
      </c>
      <c r="G52" s="1">
        <v>0</v>
      </c>
      <c r="H52" s="1">
        <v>0</v>
      </c>
      <c r="I52" s="1">
        <v>0</v>
      </c>
      <c r="J52" s="1">
        <v>0</v>
      </c>
      <c r="K52" s="1">
        <v>4994.2438977379998</v>
      </c>
      <c r="L52" s="1">
        <v>60</v>
      </c>
      <c r="M52" s="1">
        <v>5050.7823380769996</v>
      </c>
      <c r="N52" s="1">
        <v>5112.1110211739997</v>
      </c>
      <c r="O52" s="1">
        <v>5174.4035867250004</v>
      </c>
      <c r="P52" s="1">
        <v>5237.7251418899996</v>
      </c>
      <c r="Q52" s="1">
        <v>5302.1435880790004</v>
      </c>
      <c r="R52" s="1">
        <v>5367.7237476199998</v>
      </c>
      <c r="S52" s="1">
        <v>5434.5375659840001</v>
      </c>
      <c r="T52" s="1">
        <v>5502.2125817180004</v>
      </c>
      <c r="U52" s="1">
        <v>5570.7064738279996</v>
      </c>
      <c r="V52" s="1">
        <v>5640.0227736670004</v>
      </c>
      <c r="W52" s="1">
        <v>5710.1726638110003</v>
      </c>
      <c r="X52" s="1">
        <v>5781.1711787479999</v>
      </c>
      <c r="Y52" s="1">
        <v>5853.0225363919999</v>
      </c>
      <c r="Z52" s="1">
        <v>5925.7301179349997</v>
      </c>
      <c r="AA52" s="1">
        <v>5999.2977648799997</v>
      </c>
      <c r="AB52" s="1">
        <v>6073.7302891709996</v>
      </c>
      <c r="AC52" s="1">
        <v>6149.0349854579999</v>
      </c>
      <c r="AD52" s="1">
        <v>6225.2173195819996</v>
      </c>
      <c r="AE52" s="1">
        <v>6302.2790118160001</v>
      </c>
      <c r="AF52" s="1">
        <v>6380.2217777300002</v>
      </c>
      <c r="AG52" s="1">
        <v>6459.0489291029999</v>
      </c>
      <c r="AH52" s="1">
        <v>6538.7618140550003</v>
      </c>
      <c r="AI52" s="1">
        <v>6619.3635980019999</v>
      </c>
      <c r="AJ52" s="1">
        <v>6700.8547629029999</v>
      </c>
      <c r="AK52" s="1">
        <v>6783.2360662089995</v>
      </c>
      <c r="AL52" s="1">
        <v>6866.5062963390001</v>
      </c>
      <c r="AM52" s="1">
        <v>6950.6650449970002</v>
      </c>
      <c r="AN52" s="1">
        <v>7035.708785158</v>
      </c>
      <c r="AO52" s="1">
        <v>7121.6319296689999</v>
      </c>
      <c r="AP52" s="1">
        <v>7208.4255100789997</v>
      </c>
      <c r="AQ52" s="1">
        <v>7296.0784228020002</v>
      </c>
      <c r="AR52" s="1">
        <v>7384.577366988</v>
      </c>
      <c r="AS52" s="1">
        <v>7473.9101346429998</v>
      </c>
      <c r="AT52" s="1">
        <v>7564.0593498979997</v>
      </c>
      <c r="AU52" s="1">
        <v>7655.010685233</v>
      </c>
      <c r="AV52" s="1">
        <v>7746.7429673300003</v>
      </c>
      <c r="AW52" s="1">
        <v>7839.2308350880003</v>
      </c>
      <c r="AX52" s="1">
        <v>7932.4460049290001</v>
      </c>
      <c r="AY52" s="1">
        <v>8026.3477069889996</v>
      </c>
      <c r="AZ52" s="1">
        <v>8120.8847420920001</v>
      </c>
      <c r="BA52" s="1">
        <v>8215.9809624379996</v>
      </c>
      <c r="BB52" s="1">
        <v>8311.5425007449994</v>
      </c>
      <c r="BC52" s="1">
        <v>8407.5653388840001</v>
      </c>
      <c r="BD52" s="1">
        <v>8503.9806113510003</v>
      </c>
      <c r="BE52" s="1">
        <v>8600.711253681</v>
      </c>
      <c r="BF52" s="1">
        <v>8697.6710516349995</v>
      </c>
      <c r="BG52" s="1">
        <v>8794.7637030490005</v>
      </c>
      <c r="BH52" s="1">
        <v>8891.8820977819996</v>
      </c>
      <c r="BI52" s="1">
        <v>8988.9069319699993</v>
      </c>
      <c r="BJ52" s="1">
        <v>9085.7059341229997</v>
      </c>
      <c r="BK52" s="1">
        <v>9182.1323179390001</v>
      </c>
      <c r="BL52" s="1">
        <v>9278.0236581890003</v>
      </c>
      <c r="BM52" s="1">
        <v>9373.2004443490005</v>
      </c>
      <c r="BN52" s="1">
        <v>9467.4644581949997</v>
      </c>
      <c r="BO52" s="1">
        <v>9560.5972971589999</v>
      </c>
      <c r="BP52" s="1">
        <v>9652.3584207950007</v>
      </c>
      <c r="BQ52" s="1">
        <v>9742.4835229010005</v>
      </c>
      <c r="BR52" s="1">
        <v>9830.6825019839998</v>
      </c>
      <c r="BS52" s="1">
        <v>9916.6373049449994</v>
      </c>
      <c r="BT52" s="1">
        <v>10000</v>
      </c>
    </row>
    <row r="53" spans="1:75" x14ac:dyDescent="0.15">
      <c r="A53" s="1" t="s">
        <v>372</v>
      </c>
      <c r="B53" s="1" t="s">
        <v>483</v>
      </c>
      <c r="C53" s="1">
        <v>1</v>
      </c>
      <c r="D53" s="1">
        <v>1</v>
      </c>
      <c r="E53" s="1">
        <v>1</v>
      </c>
      <c r="F53" s="1">
        <v>51</v>
      </c>
      <c r="G53" s="1">
        <v>0</v>
      </c>
      <c r="H53" s="1">
        <v>0</v>
      </c>
      <c r="I53" s="1">
        <v>0</v>
      </c>
      <c r="J53" s="1">
        <v>0</v>
      </c>
      <c r="K53" s="1">
        <v>5057.1004436290004</v>
      </c>
      <c r="L53" s="1">
        <v>59</v>
      </c>
      <c r="M53" s="1">
        <v>5114.1452672200003</v>
      </c>
      <c r="N53" s="1">
        <v>5176.1067405289996</v>
      </c>
      <c r="O53" s="1">
        <v>5239.0662629480003</v>
      </c>
      <c r="P53" s="1">
        <v>5303.0914368920003</v>
      </c>
      <c r="Q53" s="1">
        <v>5368.2442342989998</v>
      </c>
      <c r="R53" s="1">
        <v>5434.5915730360002</v>
      </c>
      <c r="S53" s="1">
        <v>5502.2125817180004</v>
      </c>
      <c r="T53" s="1">
        <v>5570.7064738279996</v>
      </c>
      <c r="U53" s="1">
        <v>5640.0227736670004</v>
      </c>
      <c r="V53" s="1">
        <v>5710.1726638110003</v>
      </c>
      <c r="W53" s="1">
        <v>5781.1711787479999</v>
      </c>
      <c r="X53" s="1">
        <v>5853.0225363919999</v>
      </c>
      <c r="Y53" s="1">
        <v>5925.7301179349997</v>
      </c>
      <c r="Z53" s="1">
        <v>5999.2977648799997</v>
      </c>
      <c r="AA53" s="1">
        <v>6073.7302891709996</v>
      </c>
      <c r="AB53" s="1">
        <v>6149.0349854579999</v>
      </c>
      <c r="AC53" s="1">
        <v>6225.2173195819996</v>
      </c>
      <c r="AD53" s="1">
        <v>6302.2790118160001</v>
      </c>
      <c r="AE53" s="1">
        <v>6380.2217777300002</v>
      </c>
      <c r="AF53" s="1">
        <v>6459.0489291029999</v>
      </c>
      <c r="AG53" s="1">
        <v>6538.7618140550003</v>
      </c>
      <c r="AH53" s="1">
        <v>6619.3635980019999</v>
      </c>
      <c r="AI53" s="1">
        <v>6700.8547629029999</v>
      </c>
      <c r="AJ53" s="1">
        <v>6783.2360662089995</v>
      </c>
      <c r="AK53" s="1">
        <v>6866.5062963390001</v>
      </c>
      <c r="AL53" s="1">
        <v>6950.6650449970002</v>
      </c>
      <c r="AM53" s="1">
        <v>7035.708785158</v>
      </c>
      <c r="AN53" s="1">
        <v>7121.6319296689999</v>
      </c>
      <c r="AO53" s="1">
        <v>7208.4255100789997</v>
      </c>
      <c r="AP53" s="1">
        <v>7296.0784228020002</v>
      </c>
      <c r="AQ53" s="1">
        <v>7384.577366988</v>
      </c>
      <c r="AR53" s="1">
        <v>7473.9101346429998</v>
      </c>
      <c r="AS53" s="1">
        <v>7564.0593498979997</v>
      </c>
      <c r="AT53" s="1">
        <v>7655.010685233</v>
      </c>
      <c r="AU53" s="1">
        <v>7746.7429673300003</v>
      </c>
      <c r="AV53" s="1">
        <v>7839.2308350880003</v>
      </c>
      <c r="AW53" s="1">
        <v>7932.4460049290001</v>
      </c>
      <c r="AX53" s="1">
        <v>8026.3477069889996</v>
      </c>
      <c r="AY53" s="1">
        <v>8120.8847420920001</v>
      </c>
      <c r="AZ53" s="1">
        <v>8215.9809624379996</v>
      </c>
      <c r="BA53" s="1">
        <v>8311.5425007449994</v>
      </c>
      <c r="BB53" s="1">
        <v>8407.5653388840001</v>
      </c>
      <c r="BC53" s="1">
        <v>8503.9806113510003</v>
      </c>
      <c r="BD53" s="1">
        <v>8600.711253681</v>
      </c>
      <c r="BE53" s="1">
        <v>8697.6710516349995</v>
      </c>
      <c r="BF53" s="1">
        <v>8794.7637030490005</v>
      </c>
      <c r="BG53" s="1">
        <v>8891.8820977819996</v>
      </c>
      <c r="BH53" s="1">
        <v>8988.9069319699993</v>
      </c>
      <c r="BI53" s="1">
        <v>9085.7059341229997</v>
      </c>
      <c r="BJ53" s="1">
        <v>9182.1323179390001</v>
      </c>
      <c r="BK53" s="1">
        <v>9278.0236581890003</v>
      </c>
      <c r="BL53" s="1">
        <v>9373.2004443490005</v>
      </c>
      <c r="BM53" s="1">
        <v>9467.4644581949997</v>
      </c>
      <c r="BN53" s="1">
        <v>9560.5972971589999</v>
      </c>
      <c r="BO53" s="1">
        <v>9652.3584207950007</v>
      </c>
      <c r="BP53" s="1">
        <v>9742.4835229010005</v>
      </c>
      <c r="BQ53" s="1">
        <v>9830.6825019839998</v>
      </c>
      <c r="BR53" s="1">
        <v>9916.6373049449994</v>
      </c>
      <c r="BS53" s="1">
        <v>10000</v>
      </c>
    </row>
    <row r="54" spans="1:75" x14ac:dyDescent="0.15">
      <c r="A54" s="1" t="s">
        <v>373</v>
      </c>
      <c r="B54" s="1" t="s">
        <v>483</v>
      </c>
      <c r="C54" s="1">
        <v>1</v>
      </c>
      <c r="D54" s="1">
        <v>1</v>
      </c>
      <c r="E54" s="1">
        <v>1</v>
      </c>
      <c r="F54" s="1">
        <v>52</v>
      </c>
      <c r="G54" s="1">
        <v>0</v>
      </c>
      <c r="H54" s="1">
        <v>0</v>
      </c>
      <c r="I54" s="1">
        <v>0</v>
      </c>
      <c r="J54" s="1">
        <v>0</v>
      </c>
      <c r="K54" s="1">
        <v>5120.7292398509999</v>
      </c>
      <c r="L54" s="1">
        <v>58</v>
      </c>
      <c r="M54" s="1">
        <v>5178.2789683459996</v>
      </c>
      <c r="N54" s="1">
        <v>5240.8850517450001</v>
      </c>
      <c r="O54" s="1">
        <v>5304.5258821139996</v>
      </c>
      <c r="P54" s="1">
        <v>5369.2606082840002</v>
      </c>
      <c r="Q54" s="1">
        <v>5435.1511646819999</v>
      </c>
      <c r="R54" s="1">
        <v>5502.2673727109996</v>
      </c>
      <c r="S54" s="1">
        <v>5570.7064738279996</v>
      </c>
      <c r="T54" s="1">
        <v>5640.0227736670004</v>
      </c>
      <c r="U54" s="1">
        <v>5710.1726638110003</v>
      </c>
      <c r="V54" s="1">
        <v>5781.1711787479999</v>
      </c>
      <c r="W54" s="1">
        <v>5853.0225363919999</v>
      </c>
      <c r="X54" s="1">
        <v>5925.7301179349997</v>
      </c>
      <c r="Y54" s="1">
        <v>5999.2977648799997</v>
      </c>
      <c r="Z54" s="1">
        <v>6073.7302891709996</v>
      </c>
      <c r="AA54" s="1">
        <v>6149.0349854579999</v>
      </c>
      <c r="AB54" s="1">
        <v>6225.2173195819996</v>
      </c>
      <c r="AC54" s="1">
        <v>6302.2790118160001</v>
      </c>
      <c r="AD54" s="1">
        <v>6380.2217777300002</v>
      </c>
      <c r="AE54" s="1">
        <v>6459.0489291029999</v>
      </c>
      <c r="AF54" s="1">
        <v>6538.7618140550003</v>
      </c>
      <c r="AG54" s="1">
        <v>6619.3635980019999</v>
      </c>
      <c r="AH54" s="1">
        <v>6700.8547629029999</v>
      </c>
      <c r="AI54" s="1">
        <v>6783.2360662089995</v>
      </c>
      <c r="AJ54" s="1">
        <v>6866.5062963390001</v>
      </c>
      <c r="AK54" s="1">
        <v>6950.6650449970002</v>
      </c>
      <c r="AL54" s="1">
        <v>7035.708785158</v>
      </c>
      <c r="AM54" s="1">
        <v>7121.6319296689999</v>
      </c>
      <c r="AN54" s="1">
        <v>7208.4255100789997</v>
      </c>
      <c r="AO54" s="1">
        <v>7296.0784228020002</v>
      </c>
      <c r="AP54" s="1">
        <v>7384.577366988</v>
      </c>
      <c r="AQ54" s="1">
        <v>7473.9101346429998</v>
      </c>
      <c r="AR54" s="1">
        <v>7564.0593498979997</v>
      </c>
      <c r="AS54" s="1">
        <v>7655.010685233</v>
      </c>
      <c r="AT54" s="1">
        <v>7746.7429673300003</v>
      </c>
      <c r="AU54" s="1">
        <v>7839.2308350880003</v>
      </c>
      <c r="AV54" s="1">
        <v>7932.4460049290001</v>
      </c>
      <c r="AW54" s="1">
        <v>8026.3477069889996</v>
      </c>
      <c r="AX54" s="1">
        <v>8120.8847420920001</v>
      </c>
      <c r="AY54" s="1">
        <v>8215.9809624379996</v>
      </c>
      <c r="AZ54" s="1">
        <v>8311.5425007449994</v>
      </c>
      <c r="BA54" s="1">
        <v>8407.5653388840001</v>
      </c>
      <c r="BB54" s="1">
        <v>8503.9806113510003</v>
      </c>
      <c r="BC54" s="1">
        <v>8600.711253681</v>
      </c>
      <c r="BD54" s="1">
        <v>8697.6710516349995</v>
      </c>
      <c r="BE54" s="1">
        <v>8794.7637030490005</v>
      </c>
      <c r="BF54" s="1">
        <v>8891.8820977819996</v>
      </c>
      <c r="BG54" s="1">
        <v>8988.9069319699993</v>
      </c>
      <c r="BH54" s="1">
        <v>9085.7059341229997</v>
      </c>
      <c r="BI54" s="1">
        <v>9182.1323179390001</v>
      </c>
      <c r="BJ54" s="1">
        <v>9278.0236581890003</v>
      </c>
      <c r="BK54" s="1">
        <v>9373.2004443490005</v>
      </c>
      <c r="BL54" s="1">
        <v>9467.4644581949997</v>
      </c>
      <c r="BM54" s="1">
        <v>9560.5972971589999</v>
      </c>
      <c r="BN54" s="1">
        <v>9652.3584207950007</v>
      </c>
      <c r="BO54" s="1">
        <v>9742.4835229010005</v>
      </c>
      <c r="BP54" s="1">
        <v>9830.6825019839998</v>
      </c>
      <c r="BQ54" s="1">
        <v>9916.6373049449994</v>
      </c>
      <c r="BR54" s="1">
        <v>10000</v>
      </c>
    </row>
    <row r="55" spans="1:75" x14ac:dyDescent="0.15">
      <c r="A55" s="1" t="s">
        <v>374</v>
      </c>
      <c r="B55" s="1" t="s">
        <v>483</v>
      </c>
      <c r="C55" s="1">
        <v>1</v>
      </c>
      <c r="D55" s="1">
        <v>1</v>
      </c>
      <c r="E55" s="1">
        <v>1</v>
      </c>
      <c r="F55" s="1">
        <v>53</v>
      </c>
      <c r="G55" s="1">
        <v>0</v>
      </c>
      <c r="H55" s="1">
        <v>0</v>
      </c>
      <c r="I55" s="1">
        <v>0</v>
      </c>
      <c r="J55" s="1">
        <v>0</v>
      </c>
      <c r="K55" s="1">
        <v>5185.2497312859996</v>
      </c>
      <c r="L55" s="1">
        <v>57</v>
      </c>
      <c r="M55" s="1">
        <v>5243.2945455319996</v>
      </c>
      <c r="N55" s="1">
        <v>5306.5493969230001</v>
      </c>
      <c r="O55" s="1">
        <v>5370.8638005479997</v>
      </c>
      <c r="P55" s="1">
        <v>5436.294605907</v>
      </c>
      <c r="Q55" s="1">
        <v>5502.9021328219997</v>
      </c>
      <c r="R55" s="1">
        <v>5570.7735298859998</v>
      </c>
      <c r="S55" s="1">
        <v>5640.0227736670004</v>
      </c>
      <c r="T55" s="1">
        <v>5710.1726638110003</v>
      </c>
      <c r="U55" s="1">
        <v>5781.1711787479999</v>
      </c>
      <c r="V55" s="1">
        <v>5853.0225363919999</v>
      </c>
      <c r="W55" s="1">
        <v>5925.7301179349997</v>
      </c>
      <c r="X55" s="1">
        <v>5999.2977648799997</v>
      </c>
      <c r="Y55" s="1">
        <v>6073.7302891709996</v>
      </c>
      <c r="Z55" s="1">
        <v>6149.0349854579999</v>
      </c>
      <c r="AA55" s="1">
        <v>6225.2173195819996</v>
      </c>
      <c r="AB55" s="1">
        <v>6302.2790118160001</v>
      </c>
      <c r="AC55" s="1">
        <v>6380.2217777300002</v>
      </c>
      <c r="AD55" s="1">
        <v>6459.0489291029999</v>
      </c>
      <c r="AE55" s="1">
        <v>6538.7618140550003</v>
      </c>
      <c r="AF55" s="1">
        <v>6619.3635980019999</v>
      </c>
      <c r="AG55" s="1">
        <v>6700.8547629029999</v>
      </c>
      <c r="AH55" s="1">
        <v>6783.2360662089995</v>
      </c>
      <c r="AI55" s="1">
        <v>6866.5062963390001</v>
      </c>
      <c r="AJ55" s="1">
        <v>6950.6650449970002</v>
      </c>
      <c r="AK55" s="1">
        <v>7035.708785158</v>
      </c>
      <c r="AL55" s="1">
        <v>7121.6319296689999</v>
      </c>
      <c r="AM55" s="1">
        <v>7208.4255100789997</v>
      </c>
      <c r="AN55" s="1">
        <v>7296.0784228020002</v>
      </c>
      <c r="AO55" s="1">
        <v>7384.577366988</v>
      </c>
      <c r="AP55" s="1">
        <v>7473.9101346429998</v>
      </c>
      <c r="AQ55" s="1">
        <v>7564.0593498979997</v>
      </c>
      <c r="AR55" s="1">
        <v>7655.010685233</v>
      </c>
      <c r="AS55" s="1">
        <v>7746.7429673300003</v>
      </c>
      <c r="AT55" s="1">
        <v>7839.2308350880003</v>
      </c>
      <c r="AU55" s="1">
        <v>7932.4460049290001</v>
      </c>
      <c r="AV55" s="1">
        <v>8026.3477069889996</v>
      </c>
      <c r="AW55" s="1">
        <v>8120.8847420920001</v>
      </c>
      <c r="AX55" s="1">
        <v>8215.9809624379996</v>
      </c>
      <c r="AY55" s="1">
        <v>8311.5425007449994</v>
      </c>
      <c r="AZ55" s="1">
        <v>8407.5653388840001</v>
      </c>
      <c r="BA55" s="1">
        <v>8503.9806113510003</v>
      </c>
      <c r="BB55" s="1">
        <v>8600.711253681</v>
      </c>
      <c r="BC55" s="1">
        <v>8697.6710516349995</v>
      </c>
      <c r="BD55" s="1">
        <v>8794.7637030490005</v>
      </c>
      <c r="BE55" s="1">
        <v>8891.8820977819996</v>
      </c>
      <c r="BF55" s="1">
        <v>8988.9069319699993</v>
      </c>
      <c r="BG55" s="1">
        <v>9085.7059341229997</v>
      </c>
      <c r="BH55" s="1">
        <v>9182.1323179390001</v>
      </c>
      <c r="BI55" s="1">
        <v>9278.0236581890003</v>
      </c>
      <c r="BJ55" s="1">
        <v>9373.2004443490005</v>
      </c>
      <c r="BK55" s="1">
        <v>9467.4644581949997</v>
      </c>
      <c r="BL55" s="1">
        <v>9560.5972971589999</v>
      </c>
      <c r="BM55" s="1">
        <v>9652.3584207950007</v>
      </c>
      <c r="BN55" s="1">
        <v>9742.4835229010005</v>
      </c>
      <c r="BO55" s="1">
        <v>9830.6825019839998</v>
      </c>
      <c r="BP55" s="1">
        <v>9916.6373049449994</v>
      </c>
      <c r="BQ55" s="1">
        <v>10000</v>
      </c>
    </row>
    <row r="56" spans="1:75" x14ac:dyDescent="0.15">
      <c r="A56" s="1" t="s">
        <v>375</v>
      </c>
      <c r="B56" s="1" t="s">
        <v>483</v>
      </c>
      <c r="C56" s="1">
        <v>1</v>
      </c>
      <c r="D56" s="1">
        <v>1</v>
      </c>
      <c r="E56" s="1">
        <v>1</v>
      </c>
      <c r="F56" s="1">
        <v>54</v>
      </c>
      <c r="G56" s="1">
        <v>0</v>
      </c>
      <c r="H56" s="1">
        <v>0</v>
      </c>
      <c r="I56" s="1">
        <v>0</v>
      </c>
      <c r="J56" s="1">
        <v>0</v>
      </c>
      <c r="K56" s="1">
        <v>5250.6080982679996</v>
      </c>
      <c r="L56" s="1">
        <v>56</v>
      </c>
      <c r="M56" s="1">
        <v>5309.1573492440002</v>
      </c>
      <c r="N56" s="1">
        <v>5373.0625893619999</v>
      </c>
      <c r="O56" s="1">
        <v>5438.0452908260004</v>
      </c>
      <c r="P56" s="1">
        <v>5504.1563657870001</v>
      </c>
      <c r="Q56" s="1">
        <v>5571.472972347</v>
      </c>
      <c r="R56" s="1">
        <v>5640.09478519</v>
      </c>
      <c r="S56" s="1">
        <v>5710.1726638110003</v>
      </c>
      <c r="T56" s="1">
        <v>5781.1711787479999</v>
      </c>
      <c r="U56" s="1">
        <v>5853.0225363919999</v>
      </c>
      <c r="V56" s="1">
        <v>5925.7301179349997</v>
      </c>
      <c r="W56" s="1">
        <v>5999.2977648799997</v>
      </c>
      <c r="X56" s="1">
        <v>6073.7302891709996</v>
      </c>
      <c r="Y56" s="1">
        <v>6149.0349854579999</v>
      </c>
      <c r="Z56" s="1">
        <v>6225.2173195819996</v>
      </c>
      <c r="AA56" s="1">
        <v>6302.2790118160001</v>
      </c>
      <c r="AB56" s="1">
        <v>6380.2217777300002</v>
      </c>
      <c r="AC56" s="1">
        <v>6459.0489291029999</v>
      </c>
      <c r="AD56" s="1">
        <v>6538.7618140550003</v>
      </c>
      <c r="AE56" s="1">
        <v>6619.3635980019999</v>
      </c>
      <c r="AF56" s="1">
        <v>6700.8547629029999</v>
      </c>
      <c r="AG56" s="1">
        <v>6783.2360662089995</v>
      </c>
      <c r="AH56" s="1">
        <v>6866.5062963390001</v>
      </c>
      <c r="AI56" s="1">
        <v>6950.6650449970002</v>
      </c>
      <c r="AJ56" s="1">
        <v>7035.708785158</v>
      </c>
      <c r="AK56" s="1">
        <v>7121.6319296689999</v>
      </c>
      <c r="AL56" s="1">
        <v>7208.4255100789997</v>
      </c>
      <c r="AM56" s="1">
        <v>7296.0784228020002</v>
      </c>
      <c r="AN56" s="1">
        <v>7384.577366988</v>
      </c>
      <c r="AO56" s="1">
        <v>7473.9101346429998</v>
      </c>
      <c r="AP56" s="1">
        <v>7564.0593498979997</v>
      </c>
      <c r="AQ56" s="1">
        <v>7655.010685233</v>
      </c>
      <c r="AR56" s="1">
        <v>7746.7429673300003</v>
      </c>
      <c r="AS56" s="1">
        <v>7839.2308350880003</v>
      </c>
      <c r="AT56" s="1">
        <v>7932.4460049290001</v>
      </c>
      <c r="AU56" s="1">
        <v>8026.3477069889996</v>
      </c>
      <c r="AV56" s="1">
        <v>8120.8847420920001</v>
      </c>
      <c r="AW56" s="1">
        <v>8215.9809624379996</v>
      </c>
      <c r="AX56" s="1">
        <v>8311.5425007449994</v>
      </c>
      <c r="AY56" s="1">
        <v>8407.5653388840001</v>
      </c>
      <c r="AZ56" s="1">
        <v>8503.9806113510003</v>
      </c>
      <c r="BA56" s="1">
        <v>8600.711253681</v>
      </c>
      <c r="BB56" s="1">
        <v>8697.6710516349995</v>
      </c>
      <c r="BC56" s="1">
        <v>8794.7637030490005</v>
      </c>
      <c r="BD56" s="1">
        <v>8891.8820977819996</v>
      </c>
      <c r="BE56" s="1">
        <v>8988.9069319699993</v>
      </c>
      <c r="BF56" s="1">
        <v>9085.7059341229997</v>
      </c>
      <c r="BG56" s="1">
        <v>9182.1323179390001</v>
      </c>
      <c r="BH56" s="1">
        <v>9278.0236581890003</v>
      </c>
      <c r="BI56" s="1">
        <v>9373.2004443490005</v>
      </c>
      <c r="BJ56" s="1">
        <v>9467.4644581949997</v>
      </c>
      <c r="BK56" s="1">
        <v>9560.5972971589999</v>
      </c>
      <c r="BL56" s="1">
        <v>9652.3584207950007</v>
      </c>
      <c r="BM56" s="1">
        <v>9742.4835229010005</v>
      </c>
      <c r="BN56" s="1">
        <v>9830.6825019839998</v>
      </c>
      <c r="BO56" s="1">
        <v>9916.6373049449994</v>
      </c>
      <c r="BP56" s="1">
        <v>10000</v>
      </c>
    </row>
    <row r="57" spans="1:75" x14ac:dyDescent="0.15">
      <c r="A57" s="1" t="s">
        <v>376</v>
      </c>
      <c r="B57" s="1" t="s">
        <v>483</v>
      </c>
      <c r="C57" s="1">
        <v>1</v>
      </c>
      <c r="D57" s="1">
        <v>1</v>
      </c>
      <c r="E57" s="1">
        <v>1</v>
      </c>
      <c r="F57" s="1">
        <v>55</v>
      </c>
      <c r="G57" s="1">
        <v>0</v>
      </c>
      <c r="H57" s="1">
        <v>0</v>
      </c>
      <c r="I57" s="1">
        <v>0</v>
      </c>
      <c r="J57" s="1">
        <v>0</v>
      </c>
      <c r="K57" s="1">
        <v>5316.9038486019999</v>
      </c>
      <c r="L57" s="1">
        <v>55</v>
      </c>
      <c r="M57" s="1">
        <v>5375.9375269479997</v>
      </c>
      <c r="N57" s="1">
        <v>5440.4781248030004</v>
      </c>
      <c r="O57" s="1">
        <v>5506.0986662280002</v>
      </c>
      <c r="P57" s="1">
        <v>5572.8662825769998</v>
      </c>
      <c r="Q57" s="1">
        <v>5640.8662934140002</v>
      </c>
      <c r="R57" s="1">
        <v>5710.2502720350003</v>
      </c>
      <c r="S57" s="1">
        <v>5781.1711787479999</v>
      </c>
      <c r="T57" s="1">
        <v>5853.0225363919999</v>
      </c>
      <c r="U57" s="1">
        <v>5925.7301179349997</v>
      </c>
      <c r="V57" s="1">
        <v>5999.2977648799997</v>
      </c>
      <c r="W57" s="1">
        <v>6073.7302891709996</v>
      </c>
      <c r="X57" s="1">
        <v>6149.0349854579999</v>
      </c>
      <c r="Y57" s="1">
        <v>6225.2173195819996</v>
      </c>
      <c r="Z57" s="1">
        <v>6302.2790118160001</v>
      </c>
      <c r="AA57" s="1">
        <v>6380.2217777300002</v>
      </c>
      <c r="AB57" s="1">
        <v>6459.0489291029999</v>
      </c>
      <c r="AC57" s="1">
        <v>6538.7618140550003</v>
      </c>
      <c r="AD57" s="1">
        <v>6619.3635980019999</v>
      </c>
      <c r="AE57" s="1">
        <v>6700.8547629029999</v>
      </c>
      <c r="AF57" s="1">
        <v>6783.2360662089995</v>
      </c>
      <c r="AG57" s="1">
        <v>6866.5062963390001</v>
      </c>
      <c r="AH57" s="1">
        <v>6950.6650449970002</v>
      </c>
      <c r="AI57" s="1">
        <v>7035.708785158</v>
      </c>
      <c r="AJ57" s="1">
        <v>7121.6319296689999</v>
      </c>
      <c r="AK57" s="1">
        <v>7208.4255100789997</v>
      </c>
      <c r="AL57" s="1">
        <v>7296.0784228020002</v>
      </c>
      <c r="AM57" s="1">
        <v>7384.577366988</v>
      </c>
      <c r="AN57" s="1">
        <v>7473.9101346429998</v>
      </c>
      <c r="AO57" s="1">
        <v>7564.0593498979997</v>
      </c>
      <c r="AP57" s="1">
        <v>7655.010685233</v>
      </c>
      <c r="AQ57" s="1">
        <v>7746.7429673300003</v>
      </c>
      <c r="AR57" s="1">
        <v>7839.2308350880003</v>
      </c>
      <c r="AS57" s="1">
        <v>7932.4460049290001</v>
      </c>
      <c r="AT57" s="1">
        <v>8026.3477069889996</v>
      </c>
      <c r="AU57" s="1">
        <v>8120.8847420920001</v>
      </c>
      <c r="AV57" s="1">
        <v>8215.9809624379996</v>
      </c>
      <c r="AW57" s="1">
        <v>8311.5425007449994</v>
      </c>
      <c r="AX57" s="1">
        <v>8407.5653388840001</v>
      </c>
      <c r="AY57" s="1">
        <v>8503.9806113510003</v>
      </c>
      <c r="AZ57" s="1">
        <v>8600.711253681</v>
      </c>
      <c r="BA57" s="1">
        <v>8697.6710516349995</v>
      </c>
      <c r="BB57" s="1">
        <v>8794.7637030490005</v>
      </c>
      <c r="BC57" s="1">
        <v>8891.8820977819996</v>
      </c>
      <c r="BD57" s="1">
        <v>8988.9069319699993</v>
      </c>
      <c r="BE57" s="1">
        <v>9085.7059341229997</v>
      </c>
      <c r="BF57" s="1">
        <v>9182.1323179390001</v>
      </c>
      <c r="BG57" s="1">
        <v>9278.0236581890003</v>
      </c>
      <c r="BH57" s="1">
        <v>9373.2004443490005</v>
      </c>
      <c r="BI57" s="1">
        <v>9467.4644581949997</v>
      </c>
      <c r="BJ57" s="1">
        <v>9560.5972971589999</v>
      </c>
      <c r="BK57" s="1">
        <v>9652.3584207950007</v>
      </c>
      <c r="BL57" s="1">
        <v>9742.4835229010005</v>
      </c>
      <c r="BM57" s="1">
        <v>9830.6825019839998</v>
      </c>
      <c r="BN57" s="1">
        <v>9916.6373049449994</v>
      </c>
      <c r="BO57" s="1">
        <v>10000</v>
      </c>
    </row>
    <row r="58" spans="1:75" x14ac:dyDescent="0.15">
      <c r="A58" s="1" t="s">
        <v>377</v>
      </c>
      <c r="B58" s="1" t="s">
        <v>483</v>
      </c>
      <c r="C58" s="1">
        <v>1</v>
      </c>
      <c r="D58" s="1">
        <v>1</v>
      </c>
      <c r="E58" s="1">
        <v>1</v>
      </c>
      <c r="F58" s="1">
        <v>56</v>
      </c>
      <c r="G58" s="1">
        <v>0</v>
      </c>
      <c r="H58" s="1">
        <v>0</v>
      </c>
      <c r="I58" s="1">
        <v>0</v>
      </c>
      <c r="J58" s="1">
        <v>0</v>
      </c>
      <c r="K58" s="1">
        <v>5384.1608199410002</v>
      </c>
      <c r="L58" s="1">
        <v>54</v>
      </c>
      <c r="M58" s="1">
        <v>5443.6437864070003</v>
      </c>
      <c r="N58" s="1">
        <v>5508.7807333199999</v>
      </c>
      <c r="O58" s="1">
        <v>5575.0062374749996</v>
      </c>
      <c r="P58" s="1">
        <v>5642.3912222019999</v>
      </c>
      <c r="Q58" s="1">
        <v>5711.0879973820001</v>
      </c>
      <c r="R58" s="1">
        <v>5781.2576471579996</v>
      </c>
      <c r="S58" s="1">
        <v>5853.0225363919999</v>
      </c>
      <c r="T58" s="1">
        <v>5925.7301179349997</v>
      </c>
      <c r="U58" s="1">
        <v>5999.2977648799997</v>
      </c>
      <c r="V58" s="1">
        <v>6073.7302891709996</v>
      </c>
      <c r="W58" s="1">
        <v>6149.0349854579999</v>
      </c>
      <c r="X58" s="1">
        <v>6225.2173195819996</v>
      </c>
      <c r="Y58" s="1">
        <v>6302.2790118160001</v>
      </c>
      <c r="Z58" s="1">
        <v>6380.2217777300002</v>
      </c>
      <c r="AA58" s="1">
        <v>6459.0489291029999</v>
      </c>
      <c r="AB58" s="1">
        <v>6538.7618140550003</v>
      </c>
      <c r="AC58" s="1">
        <v>6619.3635980019999</v>
      </c>
      <c r="AD58" s="1">
        <v>6700.8547629029999</v>
      </c>
      <c r="AE58" s="1">
        <v>6783.2360662089995</v>
      </c>
      <c r="AF58" s="1">
        <v>6866.5062963390001</v>
      </c>
      <c r="AG58" s="1">
        <v>6950.6650449970002</v>
      </c>
      <c r="AH58" s="1">
        <v>7035.708785158</v>
      </c>
      <c r="AI58" s="1">
        <v>7121.6319296689999</v>
      </c>
      <c r="AJ58" s="1">
        <v>7208.4255100789997</v>
      </c>
      <c r="AK58" s="1">
        <v>7296.0784228020002</v>
      </c>
      <c r="AL58" s="1">
        <v>7384.577366988</v>
      </c>
      <c r="AM58" s="1">
        <v>7473.9101346429998</v>
      </c>
      <c r="AN58" s="1">
        <v>7564.0593498979997</v>
      </c>
      <c r="AO58" s="1">
        <v>7655.010685233</v>
      </c>
      <c r="AP58" s="1">
        <v>7746.7429673300003</v>
      </c>
      <c r="AQ58" s="1">
        <v>7839.2308350880003</v>
      </c>
      <c r="AR58" s="1">
        <v>7932.4460049290001</v>
      </c>
      <c r="AS58" s="1">
        <v>8026.3477069889996</v>
      </c>
      <c r="AT58" s="1">
        <v>8120.8847420920001</v>
      </c>
      <c r="AU58" s="1">
        <v>8215.9809624379996</v>
      </c>
      <c r="AV58" s="1">
        <v>8311.5425007449994</v>
      </c>
      <c r="AW58" s="1">
        <v>8407.5653388840001</v>
      </c>
      <c r="AX58" s="1">
        <v>8503.9806113510003</v>
      </c>
      <c r="AY58" s="1">
        <v>8600.711253681</v>
      </c>
      <c r="AZ58" s="1">
        <v>8697.6710516349995</v>
      </c>
      <c r="BA58" s="1">
        <v>8794.7637030490005</v>
      </c>
      <c r="BB58" s="1">
        <v>8891.8820977819996</v>
      </c>
      <c r="BC58" s="1">
        <v>8988.9069319699993</v>
      </c>
      <c r="BD58" s="1">
        <v>9085.7059341229997</v>
      </c>
      <c r="BE58" s="1">
        <v>9182.1323179390001</v>
      </c>
      <c r="BF58" s="1">
        <v>9278.0236581890003</v>
      </c>
      <c r="BG58" s="1">
        <v>9373.2004443490005</v>
      </c>
      <c r="BH58" s="1">
        <v>9467.4644581949997</v>
      </c>
      <c r="BI58" s="1">
        <v>9560.5972971589999</v>
      </c>
      <c r="BJ58" s="1">
        <v>9652.3584207950007</v>
      </c>
      <c r="BK58" s="1">
        <v>9742.4835229010005</v>
      </c>
      <c r="BL58" s="1">
        <v>9830.6825019839998</v>
      </c>
      <c r="BM58" s="1">
        <v>9916.6373049449994</v>
      </c>
      <c r="BN58" s="1">
        <v>10000</v>
      </c>
    </row>
    <row r="59" spans="1:75" x14ac:dyDescent="0.15">
      <c r="A59" s="1" t="s">
        <v>378</v>
      </c>
      <c r="B59" s="1" t="s">
        <v>483</v>
      </c>
      <c r="C59" s="1">
        <v>1</v>
      </c>
      <c r="D59" s="1">
        <v>1</v>
      </c>
      <c r="E59" s="1">
        <v>1</v>
      </c>
      <c r="F59" s="1">
        <v>57</v>
      </c>
      <c r="G59" s="1">
        <v>0</v>
      </c>
      <c r="H59" s="1">
        <v>0</v>
      </c>
      <c r="I59" s="1">
        <v>0</v>
      </c>
      <c r="J59" s="1">
        <v>0</v>
      </c>
      <c r="K59" s="1">
        <v>5452.3234231039996</v>
      </c>
      <c r="L59" s="1">
        <v>53</v>
      </c>
      <c r="M59" s="1">
        <v>5512.2051217710004</v>
      </c>
      <c r="N59" s="1">
        <v>5577.9039881839999</v>
      </c>
      <c r="O59" s="1">
        <v>5644.6904155040002</v>
      </c>
      <c r="P59" s="1">
        <v>5712.7174631620001</v>
      </c>
      <c r="Q59" s="1">
        <v>5782.1542690919996</v>
      </c>
      <c r="R59" s="1">
        <v>5853.1091619460003</v>
      </c>
      <c r="S59" s="1">
        <v>5925.7301179349997</v>
      </c>
      <c r="T59" s="1">
        <v>5999.2977648799997</v>
      </c>
      <c r="U59" s="1">
        <v>6073.7302891709996</v>
      </c>
      <c r="V59" s="1">
        <v>6149.0349854579999</v>
      </c>
      <c r="W59" s="1">
        <v>6225.2173195819996</v>
      </c>
      <c r="X59" s="1">
        <v>6302.2790118160001</v>
      </c>
      <c r="Y59" s="1">
        <v>6380.2217777300002</v>
      </c>
      <c r="Z59" s="1">
        <v>6459.0489291029999</v>
      </c>
      <c r="AA59" s="1">
        <v>6538.7618140550003</v>
      </c>
      <c r="AB59" s="1">
        <v>6619.3635980019999</v>
      </c>
      <c r="AC59" s="1">
        <v>6700.8547629029999</v>
      </c>
      <c r="AD59" s="1">
        <v>6783.2360662089995</v>
      </c>
      <c r="AE59" s="1">
        <v>6866.5062963390001</v>
      </c>
      <c r="AF59" s="1">
        <v>6950.6650449970002</v>
      </c>
      <c r="AG59" s="1">
        <v>7035.708785158</v>
      </c>
      <c r="AH59" s="1">
        <v>7121.6319296689999</v>
      </c>
      <c r="AI59" s="1">
        <v>7208.4255100789997</v>
      </c>
      <c r="AJ59" s="1">
        <v>7296.0784228020002</v>
      </c>
      <c r="AK59" s="1">
        <v>7384.577366988</v>
      </c>
      <c r="AL59" s="1">
        <v>7473.9101346429998</v>
      </c>
      <c r="AM59" s="1">
        <v>7564.0593498979997</v>
      </c>
      <c r="AN59" s="1">
        <v>7655.010685233</v>
      </c>
      <c r="AO59" s="1">
        <v>7746.7429673300003</v>
      </c>
      <c r="AP59" s="1">
        <v>7839.2308350880003</v>
      </c>
      <c r="AQ59" s="1">
        <v>7932.4460049290001</v>
      </c>
      <c r="AR59" s="1">
        <v>8026.3477069889996</v>
      </c>
      <c r="AS59" s="1">
        <v>8120.8847420920001</v>
      </c>
      <c r="AT59" s="1">
        <v>8215.9809624379996</v>
      </c>
      <c r="AU59" s="1">
        <v>8311.5425007449994</v>
      </c>
      <c r="AV59" s="1">
        <v>8407.5653388840001</v>
      </c>
      <c r="AW59" s="1">
        <v>8503.9806113510003</v>
      </c>
      <c r="AX59" s="1">
        <v>8600.711253681</v>
      </c>
      <c r="AY59" s="1">
        <v>8697.6710516349995</v>
      </c>
      <c r="AZ59" s="1">
        <v>8794.7637030490005</v>
      </c>
      <c r="BA59" s="1">
        <v>8891.8820977819996</v>
      </c>
      <c r="BB59" s="1">
        <v>8988.9069319699993</v>
      </c>
      <c r="BC59" s="1">
        <v>9085.7059341229997</v>
      </c>
      <c r="BD59" s="1">
        <v>9182.1323179390001</v>
      </c>
      <c r="BE59" s="1">
        <v>9278.0236581890003</v>
      </c>
      <c r="BF59" s="1">
        <v>9373.2004443490005</v>
      </c>
      <c r="BG59" s="1">
        <v>9467.4644581949997</v>
      </c>
      <c r="BH59" s="1">
        <v>9560.5972971589999</v>
      </c>
      <c r="BI59" s="1">
        <v>9652.3584207950007</v>
      </c>
      <c r="BJ59" s="1">
        <v>9742.4835229010005</v>
      </c>
      <c r="BK59" s="1">
        <v>9830.6825019839998</v>
      </c>
      <c r="BL59" s="1">
        <v>9916.6373049449994</v>
      </c>
      <c r="BM59" s="1">
        <v>10000</v>
      </c>
    </row>
    <row r="60" spans="1:75" x14ac:dyDescent="0.15">
      <c r="A60" s="1" t="s">
        <v>379</v>
      </c>
      <c r="B60" s="1" t="s">
        <v>483</v>
      </c>
      <c r="C60" s="1">
        <v>1</v>
      </c>
      <c r="D60" s="1">
        <v>1</v>
      </c>
      <c r="E60" s="1">
        <v>1</v>
      </c>
      <c r="F60" s="1">
        <v>58</v>
      </c>
      <c r="G60" s="1">
        <v>0</v>
      </c>
      <c r="H60" s="1">
        <v>0</v>
      </c>
      <c r="I60" s="1">
        <v>0</v>
      </c>
      <c r="J60" s="1">
        <v>0</v>
      </c>
      <c r="K60" s="1">
        <v>5521.5221156489997</v>
      </c>
      <c r="L60" s="1">
        <v>52</v>
      </c>
      <c r="M60" s="1">
        <v>5581.724559407</v>
      </c>
      <c r="N60" s="1">
        <v>5647.913583474</v>
      </c>
      <c r="O60" s="1">
        <v>5715.2711408499999</v>
      </c>
      <c r="P60" s="1">
        <v>5783.9745757139999</v>
      </c>
      <c r="Q60" s="1">
        <v>5854.1179782259997</v>
      </c>
      <c r="R60" s="1">
        <v>5925.8327873930002</v>
      </c>
      <c r="S60" s="1">
        <v>5999.2977648799997</v>
      </c>
      <c r="T60" s="1">
        <v>6073.7302891709996</v>
      </c>
      <c r="U60" s="1">
        <v>6149.0349854579999</v>
      </c>
      <c r="V60" s="1">
        <v>6225.2173195819996</v>
      </c>
      <c r="W60" s="1">
        <v>6302.2790118160001</v>
      </c>
      <c r="X60" s="1">
        <v>6380.2217777300002</v>
      </c>
      <c r="Y60" s="1">
        <v>6459.0489291029999</v>
      </c>
      <c r="Z60" s="1">
        <v>6538.7618140550003</v>
      </c>
      <c r="AA60" s="1">
        <v>6619.3635980019999</v>
      </c>
      <c r="AB60" s="1">
        <v>6700.8547629029999</v>
      </c>
      <c r="AC60" s="1">
        <v>6783.2360662089995</v>
      </c>
      <c r="AD60" s="1">
        <v>6866.5062963390001</v>
      </c>
      <c r="AE60" s="1">
        <v>6950.6650449970002</v>
      </c>
      <c r="AF60" s="1">
        <v>7035.708785158</v>
      </c>
      <c r="AG60" s="1">
        <v>7121.6319296689999</v>
      </c>
      <c r="AH60" s="1">
        <v>7208.4255100789997</v>
      </c>
      <c r="AI60" s="1">
        <v>7296.0784228020002</v>
      </c>
      <c r="AJ60" s="1">
        <v>7384.577366988</v>
      </c>
      <c r="AK60" s="1">
        <v>7473.9101346429998</v>
      </c>
      <c r="AL60" s="1">
        <v>7564.0593498979997</v>
      </c>
      <c r="AM60" s="1">
        <v>7655.010685233</v>
      </c>
      <c r="AN60" s="1">
        <v>7746.7429673300003</v>
      </c>
      <c r="AO60" s="1">
        <v>7839.2308350880003</v>
      </c>
      <c r="AP60" s="1">
        <v>7932.4460049290001</v>
      </c>
      <c r="AQ60" s="1">
        <v>8026.3477069889996</v>
      </c>
      <c r="AR60" s="1">
        <v>8120.8847420920001</v>
      </c>
      <c r="AS60" s="1">
        <v>8215.9809624379996</v>
      </c>
      <c r="AT60" s="1">
        <v>8311.5425007449994</v>
      </c>
      <c r="AU60" s="1">
        <v>8407.5653388840001</v>
      </c>
      <c r="AV60" s="1">
        <v>8503.9806113510003</v>
      </c>
      <c r="AW60" s="1">
        <v>8600.711253681</v>
      </c>
      <c r="AX60" s="1">
        <v>8697.6710516349995</v>
      </c>
      <c r="AY60" s="1">
        <v>8794.7637030490005</v>
      </c>
      <c r="AZ60" s="1">
        <v>8891.8820977819996</v>
      </c>
      <c r="BA60" s="1">
        <v>8988.9069319699993</v>
      </c>
      <c r="BB60" s="1">
        <v>9085.7059341229997</v>
      </c>
      <c r="BC60" s="1">
        <v>9182.1323179390001</v>
      </c>
      <c r="BD60" s="1">
        <v>9278.0236581890003</v>
      </c>
      <c r="BE60" s="1">
        <v>9373.2004443490005</v>
      </c>
      <c r="BF60" s="1">
        <v>9467.4644581949997</v>
      </c>
      <c r="BG60" s="1">
        <v>9560.5972971589999</v>
      </c>
      <c r="BH60" s="1">
        <v>9652.3584207950007</v>
      </c>
      <c r="BI60" s="1">
        <v>9742.4835229010005</v>
      </c>
      <c r="BJ60" s="1">
        <v>9830.6825019839998</v>
      </c>
      <c r="BK60" s="1">
        <v>9916.6373049449994</v>
      </c>
      <c r="BL60" s="1">
        <v>10000</v>
      </c>
    </row>
    <row r="61" spans="1:75" x14ac:dyDescent="0.15">
      <c r="A61" s="1" t="s">
        <v>380</v>
      </c>
      <c r="B61" s="1" t="s">
        <v>483</v>
      </c>
      <c r="C61" s="1">
        <v>1</v>
      </c>
      <c r="D61" s="1">
        <v>1</v>
      </c>
      <c r="E61" s="1">
        <v>1</v>
      </c>
      <c r="F61" s="1">
        <v>59</v>
      </c>
      <c r="G61" s="1">
        <v>0</v>
      </c>
      <c r="H61" s="1">
        <v>0</v>
      </c>
      <c r="I61" s="1">
        <v>0</v>
      </c>
      <c r="J61" s="1">
        <v>0</v>
      </c>
      <c r="K61" s="1">
        <v>5591.5961088670001</v>
      </c>
      <c r="L61" s="1">
        <v>51</v>
      </c>
      <c r="M61" s="1">
        <v>5652.0440423560003</v>
      </c>
      <c r="N61" s="1">
        <v>5718.7525879069999</v>
      </c>
      <c r="O61" s="1">
        <v>5786.744228347</v>
      </c>
      <c r="P61" s="1">
        <v>5856.0990254420003</v>
      </c>
      <c r="Q61" s="1">
        <v>5926.9321287419998</v>
      </c>
      <c r="R61" s="1">
        <v>5999.4061880740001</v>
      </c>
      <c r="S61" s="1">
        <v>6073.7302891709996</v>
      </c>
      <c r="T61" s="1">
        <v>6149.0349854579999</v>
      </c>
      <c r="U61" s="1">
        <v>6225.2173195819996</v>
      </c>
      <c r="V61" s="1">
        <v>6302.2790118160001</v>
      </c>
      <c r="W61" s="1">
        <v>6380.2217777300002</v>
      </c>
      <c r="X61" s="1">
        <v>6459.0489291029999</v>
      </c>
      <c r="Y61" s="1">
        <v>6538.7618140550003</v>
      </c>
      <c r="Z61" s="1">
        <v>6619.3635980019999</v>
      </c>
      <c r="AA61" s="1">
        <v>6700.8547629029999</v>
      </c>
      <c r="AB61" s="1">
        <v>6783.2360662089995</v>
      </c>
      <c r="AC61" s="1">
        <v>6866.5062963390001</v>
      </c>
      <c r="AD61" s="1">
        <v>6950.6650449970002</v>
      </c>
      <c r="AE61" s="1">
        <v>7035.708785158</v>
      </c>
      <c r="AF61" s="1">
        <v>7121.6319296689999</v>
      </c>
      <c r="AG61" s="1">
        <v>7208.4255100789997</v>
      </c>
      <c r="AH61" s="1">
        <v>7296.0784228020002</v>
      </c>
      <c r="AI61" s="1">
        <v>7384.577366988</v>
      </c>
      <c r="AJ61" s="1">
        <v>7473.9101346429998</v>
      </c>
      <c r="AK61" s="1">
        <v>7564.0593498979997</v>
      </c>
      <c r="AL61" s="1">
        <v>7655.010685233</v>
      </c>
      <c r="AM61" s="1">
        <v>7746.7429673300003</v>
      </c>
      <c r="AN61" s="1">
        <v>7839.2308350880003</v>
      </c>
      <c r="AO61" s="1">
        <v>7932.4460049290001</v>
      </c>
      <c r="AP61" s="1">
        <v>8026.3477069889996</v>
      </c>
      <c r="AQ61" s="1">
        <v>8120.8847420920001</v>
      </c>
      <c r="AR61" s="1">
        <v>8215.9809624379996</v>
      </c>
      <c r="AS61" s="1">
        <v>8311.5425007449994</v>
      </c>
      <c r="AT61" s="1">
        <v>8407.5653388840001</v>
      </c>
      <c r="AU61" s="1">
        <v>8503.9806113510003</v>
      </c>
      <c r="AV61" s="1">
        <v>8600.711253681</v>
      </c>
      <c r="AW61" s="1">
        <v>8697.6710516349995</v>
      </c>
      <c r="AX61" s="1">
        <v>8794.7637030490005</v>
      </c>
      <c r="AY61" s="1">
        <v>8891.8820977819996</v>
      </c>
      <c r="AZ61" s="1">
        <v>8988.9069319699993</v>
      </c>
      <c r="BA61" s="1">
        <v>9085.7059341229997</v>
      </c>
      <c r="BB61" s="1">
        <v>9182.1323179390001</v>
      </c>
      <c r="BC61" s="1">
        <v>9278.0236581890003</v>
      </c>
      <c r="BD61" s="1">
        <v>9373.2004443490005</v>
      </c>
      <c r="BE61" s="1">
        <v>9467.4644581949997</v>
      </c>
      <c r="BF61" s="1">
        <v>9560.5972971589999</v>
      </c>
      <c r="BG61" s="1">
        <v>9652.3584207950007</v>
      </c>
      <c r="BH61" s="1">
        <v>9742.4835229010005</v>
      </c>
      <c r="BI61" s="1">
        <v>9830.6825019839998</v>
      </c>
      <c r="BJ61" s="1">
        <v>9916.6373049449994</v>
      </c>
      <c r="BK61" s="1">
        <v>10000</v>
      </c>
    </row>
    <row r="62" spans="1:75" x14ac:dyDescent="0.15">
      <c r="A62" s="1" t="s">
        <v>381</v>
      </c>
      <c r="B62" s="1" t="s">
        <v>483</v>
      </c>
      <c r="C62" s="1">
        <v>1</v>
      </c>
      <c r="D62" s="1">
        <v>1</v>
      </c>
      <c r="E62" s="1">
        <v>1</v>
      </c>
      <c r="F62" s="1">
        <v>60</v>
      </c>
      <c r="G62" s="1">
        <v>0</v>
      </c>
      <c r="H62" s="1">
        <v>0</v>
      </c>
      <c r="I62" s="1">
        <v>0</v>
      </c>
      <c r="J62" s="1">
        <v>0</v>
      </c>
      <c r="K62" s="1">
        <v>5662.5753219930002</v>
      </c>
      <c r="L62" s="1">
        <v>50</v>
      </c>
      <c r="M62" s="1">
        <v>5723.2860156819997</v>
      </c>
      <c r="N62" s="1">
        <v>5790.5793164950001</v>
      </c>
      <c r="O62" s="1">
        <v>5859.1593113999998</v>
      </c>
      <c r="P62" s="1">
        <v>5929.124902257</v>
      </c>
      <c r="Q62" s="1">
        <v>6000.622677368</v>
      </c>
      <c r="R62" s="1">
        <v>6073.8467118930002</v>
      </c>
      <c r="S62" s="1">
        <v>6149.0349854579999</v>
      </c>
      <c r="T62" s="1">
        <v>6225.2173195819996</v>
      </c>
      <c r="U62" s="1">
        <v>6302.2790118160001</v>
      </c>
      <c r="V62" s="1">
        <v>6380.2217777300002</v>
      </c>
      <c r="W62" s="1">
        <v>6459.0489291029999</v>
      </c>
      <c r="X62" s="1">
        <v>6538.7618140550003</v>
      </c>
      <c r="Y62" s="1">
        <v>6619.3635980019999</v>
      </c>
      <c r="Z62" s="1">
        <v>6700.8547629029999</v>
      </c>
      <c r="AA62" s="1">
        <v>6783.2360662089995</v>
      </c>
      <c r="AB62" s="1">
        <v>6866.5062963390001</v>
      </c>
      <c r="AC62" s="1">
        <v>6950.6650449970002</v>
      </c>
      <c r="AD62" s="1">
        <v>7035.708785158</v>
      </c>
      <c r="AE62" s="1">
        <v>7121.6319296689999</v>
      </c>
      <c r="AF62" s="1">
        <v>7208.4255100789997</v>
      </c>
      <c r="AG62" s="1">
        <v>7296.0784228020002</v>
      </c>
      <c r="AH62" s="1">
        <v>7384.577366988</v>
      </c>
      <c r="AI62" s="1">
        <v>7473.9101346429998</v>
      </c>
      <c r="AJ62" s="1">
        <v>7564.0593498979997</v>
      </c>
      <c r="AK62" s="1">
        <v>7655.010685233</v>
      </c>
      <c r="AL62" s="1">
        <v>7746.7429673300003</v>
      </c>
      <c r="AM62" s="1">
        <v>7839.2308350880003</v>
      </c>
      <c r="AN62" s="1">
        <v>7932.4460049290001</v>
      </c>
      <c r="AO62" s="1">
        <v>8026.3477069889996</v>
      </c>
      <c r="AP62" s="1">
        <v>8120.8847420920001</v>
      </c>
      <c r="AQ62" s="1">
        <v>8215.9809624379996</v>
      </c>
      <c r="AR62" s="1">
        <v>8311.5425007449994</v>
      </c>
      <c r="AS62" s="1">
        <v>8407.5653388840001</v>
      </c>
      <c r="AT62" s="1">
        <v>8503.9806113510003</v>
      </c>
      <c r="AU62" s="1">
        <v>8600.711253681</v>
      </c>
      <c r="AV62" s="1">
        <v>8697.6710516349995</v>
      </c>
      <c r="AW62" s="1">
        <v>8794.7637030490005</v>
      </c>
      <c r="AX62" s="1">
        <v>8891.8820977819996</v>
      </c>
      <c r="AY62" s="1">
        <v>8988.9069319699993</v>
      </c>
      <c r="AZ62" s="1">
        <v>9085.7059341229997</v>
      </c>
      <c r="BA62" s="1">
        <v>9182.1323179390001</v>
      </c>
      <c r="BB62" s="1">
        <v>9278.0236581890003</v>
      </c>
      <c r="BC62" s="1">
        <v>9373.2004443490005</v>
      </c>
      <c r="BD62" s="1">
        <v>9467.4644581949997</v>
      </c>
      <c r="BE62" s="1">
        <v>9560.5972971589999</v>
      </c>
      <c r="BF62" s="1">
        <v>9652.3584207950007</v>
      </c>
      <c r="BG62" s="1">
        <v>9742.4835229010005</v>
      </c>
      <c r="BH62" s="1">
        <v>9830.6825019839998</v>
      </c>
      <c r="BI62" s="1">
        <v>9916.6373049449994</v>
      </c>
      <c r="BJ62" s="1">
        <v>10000</v>
      </c>
    </row>
    <row r="63" spans="1:75" x14ac:dyDescent="0.15">
      <c r="A63" s="1" t="s">
        <v>382</v>
      </c>
      <c r="B63" s="1" t="s">
        <v>483</v>
      </c>
      <c r="C63" s="1">
        <v>1</v>
      </c>
      <c r="D63" s="1">
        <v>1</v>
      </c>
      <c r="E63" s="1">
        <v>1</v>
      </c>
      <c r="F63" s="1">
        <v>61</v>
      </c>
      <c r="G63" s="1">
        <v>0</v>
      </c>
      <c r="H63" s="1">
        <v>0</v>
      </c>
      <c r="I63" s="1">
        <v>0</v>
      </c>
      <c r="J63" s="1">
        <v>0</v>
      </c>
      <c r="K63" s="1">
        <v>5734.6388058189996</v>
      </c>
      <c r="L63" s="1">
        <v>49</v>
      </c>
      <c r="M63" s="1">
        <v>5795.6555544829998</v>
      </c>
      <c r="N63" s="1">
        <v>5863.4669060469996</v>
      </c>
      <c r="O63" s="1">
        <v>5932.5704653969997</v>
      </c>
      <c r="P63" s="1">
        <v>6003.0966224809999</v>
      </c>
      <c r="Q63" s="1">
        <v>6075.2243258480003</v>
      </c>
      <c r="R63" s="1">
        <v>6149.1804705160002</v>
      </c>
      <c r="S63" s="1">
        <v>6225.2173195819996</v>
      </c>
      <c r="T63" s="1">
        <v>6302.2790118160001</v>
      </c>
      <c r="U63" s="1">
        <v>6380.2217777300002</v>
      </c>
      <c r="V63" s="1">
        <v>6459.0489291029999</v>
      </c>
      <c r="W63" s="1">
        <v>6538.7618140550003</v>
      </c>
      <c r="X63" s="1">
        <v>6619.3635980019999</v>
      </c>
      <c r="Y63" s="1">
        <v>6700.8547629029999</v>
      </c>
      <c r="Z63" s="1">
        <v>6783.2360662089995</v>
      </c>
      <c r="AA63" s="1">
        <v>6866.5062963390001</v>
      </c>
      <c r="AB63" s="1">
        <v>6950.6650449970002</v>
      </c>
      <c r="AC63" s="1">
        <v>7035.708785158</v>
      </c>
      <c r="AD63" s="1">
        <v>7121.6319296689999</v>
      </c>
      <c r="AE63" s="1">
        <v>7208.4255100789997</v>
      </c>
      <c r="AF63" s="1">
        <v>7296.0784228020002</v>
      </c>
      <c r="AG63" s="1">
        <v>7384.577366988</v>
      </c>
      <c r="AH63" s="1">
        <v>7473.9101346429998</v>
      </c>
      <c r="AI63" s="1">
        <v>7564.0593498979997</v>
      </c>
      <c r="AJ63" s="1">
        <v>7655.010685233</v>
      </c>
      <c r="AK63" s="1">
        <v>7746.7429673300003</v>
      </c>
      <c r="AL63" s="1">
        <v>7839.2308350880003</v>
      </c>
      <c r="AM63" s="1">
        <v>7932.4460049290001</v>
      </c>
      <c r="AN63" s="1">
        <v>8026.3477069889996</v>
      </c>
      <c r="AO63" s="1">
        <v>8120.8847420920001</v>
      </c>
      <c r="AP63" s="1">
        <v>8215.9809624379996</v>
      </c>
      <c r="AQ63" s="1">
        <v>8311.5425007449994</v>
      </c>
      <c r="AR63" s="1">
        <v>8407.5653388840001</v>
      </c>
      <c r="AS63" s="1">
        <v>8503.9806113510003</v>
      </c>
      <c r="AT63" s="1">
        <v>8600.711253681</v>
      </c>
      <c r="AU63" s="1">
        <v>8697.6710516349995</v>
      </c>
      <c r="AV63" s="1">
        <v>8794.7637030490005</v>
      </c>
      <c r="AW63" s="1">
        <v>8891.8820977819996</v>
      </c>
      <c r="AX63" s="1">
        <v>8988.9069319699993</v>
      </c>
      <c r="AY63" s="1">
        <v>9085.7059341229997</v>
      </c>
      <c r="AZ63" s="1">
        <v>9182.1323179390001</v>
      </c>
      <c r="BA63" s="1">
        <v>9278.0236581890003</v>
      </c>
      <c r="BB63" s="1">
        <v>9373.2004443490005</v>
      </c>
      <c r="BC63" s="1">
        <v>9467.4644581949997</v>
      </c>
      <c r="BD63" s="1">
        <v>9560.5972971589999</v>
      </c>
      <c r="BE63" s="1">
        <v>9652.3584207950007</v>
      </c>
      <c r="BF63" s="1">
        <v>9742.4835229010005</v>
      </c>
      <c r="BG63" s="1">
        <v>9830.6825019839998</v>
      </c>
      <c r="BH63" s="1">
        <v>9916.6373049449994</v>
      </c>
      <c r="BI63" s="1">
        <v>10000</v>
      </c>
    </row>
    <row r="64" spans="1:75" x14ac:dyDescent="0.15">
      <c r="A64" s="1" t="s">
        <v>383</v>
      </c>
      <c r="B64" s="1" t="s">
        <v>483</v>
      </c>
      <c r="C64" s="1">
        <v>1</v>
      </c>
      <c r="D64" s="1">
        <v>1</v>
      </c>
      <c r="E64" s="1">
        <v>1</v>
      </c>
      <c r="F64" s="1">
        <v>62</v>
      </c>
      <c r="G64" s="1">
        <v>0</v>
      </c>
      <c r="H64" s="1">
        <v>0</v>
      </c>
      <c r="I64" s="1">
        <v>0</v>
      </c>
      <c r="J64" s="1">
        <v>0</v>
      </c>
      <c r="K64" s="1">
        <v>5807.6428493769999</v>
      </c>
      <c r="L64" s="1">
        <v>48</v>
      </c>
      <c r="M64" s="1">
        <v>5868.9073686279999</v>
      </c>
      <c r="N64" s="1">
        <v>5937.1903132899997</v>
      </c>
      <c r="O64" s="1">
        <v>6006.7899455710003</v>
      </c>
      <c r="P64" s="1">
        <v>6077.8705911180004</v>
      </c>
      <c r="Q64" s="1">
        <v>6150.6484501200002</v>
      </c>
      <c r="R64" s="1">
        <v>6225.3603707519997</v>
      </c>
      <c r="S64" s="1">
        <v>6302.2790118160001</v>
      </c>
      <c r="T64" s="1">
        <v>6380.2217777300002</v>
      </c>
      <c r="U64" s="1">
        <v>6459.0489291029999</v>
      </c>
      <c r="V64" s="1">
        <v>6538.7618140550003</v>
      </c>
      <c r="W64" s="1">
        <v>6619.3635980019999</v>
      </c>
      <c r="X64" s="1">
        <v>6700.8547629029999</v>
      </c>
      <c r="Y64" s="1">
        <v>6783.2360662089995</v>
      </c>
      <c r="Z64" s="1">
        <v>6866.5062963390001</v>
      </c>
      <c r="AA64" s="1">
        <v>6950.6650449970002</v>
      </c>
      <c r="AB64" s="1">
        <v>7035.708785158</v>
      </c>
      <c r="AC64" s="1">
        <v>7121.6319296689999</v>
      </c>
      <c r="AD64" s="1">
        <v>7208.4255100789997</v>
      </c>
      <c r="AE64" s="1">
        <v>7296.0784228020002</v>
      </c>
      <c r="AF64" s="1">
        <v>7384.577366988</v>
      </c>
      <c r="AG64" s="1">
        <v>7473.9101346429998</v>
      </c>
      <c r="AH64" s="1">
        <v>7564.0593498979997</v>
      </c>
      <c r="AI64" s="1">
        <v>7655.010685233</v>
      </c>
      <c r="AJ64" s="1">
        <v>7746.7429673300003</v>
      </c>
      <c r="AK64" s="1">
        <v>7839.2308350880003</v>
      </c>
      <c r="AL64" s="1">
        <v>7932.4460049290001</v>
      </c>
      <c r="AM64" s="1">
        <v>8026.3477069889996</v>
      </c>
      <c r="AN64" s="1">
        <v>8120.8847420920001</v>
      </c>
      <c r="AO64" s="1">
        <v>8215.9809624379996</v>
      </c>
      <c r="AP64" s="1">
        <v>8311.5425007449994</v>
      </c>
      <c r="AQ64" s="1">
        <v>8407.5653388840001</v>
      </c>
      <c r="AR64" s="1">
        <v>8503.9806113510003</v>
      </c>
      <c r="AS64" s="1">
        <v>8600.711253681</v>
      </c>
      <c r="AT64" s="1">
        <v>8697.6710516349995</v>
      </c>
      <c r="AU64" s="1">
        <v>8794.7637030490005</v>
      </c>
      <c r="AV64" s="1">
        <v>8891.8820977819996</v>
      </c>
      <c r="AW64" s="1">
        <v>8988.9069319699993</v>
      </c>
      <c r="AX64" s="1">
        <v>9085.7059341229997</v>
      </c>
      <c r="AY64" s="1">
        <v>9182.1323179390001</v>
      </c>
      <c r="AZ64" s="1">
        <v>9278.0236581890003</v>
      </c>
      <c r="BA64" s="1">
        <v>9373.2004443490005</v>
      </c>
      <c r="BB64" s="1">
        <v>9467.4644581949997</v>
      </c>
      <c r="BC64" s="1">
        <v>9560.5972971589999</v>
      </c>
      <c r="BD64" s="1">
        <v>9652.3584207950007</v>
      </c>
      <c r="BE64" s="1">
        <v>9742.4835229010005</v>
      </c>
      <c r="BF64" s="1">
        <v>9830.6825019839998</v>
      </c>
      <c r="BG64" s="1">
        <v>9916.6373049449994</v>
      </c>
      <c r="BH64" s="1">
        <v>10000</v>
      </c>
    </row>
    <row r="65" spans="1:59" x14ac:dyDescent="0.15">
      <c r="A65" s="1" t="s">
        <v>384</v>
      </c>
      <c r="B65" s="1" t="s">
        <v>483</v>
      </c>
      <c r="C65" s="1">
        <v>1</v>
      </c>
      <c r="D65" s="1">
        <v>1</v>
      </c>
      <c r="E65" s="1">
        <v>1</v>
      </c>
      <c r="F65" s="1">
        <v>63</v>
      </c>
      <c r="G65" s="1">
        <v>0</v>
      </c>
      <c r="H65" s="1">
        <v>0</v>
      </c>
      <c r="I65" s="1">
        <v>0</v>
      </c>
      <c r="J65" s="1">
        <v>0</v>
      </c>
      <c r="K65" s="1">
        <v>5881.8921355259999</v>
      </c>
      <c r="L65" s="1">
        <v>47</v>
      </c>
      <c r="M65" s="1">
        <v>5943.2800964649996</v>
      </c>
      <c r="N65" s="1">
        <v>6011.9635893220002</v>
      </c>
      <c r="O65" s="1">
        <v>6082.0070796110003</v>
      </c>
      <c r="P65" s="1">
        <v>6153.6160503809997</v>
      </c>
      <c r="Q65" s="1">
        <v>6227.0118846260002</v>
      </c>
      <c r="R65" s="1">
        <v>6302.4427752040001</v>
      </c>
      <c r="S65" s="1">
        <v>6380.2217777300002</v>
      </c>
      <c r="T65" s="1">
        <v>6459.0489291029999</v>
      </c>
      <c r="U65" s="1">
        <v>6538.7618140550003</v>
      </c>
      <c r="V65" s="1">
        <v>6619.3635980019999</v>
      </c>
      <c r="W65" s="1">
        <v>6700.8547629029999</v>
      </c>
      <c r="X65" s="1">
        <v>6783.2360662089995</v>
      </c>
      <c r="Y65" s="1">
        <v>6866.5062963390001</v>
      </c>
      <c r="Z65" s="1">
        <v>6950.6650449970002</v>
      </c>
      <c r="AA65" s="1">
        <v>7035.708785158</v>
      </c>
      <c r="AB65" s="1">
        <v>7121.6319296689999</v>
      </c>
      <c r="AC65" s="1">
        <v>7208.4255100789997</v>
      </c>
      <c r="AD65" s="1">
        <v>7296.0784228020002</v>
      </c>
      <c r="AE65" s="1">
        <v>7384.577366988</v>
      </c>
      <c r="AF65" s="1">
        <v>7473.9101346429998</v>
      </c>
      <c r="AG65" s="1">
        <v>7564.0593498979997</v>
      </c>
      <c r="AH65" s="1">
        <v>7655.010685233</v>
      </c>
      <c r="AI65" s="1">
        <v>7746.7429673300003</v>
      </c>
      <c r="AJ65" s="1">
        <v>7839.2308350880003</v>
      </c>
      <c r="AK65" s="1">
        <v>7932.4460049290001</v>
      </c>
      <c r="AL65" s="1">
        <v>8026.3477069889996</v>
      </c>
      <c r="AM65" s="1">
        <v>8120.8847420920001</v>
      </c>
      <c r="AN65" s="1">
        <v>8215.9809624379996</v>
      </c>
      <c r="AO65" s="1">
        <v>8311.5425007449994</v>
      </c>
      <c r="AP65" s="1">
        <v>8407.5653388840001</v>
      </c>
      <c r="AQ65" s="1">
        <v>8503.9806113510003</v>
      </c>
      <c r="AR65" s="1">
        <v>8600.711253681</v>
      </c>
      <c r="AS65" s="1">
        <v>8697.6710516349995</v>
      </c>
      <c r="AT65" s="1">
        <v>8794.7637030490005</v>
      </c>
      <c r="AU65" s="1">
        <v>8891.8820977819996</v>
      </c>
      <c r="AV65" s="1">
        <v>8988.9069319699993</v>
      </c>
      <c r="AW65" s="1">
        <v>9085.7059341229997</v>
      </c>
      <c r="AX65" s="1">
        <v>9182.1323179390001</v>
      </c>
      <c r="AY65" s="1">
        <v>9278.0236581890003</v>
      </c>
      <c r="AZ65" s="1">
        <v>9373.2004443490005</v>
      </c>
      <c r="BA65" s="1">
        <v>9467.4644581949997</v>
      </c>
      <c r="BB65" s="1">
        <v>9560.5972971589999</v>
      </c>
      <c r="BC65" s="1">
        <v>9652.3584207950007</v>
      </c>
      <c r="BD65" s="1">
        <v>9742.4835229010005</v>
      </c>
      <c r="BE65" s="1">
        <v>9830.6825019839998</v>
      </c>
      <c r="BF65" s="1">
        <v>9916.6373049449994</v>
      </c>
      <c r="BG65" s="1">
        <v>10000</v>
      </c>
    </row>
    <row r="66" spans="1:59" x14ac:dyDescent="0.15">
      <c r="A66" s="1" t="s">
        <v>385</v>
      </c>
      <c r="B66" s="1" t="s">
        <v>483</v>
      </c>
      <c r="C66" s="1">
        <v>1</v>
      </c>
      <c r="D66" s="1">
        <v>1</v>
      </c>
      <c r="E66" s="1">
        <v>1</v>
      </c>
      <c r="F66" s="1">
        <v>64</v>
      </c>
      <c r="G66" s="1">
        <v>0</v>
      </c>
      <c r="H66" s="1">
        <v>0</v>
      </c>
      <c r="I66" s="1">
        <v>0</v>
      </c>
      <c r="J66" s="1">
        <v>0</v>
      </c>
      <c r="K66" s="1">
        <v>5957.2807504499997</v>
      </c>
      <c r="L66" s="1">
        <v>46</v>
      </c>
      <c r="M66" s="1">
        <v>6018.6940608650002</v>
      </c>
      <c r="N66" s="1">
        <v>6087.7279461119997</v>
      </c>
      <c r="O66" s="1">
        <v>6158.197125615</v>
      </c>
      <c r="P66" s="1">
        <v>6230.3077087889997</v>
      </c>
      <c r="Q66" s="1">
        <v>6304.2836984770001</v>
      </c>
      <c r="R66" s="1">
        <v>6380.4119806130002</v>
      </c>
      <c r="S66" s="1">
        <v>6459.0489291029999</v>
      </c>
      <c r="T66" s="1">
        <v>6538.7618140550003</v>
      </c>
      <c r="U66" s="1">
        <v>6619.3635980019999</v>
      </c>
      <c r="V66" s="1">
        <v>6700.8547629029999</v>
      </c>
      <c r="W66" s="1">
        <v>6783.2360662089995</v>
      </c>
      <c r="X66" s="1">
        <v>6866.5062963390001</v>
      </c>
      <c r="Y66" s="1">
        <v>6950.6650449970002</v>
      </c>
      <c r="Z66" s="1">
        <v>7035.708785158</v>
      </c>
      <c r="AA66" s="1">
        <v>7121.6319296689999</v>
      </c>
      <c r="AB66" s="1">
        <v>7208.4255100789997</v>
      </c>
      <c r="AC66" s="1">
        <v>7296.0784228020002</v>
      </c>
      <c r="AD66" s="1">
        <v>7384.577366988</v>
      </c>
      <c r="AE66" s="1">
        <v>7473.9101346429998</v>
      </c>
      <c r="AF66" s="1">
        <v>7564.0593498979997</v>
      </c>
      <c r="AG66" s="1">
        <v>7655.010685233</v>
      </c>
      <c r="AH66" s="1">
        <v>7746.7429673300003</v>
      </c>
      <c r="AI66" s="1">
        <v>7839.2308350880003</v>
      </c>
      <c r="AJ66" s="1">
        <v>7932.4460049290001</v>
      </c>
      <c r="AK66" s="1">
        <v>8026.3477069889996</v>
      </c>
      <c r="AL66" s="1">
        <v>8120.8847420920001</v>
      </c>
      <c r="AM66" s="1">
        <v>8215.9809624379996</v>
      </c>
      <c r="AN66" s="1">
        <v>8311.5425007449994</v>
      </c>
      <c r="AO66" s="1">
        <v>8407.5653388840001</v>
      </c>
      <c r="AP66" s="1">
        <v>8503.9806113510003</v>
      </c>
      <c r="AQ66" s="1">
        <v>8600.711253681</v>
      </c>
      <c r="AR66" s="1">
        <v>8697.6710516349995</v>
      </c>
      <c r="AS66" s="1">
        <v>8794.7637030490005</v>
      </c>
      <c r="AT66" s="1">
        <v>8891.8820977819996</v>
      </c>
      <c r="AU66" s="1">
        <v>8988.9069319699993</v>
      </c>
      <c r="AV66" s="1">
        <v>9085.7059341229997</v>
      </c>
      <c r="AW66" s="1">
        <v>9182.1323179390001</v>
      </c>
      <c r="AX66" s="1">
        <v>9278.0236581890003</v>
      </c>
      <c r="AY66" s="1">
        <v>9373.2004443490005</v>
      </c>
      <c r="AZ66" s="1">
        <v>9467.4644581949997</v>
      </c>
      <c r="BA66" s="1">
        <v>9560.5972971589999</v>
      </c>
      <c r="BB66" s="1">
        <v>9652.3584207950007</v>
      </c>
      <c r="BC66" s="1">
        <v>9742.4835229010005</v>
      </c>
      <c r="BD66" s="1">
        <v>9830.6825019839998</v>
      </c>
      <c r="BE66" s="1">
        <v>9916.6373049449994</v>
      </c>
      <c r="BF66" s="1">
        <v>10000</v>
      </c>
    </row>
    <row r="67" spans="1:59" x14ac:dyDescent="0.15">
      <c r="A67" s="1" t="s">
        <v>386</v>
      </c>
      <c r="B67" s="1" t="s">
        <v>483</v>
      </c>
      <c r="C67" s="1">
        <v>1</v>
      </c>
      <c r="D67" s="1">
        <v>1</v>
      </c>
      <c r="E67" s="1">
        <v>1</v>
      </c>
      <c r="F67" s="1">
        <v>65</v>
      </c>
      <c r="G67" s="1">
        <v>0</v>
      </c>
      <c r="H67" s="1">
        <v>0</v>
      </c>
      <c r="I67" s="1">
        <v>0</v>
      </c>
      <c r="J67" s="1">
        <v>0</v>
      </c>
      <c r="K67" s="1">
        <v>6033.6709567409998</v>
      </c>
      <c r="L67" s="1">
        <v>45</v>
      </c>
      <c r="M67" s="1">
        <v>6095.0506386659999</v>
      </c>
      <c r="N67" s="1">
        <v>6164.4265934650002</v>
      </c>
      <c r="O67" s="1">
        <v>6235.3023399510002</v>
      </c>
      <c r="P67" s="1">
        <v>6307.8783168959999</v>
      </c>
      <c r="Q67" s="1">
        <v>6382.4159304140003</v>
      </c>
      <c r="R67" s="1">
        <v>6459.2469556380001</v>
      </c>
      <c r="S67" s="1">
        <v>6538.7618140550003</v>
      </c>
      <c r="T67" s="1">
        <v>6619.3635980019999</v>
      </c>
      <c r="U67" s="1">
        <v>6700.8547629029999</v>
      </c>
      <c r="V67" s="1">
        <v>6783.2360662089995</v>
      </c>
      <c r="W67" s="1">
        <v>6866.5062963390001</v>
      </c>
      <c r="X67" s="1">
        <v>6950.6650449970002</v>
      </c>
      <c r="Y67" s="1">
        <v>7035.708785158</v>
      </c>
      <c r="Z67" s="1">
        <v>7121.6319296689999</v>
      </c>
      <c r="AA67" s="1">
        <v>7208.4255100789997</v>
      </c>
      <c r="AB67" s="1">
        <v>7296.0784228020002</v>
      </c>
      <c r="AC67" s="1">
        <v>7384.577366988</v>
      </c>
      <c r="AD67" s="1">
        <v>7473.9101346429998</v>
      </c>
      <c r="AE67" s="1">
        <v>7564.0593498979997</v>
      </c>
      <c r="AF67" s="1">
        <v>7655.010685233</v>
      </c>
      <c r="AG67" s="1">
        <v>7746.7429673300003</v>
      </c>
      <c r="AH67" s="1">
        <v>7839.2308350880003</v>
      </c>
      <c r="AI67" s="1">
        <v>7932.4460049290001</v>
      </c>
      <c r="AJ67" s="1">
        <v>8026.3477069889996</v>
      </c>
      <c r="AK67" s="1">
        <v>8120.8847420920001</v>
      </c>
      <c r="AL67" s="1">
        <v>8215.9809624379996</v>
      </c>
      <c r="AM67" s="1">
        <v>8311.5425007449994</v>
      </c>
      <c r="AN67" s="1">
        <v>8407.5653388840001</v>
      </c>
      <c r="AO67" s="1">
        <v>8503.9806113510003</v>
      </c>
      <c r="AP67" s="1">
        <v>8600.711253681</v>
      </c>
      <c r="AQ67" s="1">
        <v>8697.6710516349995</v>
      </c>
      <c r="AR67" s="1">
        <v>8794.7637030490005</v>
      </c>
      <c r="AS67" s="1">
        <v>8891.8820977819996</v>
      </c>
      <c r="AT67" s="1">
        <v>8988.9069319699993</v>
      </c>
      <c r="AU67" s="1">
        <v>9085.7059341229997</v>
      </c>
      <c r="AV67" s="1">
        <v>9182.1323179390001</v>
      </c>
      <c r="AW67" s="1">
        <v>9278.0236581890003</v>
      </c>
      <c r="AX67" s="1">
        <v>9373.2004443490005</v>
      </c>
      <c r="AY67" s="1">
        <v>9467.4644581949997</v>
      </c>
      <c r="AZ67" s="1">
        <v>9560.5972971589999</v>
      </c>
      <c r="BA67" s="1">
        <v>9652.3584207950007</v>
      </c>
      <c r="BB67" s="1">
        <v>9742.4835229010005</v>
      </c>
      <c r="BC67" s="1">
        <v>9830.6825019839998</v>
      </c>
      <c r="BD67" s="1">
        <v>9916.6373049449994</v>
      </c>
      <c r="BE67" s="1">
        <v>10000</v>
      </c>
    </row>
    <row r="68" spans="1:59" x14ac:dyDescent="0.15">
      <c r="A68" s="1" t="s">
        <v>387</v>
      </c>
      <c r="B68" s="1" t="s">
        <v>483</v>
      </c>
      <c r="C68" s="1">
        <v>1</v>
      </c>
      <c r="D68" s="1">
        <v>1</v>
      </c>
      <c r="E68" s="1">
        <v>1</v>
      </c>
      <c r="F68" s="1">
        <v>66</v>
      </c>
      <c r="G68" s="1">
        <v>0</v>
      </c>
      <c r="H68" s="1">
        <v>0</v>
      </c>
      <c r="I68" s="1">
        <v>0</v>
      </c>
      <c r="J68" s="1">
        <v>0</v>
      </c>
      <c r="K68" s="1">
        <v>6111.3534744079998</v>
      </c>
      <c r="L68" s="1">
        <v>44</v>
      </c>
      <c r="M68" s="1">
        <v>6172.6245022270004</v>
      </c>
      <c r="N68" s="1">
        <v>6242.2885924539996</v>
      </c>
      <c r="O68" s="1">
        <v>6313.4883500400001</v>
      </c>
      <c r="P68" s="1">
        <v>6386.4597955500003</v>
      </c>
      <c r="Q68" s="1">
        <v>6461.5102217519998</v>
      </c>
      <c r="R68" s="1">
        <v>6538.9989114350001</v>
      </c>
      <c r="S68" s="1">
        <v>6619.3635980019999</v>
      </c>
      <c r="T68" s="1">
        <v>6700.8547629029999</v>
      </c>
      <c r="U68" s="1">
        <v>6783.2360662089995</v>
      </c>
      <c r="V68" s="1">
        <v>6866.5062963390001</v>
      </c>
      <c r="W68" s="1">
        <v>6950.6650449970002</v>
      </c>
      <c r="X68" s="1">
        <v>7035.708785158</v>
      </c>
      <c r="Y68" s="1">
        <v>7121.6319296689999</v>
      </c>
      <c r="Z68" s="1">
        <v>7208.4255100789997</v>
      </c>
      <c r="AA68" s="1">
        <v>7296.0784228020002</v>
      </c>
      <c r="AB68" s="1">
        <v>7384.577366988</v>
      </c>
      <c r="AC68" s="1">
        <v>7473.9101346429998</v>
      </c>
      <c r="AD68" s="1">
        <v>7564.0593498979997</v>
      </c>
      <c r="AE68" s="1">
        <v>7655.010685233</v>
      </c>
      <c r="AF68" s="1">
        <v>7746.7429673300003</v>
      </c>
      <c r="AG68" s="1">
        <v>7839.2308350880003</v>
      </c>
      <c r="AH68" s="1">
        <v>7932.4460049290001</v>
      </c>
      <c r="AI68" s="1">
        <v>8026.3477069889996</v>
      </c>
      <c r="AJ68" s="1">
        <v>8120.8847420920001</v>
      </c>
      <c r="AK68" s="1">
        <v>8215.9809624379996</v>
      </c>
      <c r="AL68" s="1">
        <v>8311.5425007449994</v>
      </c>
      <c r="AM68" s="1">
        <v>8407.5653388840001</v>
      </c>
      <c r="AN68" s="1">
        <v>8503.9806113510003</v>
      </c>
      <c r="AO68" s="1">
        <v>8600.711253681</v>
      </c>
      <c r="AP68" s="1">
        <v>8697.6710516349995</v>
      </c>
      <c r="AQ68" s="1">
        <v>8794.7637030490005</v>
      </c>
      <c r="AR68" s="1">
        <v>8891.8820977819996</v>
      </c>
      <c r="AS68" s="1">
        <v>8988.9069319699993</v>
      </c>
      <c r="AT68" s="1">
        <v>9085.7059341229997</v>
      </c>
      <c r="AU68" s="1">
        <v>9182.1323179390001</v>
      </c>
      <c r="AV68" s="1">
        <v>9278.0236581890003</v>
      </c>
      <c r="AW68" s="1">
        <v>9373.2004443490005</v>
      </c>
      <c r="AX68" s="1">
        <v>9467.4644581949997</v>
      </c>
      <c r="AY68" s="1">
        <v>9560.5972971589999</v>
      </c>
      <c r="AZ68" s="1">
        <v>9652.3584207950007</v>
      </c>
      <c r="BA68" s="1">
        <v>9742.4835229010005</v>
      </c>
      <c r="BB68" s="1">
        <v>9830.6825019839998</v>
      </c>
      <c r="BC68" s="1">
        <v>9916.6373049449994</v>
      </c>
      <c r="BD68" s="1">
        <v>10000</v>
      </c>
    </row>
    <row r="69" spans="1:59" x14ac:dyDescent="0.15">
      <c r="A69" s="1" t="s">
        <v>388</v>
      </c>
      <c r="B69" s="1" t="s">
        <v>483</v>
      </c>
      <c r="C69" s="1">
        <v>1</v>
      </c>
      <c r="D69" s="1">
        <v>1</v>
      </c>
      <c r="E69" s="1">
        <v>1</v>
      </c>
      <c r="F69" s="1">
        <v>67</v>
      </c>
      <c r="G69" s="1">
        <v>0</v>
      </c>
      <c r="H69" s="1">
        <v>0</v>
      </c>
      <c r="I69" s="1">
        <v>0</v>
      </c>
      <c r="J69" s="1">
        <v>0</v>
      </c>
      <c r="K69" s="1">
        <v>6190.1019685800002</v>
      </c>
      <c r="L69" s="1">
        <v>43</v>
      </c>
      <c r="M69" s="1">
        <v>6251.2143466019998</v>
      </c>
      <c r="N69" s="1">
        <v>6321.1005497750002</v>
      </c>
      <c r="O69" s="1">
        <v>6392.5743874549999</v>
      </c>
      <c r="P69" s="1">
        <v>6465.919456865</v>
      </c>
      <c r="Q69" s="1">
        <v>6541.4648920509999</v>
      </c>
      <c r="R69" s="1">
        <v>6619.618632058</v>
      </c>
      <c r="S69" s="1">
        <v>6700.8547629029999</v>
      </c>
      <c r="T69" s="1">
        <v>6783.2360662089995</v>
      </c>
      <c r="U69" s="1">
        <v>6866.5062963390001</v>
      </c>
      <c r="V69" s="1">
        <v>6950.6650449970002</v>
      </c>
      <c r="W69" s="1">
        <v>7035.708785158</v>
      </c>
      <c r="X69" s="1">
        <v>7121.6319296689999</v>
      </c>
      <c r="Y69" s="1">
        <v>7208.4255100789997</v>
      </c>
      <c r="Z69" s="1">
        <v>7296.0784228020002</v>
      </c>
      <c r="AA69" s="1">
        <v>7384.577366988</v>
      </c>
      <c r="AB69" s="1">
        <v>7473.9101346429998</v>
      </c>
      <c r="AC69" s="1">
        <v>7564.0593498979997</v>
      </c>
      <c r="AD69" s="1">
        <v>7655.010685233</v>
      </c>
      <c r="AE69" s="1">
        <v>7746.7429673300003</v>
      </c>
      <c r="AF69" s="1">
        <v>7839.2308350880003</v>
      </c>
      <c r="AG69" s="1">
        <v>7932.4460049290001</v>
      </c>
      <c r="AH69" s="1">
        <v>8026.3477069889996</v>
      </c>
      <c r="AI69" s="1">
        <v>8120.8847420920001</v>
      </c>
      <c r="AJ69" s="1">
        <v>8215.9809624379996</v>
      </c>
      <c r="AK69" s="1">
        <v>8311.5425007449994</v>
      </c>
      <c r="AL69" s="1">
        <v>8407.5653388840001</v>
      </c>
      <c r="AM69" s="1">
        <v>8503.9806113510003</v>
      </c>
      <c r="AN69" s="1">
        <v>8600.711253681</v>
      </c>
      <c r="AO69" s="1">
        <v>8697.6710516349995</v>
      </c>
      <c r="AP69" s="1">
        <v>8794.7637030490005</v>
      </c>
      <c r="AQ69" s="1">
        <v>8891.8820977819996</v>
      </c>
      <c r="AR69" s="1">
        <v>8988.9069319699993</v>
      </c>
      <c r="AS69" s="1">
        <v>9085.7059341229997</v>
      </c>
      <c r="AT69" s="1">
        <v>9182.1323179390001</v>
      </c>
      <c r="AU69" s="1">
        <v>9278.0236581890003</v>
      </c>
      <c r="AV69" s="1">
        <v>9373.2004443490005</v>
      </c>
      <c r="AW69" s="1">
        <v>9467.4644581949997</v>
      </c>
      <c r="AX69" s="1">
        <v>9560.5972971589999</v>
      </c>
      <c r="AY69" s="1">
        <v>9652.3584207950007</v>
      </c>
      <c r="AZ69" s="1">
        <v>9742.4835229010005</v>
      </c>
      <c r="BA69" s="1">
        <v>9830.6825019839998</v>
      </c>
      <c r="BB69" s="1">
        <v>9916.6373049449994</v>
      </c>
      <c r="BC69" s="1">
        <v>10000</v>
      </c>
    </row>
    <row r="70" spans="1:59" x14ac:dyDescent="0.15">
      <c r="A70" s="1" t="s">
        <v>389</v>
      </c>
      <c r="B70" s="1" t="s">
        <v>483</v>
      </c>
      <c r="C70" s="1">
        <v>1</v>
      </c>
      <c r="D70" s="1">
        <v>1</v>
      </c>
      <c r="E70" s="1">
        <v>1</v>
      </c>
      <c r="F70" s="1">
        <v>68</v>
      </c>
      <c r="G70" s="1">
        <v>0</v>
      </c>
      <c r="H70" s="1">
        <v>0</v>
      </c>
      <c r="I70" s="1">
        <v>0</v>
      </c>
      <c r="J70" s="1">
        <v>0</v>
      </c>
      <c r="K70" s="1">
        <v>6270.1050809939998</v>
      </c>
      <c r="L70" s="1">
        <v>42</v>
      </c>
      <c r="M70" s="1">
        <v>6330.9333701790001</v>
      </c>
      <c r="N70" s="1">
        <v>6400.9633841180002</v>
      </c>
      <c r="O70" s="1">
        <v>6472.6613406300003</v>
      </c>
      <c r="P70" s="1">
        <v>6546.3268937140001</v>
      </c>
      <c r="Q70" s="1">
        <v>6622.3388797389998</v>
      </c>
      <c r="R70" s="1">
        <v>6701.1331871530001</v>
      </c>
      <c r="S70" s="1">
        <v>6783.2360662089995</v>
      </c>
      <c r="T70" s="1">
        <v>6866.5062963390001</v>
      </c>
      <c r="U70" s="1">
        <v>6950.6650449970002</v>
      </c>
      <c r="V70" s="1">
        <v>7035.708785158</v>
      </c>
      <c r="W70" s="1">
        <v>7121.6319296689999</v>
      </c>
      <c r="X70" s="1">
        <v>7208.4255100789997</v>
      </c>
      <c r="Y70" s="1">
        <v>7296.0784228020002</v>
      </c>
      <c r="Z70" s="1">
        <v>7384.577366988</v>
      </c>
      <c r="AA70" s="1">
        <v>7473.9101346429998</v>
      </c>
      <c r="AB70" s="1">
        <v>7564.0593498979997</v>
      </c>
      <c r="AC70" s="1">
        <v>7655.010685233</v>
      </c>
      <c r="AD70" s="1">
        <v>7746.7429673300003</v>
      </c>
      <c r="AE70" s="1">
        <v>7839.2308350880003</v>
      </c>
      <c r="AF70" s="1">
        <v>7932.4460049290001</v>
      </c>
      <c r="AG70" s="1">
        <v>8026.3477069889996</v>
      </c>
      <c r="AH70" s="1">
        <v>8120.8847420920001</v>
      </c>
      <c r="AI70" s="1">
        <v>8215.9809624379996</v>
      </c>
      <c r="AJ70" s="1">
        <v>8311.5425007449994</v>
      </c>
      <c r="AK70" s="1">
        <v>8407.5653388840001</v>
      </c>
      <c r="AL70" s="1">
        <v>8503.9806113510003</v>
      </c>
      <c r="AM70" s="1">
        <v>8600.711253681</v>
      </c>
      <c r="AN70" s="1">
        <v>8697.6710516349995</v>
      </c>
      <c r="AO70" s="1">
        <v>8794.7637030490005</v>
      </c>
      <c r="AP70" s="1">
        <v>8891.8820977819996</v>
      </c>
      <c r="AQ70" s="1">
        <v>8988.9069319699993</v>
      </c>
      <c r="AR70" s="1">
        <v>9085.7059341229997</v>
      </c>
      <c r="AS70" s="1">
        <v>9182.1323179390001</v>
      </c>
      <c r="AT70" s="1">
        <v>9278.0236581890003</v>
      </c>
      <c r="AU70" s="1">
        <v>9373.2004443490005</v>
      </c>
      <c r="AV70" s="1">
        <v>9467.4644581949997</v>
      </c>
      <c r="AW70" s="1">
        <v>9560.5972971589999</v>
      </c>
      <c r="AX70" s="1">
        <v>9652.3584207950007</v>
      </c>
      <c r="AY70" s="1">
        <v>9742.4835229010005</v>
      </c>
      <c r="AZ70" s="1">
        <v>9830.6825019839998</v>
      </c>
      <c r="BA70" s="1">
        <v>9916.6373049449994</v>
      </c>
      <c r="BB70" s="1">
        <v>10000</v>
      </c>
    </row>
    <row r="71" spans="1:59" x14ac:dyDescent="0.15">
      <c r="A71" s="1" t="s">
        <v>390</v>
      </c>
      <c r="B71" s="1" t="s">
        <v>483</v>
      </c>
      <c r="C71" s="1">
        <v>1</v>
      </c>
      <c r="D71" s="1">
        <v>1</v>
      </c>
      <c r="E71" s="1">
        <v>1</v>
      </c>
      <c r="F71" s="1">
        <v>69</v>
      </c>
      <c r="G71" s="1">
        <v>0</v>
      </c>
      <c r="H71" s="1">
        <v>0</v>
      </c>
      <c r="I71" s="1">
        <v>0</v>
      </c>
      <c r="J71" s="1">
        <v>0</v>
      </c>
      <c r="K71" s="1">
        <v>6351.3599023590004</v>
      </c>
      <c r="L71" s="1">
        <v>41</v>
      </c>
      <c r="M71" s="1">
        <v>6411.7820160609999</v>
      </c>
      <c r="N71" s="1">
        <v>6481.8967440489996</v>
      </c>
      <c r="O71" s="1">
        <v>6553.7520030309997</v>
      </c>
      <c r="P71" s="1">
        <v>6627.6982939010004</v>
      </c>
      <c r="Q71" s="1">
        <v>6704.1342895199996</v>
      </c>
      <c r="R71" s="1">
        <v>6783.5448393879997</v>
      </c>
      <c r="S71" s="1">
        <v>6866.5062963390001</v>
      </c>
      <c r="T71" s="1">
        <v>6950.6650449970002</v>
      </c>
      <c r="U71" s="1">
        <v>7035.708785158</v>
      </c>
      <c r="V71" s="1">
        <v>7121.6319296689999</v>
      </c>
      <c r="W71" s="1">
        <v>7208.4255100789997</v>
      </c>
      <c r="X71" s="1">
        <v>7296.0784228020002</v>
      </c>
      <c r="Y71" s="1">
        <v>7384.577366988</v>
      </c>
      <c r="Z71" s="1">
        <v>7473.9101346429998</v>
      </c>
      <c r="AA71" s="1">
        <v>7564.0593498979997</v>
      </c>
      <c r="AB71" s="1">
        <v>7655.010685233</v>
      </c>
      <c r="AC71" s="1">
        <v>7746.7429673300003</v>
      </c>
      <c r="AD71" s="1">
        <v>7839.2308350880003</v>
      </c>
      <c r="AE71" s="1">
        <v>7932.4460049290001</v>
      </c>
      <c r="AF71" s="1">
        <v>8026.3477069889996</v>
      </c>
      <c r="AG71" s="1">
        <v>8120.8847420920001</v>
      </c>
      <c r="AH71" s="1">
        <v>8215.9809624379996</v>
      </c>
      <c r="AI71" s="1">
        <v>8311.5425007449994</v>
      </c>
      <c r="AJ71" s="1">
        <v>8407.5653388840001</v>
      </c>
      <c r="AK71" s="1">
        <v>8503.9806113510003</v>
      </c>
      <c r="AL71" s="1">
        <v>8600.711253681</v>
      </c>
      <c r="AM71" s="1">
        <v>8697.6710516349995</v>
      </c>
      <c r="AN71" s="1">
        <v>8794.7637030490005</v>
      </c>
      <c r="AO71" s="1">
        <v>8891.8820977819996</v>
      </c>
      <c r="AP71" s="1">
        <v>8988.9069319699993</v>
      </c>
      <c r="AQ71" s="1">
        <v>9085.7059341229997</v>
      </c>
      <c r="AR71" s="1">
        <v>9182.1323179390001</v>
      </c>
      <c r="AS71" s="1">
        <v>9278.0236581890003</v>
      </c>
      <c r="AT71" s="1">
        <v>9373.2004443490005</v>
      </c>
      <c r="AU71" s="1">
        <v>9467.4644581949997</v>
      </c>
      <c r="AV71" s="1">
        <v>9560.5972971589999</v>
      </c>
      <c r="AW71" s="1">
        <v>9652.3584207950007</v>
      </c>
      <c r="AX71" s="1">
        <v>9742.4835229010005</v>
      </c>
      <c r="AY71" s="1">
        <v>9830.6825019839998</v>
      </c>
      <c r="AZ71" s="1">
        <v>9916.6373049449994</v>
      </c>
      <c r="BA71" s="1">
        <v>10000</v>
      </c>
    </row>
    <row r="72" spans="1:59" x14ac:dyDescent="0.15">
      <c r="A72" s="1" t="s">
        <v>391</v>
      </c>
      <c r="B72" s="1" t="s">
        <v>483</v>
      </c>
      <c r="C72" s="1">
        <v>1</v>
      </c>
      <c r="D72" s="1">
        <v>1</v>
      </c>
      <c r="E72" s="1">
        <v>1</v>
      </c>
      <c r="F72" s="1">
        <v>70</v>
      </c>
      <c r="G72" s="1">
        <v>0</v>
      </c>
      <c r="H72" s="1">
        <v>0</v>
      </c>
      <c r="I72" s="1">
        <v>0</v>
      </c>
      <c r="J72" s="1">
        <v>0</v>
      </c>
      <c r="K72" s="1">
        <v>6464.823141416</v>
      </c>
      <c r="L72" s="1">
        <v>40</v>
      </c>
      <c r="M72" s="1">
        <v>6519.6292867689999</v>
      </c>
      <c r="N72" s="1">
        <v>6587.0831637580004</v>
      </c>
      <c r="O72" s="1">
        <v>6655.9891629510003</v>
      </c>
      <c r="P72" s="1">
        <v>6726.6530685899997</v>
      </c>
      <c r="Q72" s="1">
        <v>6799.4564877820003</v>
      </c>
      <c r="R72" s="1">
        <v>6874.8479513570001</v>
      </c>
      <c r="S72" s="1">
        <v>6953.3804728329997</v>
      </c>
      <c r="T72" s="1">
        <v>7035.708785158</v>
      </c>
      <c r="U72" s="1">
        <v>7121.6319296689999</v>
      </c>
      <c r="V72" s="1">
        <v>7208.4255100789997</v>
      </c>
      <c r="W72" s="1">
        <v>7296.0784228020002</v>
      </c>
      <c r="X72" s="1">
        <v>7384.577366988</v>
      </c>
      <c r="Y72" s="1">
        <v>7473.9101346429998</v>
      </c>
      <c r="Z72" s="1">
        <v>7564.0593498979997</v>
      </c>
      <c r="AA72" s="1">
        <v>7655.010685233</v>
      </c>
      <c r="AB72" s="1">
        <v>7746.7429673300003</v>
      </c>
      <c r="AC72" s="1">
        <v>7839.2308350880003</v>
      </c>
      <c r="AD72" s="1">
        <v>7932.4460049290001</v>
      </c>
      <c r="AE72" s="1">
        <v>8026.3477069889996</v>
      </c>
      <c r="AF72" s="1">
        <v>8120.8847420920001</v>
      </c>
      <c r="AG72" s="1">
        <v>8215.9809624379996</v>
      </c>
      <c r="AH72" s="1">
        <v>8311.5425007449994</v>
      </c>
      <c r="AI72" s="1">
        <v>8407.5653388840001</v>
      </c>
      <c r="AJ72" s="1">
        <v>8503.9806113510003</v>
      </c>
      <c r="AK72" s="1">
        <v>8600.711253681</v>
      </c>
      <c r="AL72" s="1">
        <v>8697.6710516349995</v>
      </c>
      <c r="AM72" s="1">
        <v>8794.7637030490005</v>
      </c>
      <c r="AN72" s="1">
        <v>8891.8820977819996</v>
      </c>
      <c r="AO72" s="1">
        <v>8988.9069319699993</v>
      </c>
      <c r="AP72" s="1">
        <v>9085.7059341229997</v>
      </c>
      <c r="AQ72" s="1">
        <v>9182.1323179390001</v>
      </c>
      <c r="AR72" s="1">
        <v>9278.0236581890003</v>
      </c>
      <c r="AS72" s="1">
        <v>9373.2004443490005</v>
      </c>
      <c r="AT72" s="1">
        <v>9467.4644581949997</v>
      </c>
      <c r="AU72" s="1">
        <v>9560.5972971589999</v>
      </c>
      <c r="AV72" s="1">
        <v>9652.3584207950007</v>
      </c>
      <c r="AW72" s="1">
        <v>9742.4835229010005</v>
      </c>
      <c r="AX72" s="1">
        <v>9830.6825019839998</v>
      </c>
      <c r="AY72" s="1">
        <v>9916.6373049449994</v>
      </c>
      <c r="AZ72" s="1">
        <v>10000</v>
      </c>
    </row>
    <row r="73" spans="1:59" x14ac:dyDescent="0.15">
      <c r="A73" s="1" t="s">
        <v>392</v>
      </c>
      <c r="B73" s="1" t="s">
        <v>483</v>
      </c>
      <c r="C73" s="1">
        <v>1</v>
      </c>
      <c r="D73" s="1">
        <v>1</v>
      </c>
      <c r="E73" s="1">
        <v>1</v>
      </c>
      <c r="F73" s="1">
        <v>71</v>
      </c>
      <c r="G73" s="1">
        <v>0</v>
      </c>
      <c r="H73" s="1">
        <v>0</v>
      </c>
      <c r="I73" s="1">
        <v>0</v>
      </c>
      <c r="J73" s="1">
        <v>0</v>
      </c>
      <c r="K73" s="1">
        <v>6551.5649013889997</v>
      </c>
      <c r="L73" s="1">
        <v>39</v>
      </c>
      <c r="M73" s="1">
        <v>6605.3018222860001</v>
      </c>
      <c r="N73" s="1">
        <v>6672.468598337</v>
      </c>
      <c r="O73" s="1">
        <v>6741.1328981719998</v>
      </c>
      <c r="P73" s="1">
        <v>6811.6397214369999</v>
      </c>
      <c r="Q73" s="1">
        <v>6884.3922532919996</v>
      </c>
      <c r="R73" s="1">
        <v>6959.8932141699997</v>
      </c>
      <c r="S73" s="1">
        <v>7038.7329784220001</v>
      </c>
      <c r="T73" s="1">
        <v>7121.6319296689999</v>
      </c>
      <c r="U73" s="1">
        <v>7208.4255100789997</v>
      </c>
      <c r="V73" s="1">
        <v>7296.0784228020002</v>
      </c>
      <c r="W73" s="1">
        <v>7384.577366988</v>
      </c>
      <c r="X73" s="1">
        <v>7473.9101346429998</v>
      </c>
      <c r="Y73" s="1">
        <v>7564.0593498979997</v>
      </c>
      <c r="Z73" s="1">
        <v>7655.010685233</v>
      </c>
      <c r="AA73" s="1">
        <v>7746.7429673300003</v>
      </c>
      <c r="AB73" s="1">
        <v>7839.2308350880003</v>
      </c>
      <c r="AC73" s="1">
        <v>7932.4460049290001</v>
      </c>
      <c r="AD73" s="1">
        <v>8026.3477069889996</v>
      </c>
      <c r="AE73" s="1">
        <v>8120.8847420920001</v>
      </c>
      <c r="AF73" s="1">
        <v>8215.9809624379996</v>
      </c>
      <c r="AG73" s="1">
        <v>8311.5425007449994</v>
      </c>
      <c r="AH73" s="1">
        <v>8407.5653388840001</v>
      </c>
      <c r="AI73" s="1">
        <v>8503.9806113510003</v>
      </c>
      <c r="AJ73" s="1">
        <v>8600.711253681</v>
      </c>
      <c r="AK73" s="1">
        <v>8697.6710516349995</v>
      </c>
      <c r="AL73" s="1">
        <v>8794.7637030490005</v>
      </c>
      <c r="AM73" s="1">
        <v>8891.8820977819996</v>
      </c>
      <c r="AN73" s="1">
        <v>8988.9069319699993</v>
      </c>
      <c r="AO73" s="1">
        <v>9085.7059341229997</v>
      </c>
      <c r="AP73" s="1">
        <v>9182.1323179390001</v>
      </c>
      <c r="AQ73" s="1">
        <v>9278.0236581890003</v>
      </c>
      <c r="AR73" s="1">
        <v>9373.2004443490005</v>
      </c>
      <c r="AS73" s="1">
        <v>9467.4644581949997</v>
      </c>
      <c r="AT73" s="1">
        <v>9560.5972971589999</v>
      </c>
      <c r="AU73" s="1">
        <v>9652.3584207950007</v>
      </c>
      <c r="AV73" s="1">
        <v>9742.4835229010005</v>
      </c>
      <c r="AW73" s="1">
        <v>9830.6825019839998</v>
      </c>
      <c r="AX73" s="1">
        <v>9916.6373049449994</v>
      </c>
      <c r="AY73" s="1">
        <v>10000</v>
      </c>
    </row>
    <row r="74" spans="1:59" x14ac:dyDescent="0.15">
      <c r="A74" s="1" t="s">
        <v>393</v>
      </c>
      <c r="B74" s="1" t="s">
        <v>483</v>
      </c>
      <c r="C74" s="1">
        <v>1</v>
      </c>
      <c r="D74" s="1">
        <v>1</v>
      </c>
      <c r="E74" s="1">
        <v>1</v>
      </c>
      <c r="F74" s="1">
        <v>72</v>
      </c>
      <c r="G74" s="1">
        <v>0</v>
      </c>
      <c r="H74" s="1">
        <v>0</v>
      </c>
      <c r="I74" s="1">
        <v>0</v>
      </c>
      <c r="J74" s="1">
        <v>0</v>
      </c>
      <c r="K74" s="1">
        <v>6639.5440303710002</v>
      </c>
      <c r="L74" s="1">
        <v>38</v>
      </c>
      <c r="M74" s="1">
        <v>6692.1425914539996</v>
      </c>
      <c r="N74" s="1">
        <v>6758.9471191570001</v>
      </c>
      <c r="O74" s="1">
        <v>6827.312930819</v>
      </c>
      <c r="P74" s="1">
        <v>6897.6003439879996</v>
      </c>
      <c r="Q74" s="1">
        <v>6970.2645677930004</v>
      </c>
      <c r="R74" s="1">
        <v>7045.8351459619998</v>
      </c>
      <c r="S74" s="1">
        <v>7124.9576527569998</v>
      </c>
      <c r="T74" s="1">
        <v>7208.4255100789997</v>
      </c>
      <c r="U74" s="1">
        <v>7296.0784228020002</v>
      </c>
      <c r="V74" s="1">
        <v>7384.577366988</v>
      </c>
      <c r="W74" s="1">
        <v>7473.9101346429998</v>
      </c>
      <c r="X74" s="1">
        <v>7564.0593498979997</v>
      </c>
      <c r="Y74" s="1">
        <v>7655.010685233</v>
      </c>
      <c r="Z74" s="1">
        <v>7746.7429673300003</v>
      </c>
      <c r="AA74" s="1">
        <v>7839.2308350880003</v>
      </c>
      <c r="AB74" s="1">
        <v>7932.4460049290001</v>
      </c>
      <c r="AC74" s="1">
        <v>8026.3477069889996</v>
      </c>
      <c r="AD74" s="1">
        <v>8120.8847420920001</v>
      </c>
      <c r="AE74" s="1">
        <v>8215.9809624379996</v>
      </c>
      <c r="AF74" s="1">
        <v>8311.5425007449994</v>
      </c>
      <c r="AG74" s="1">
        <v>8407.5653388840001</v>
      </c>
      <c r="AH74" s="1">
        <v>8503.9806113510003</v>
      </c>
      <c r="AI74" s="1">
        <v>8600.711253681</v>
      </c>
      <c r="AJ74" s="1">
        <v>8697.6710516349995</v>
      </c>
      <c r="AK74" s="1">
        <v>8794.7637030490005</v>
      </c>
      <c r="AL74" s="1">
        <v>8891.8820977819996</v>
      </c>
      <c r="AM74" s="1">
        <v>8988.9069319699993</v>
      </c>
      <c r="AN74" s="1">
        <v>9085.7059341229997</v>
      </c>
      <c r="AO74" s="1">
        <v>9182.1323179390001</v>
      </c>
      <c r="AP74" s="1">
        <v>9278.0236581890003</v>
      </c>
      <c r="AQ74" s="1">
        <v>9373.2004443490005</v>
      </c>
      <c r="AR74" s="1">
        <v>9467.4644581949997</v>
      </c>
      <c r="AS74" s="1">
        <v>9560.5972971589999</v>
      </c>
      <c r="AT74" s="1">
        <v>9652.3584207950007</v>
      </c>
      <c r="AU74" s="1">
        <v>9742.4835229010005</v>
      </c>
      <c r="AV74" s="1">
        <v>9830.6825019839998</v>
      </c>
      <c r="AW74" s="1">
        <v>9916.6373049449994</v>
      </c>
      <c r="AX74" s="1">
        <v>10000</v>
      </c>
    </row>
    <row r="75" spans="1:59" x14ac:dyDescent="0.15">
      <c r="A75" s="1" t="s">
        <v>394</v>
      </c>
      <c r="B75" s="1" t="s">
        <v>483</v>
      </c>
      <c r="C75" s="1">
        <v>1</v>
      </c>
      <c r="D75" s="1">
        <v>1</v>
      </c>
      <c r="E75" s="1">
        <v>1</v>
      </c>
      <c r="F75" s="1">
        <v>73</v>
      </c>
      <c r="G75" s="1">
        <v>0</v>
      </c>
      <c r="H75" s="1">
        <v>0</v>
      </c>
      <c r="I75" s="1">
        <v>0</v>
      </c>
      <c r="J75" s="1">
        <v>0</v>
      </c>
      <c r="K75" s="1">
        <v>6729.3844573209999</v>
      </c>
      <c r="L75" s="1">
        <v>37</v>
      </c>
      <c r="M75" s="1">
        <v>6780.6540153249998</v>
      </c>
      <c r="N75" s="1">
        <v>6846.9905146350002</v>
      </c>
      <c r="O75" s="1">
        <v>6914.935871611</v>
      </c>
      <c r="P75" s="1">
        <v>6984.8995640189996</v>
      </c>
      <c r="Q75" s="1">
        <v>7057.3525488260002</v>
      </c>
      <c r="R75" s="1">
        <v>7132.8683467159999</v>
      </c>
      <c r="S75" s="1">
        <v>7212.1490699010001</v>
      </c>
      <c r="T75" s="1">
        <v>7296.0784228020002</v>
      </c>
      <c r="U75" s="1">
        <v>7384.577366988</v>
      </c>
      <c r="V75" s="1">
        <v>7473.9101346429998</v>
      </c>
      <c r="W75" s="1">
        <v>7564.0593498979997</v>
      </c>
      <c r="X75" s="1">
        <v>7655.010685233</v>
      </c>
      <c r="Y75" s="1">
        <v>7746.7429673300003</v>
      </c>
      <c r="Z75" s="1">
        <v>7839.2308350880003</v>
      </c>
      <c r="AA75" s="1">
        <v>7932.4460049290001</v>
      </c>
      <c r="AB75" s="1">
        <v>8026.3477069889996</v>
      </c>
      <c r="AC75" s="1">
        <v>8120.8847420920001</v>
      </c>
      <c r="AD75" s="1">
        <v>8215.9809624379996</v>
      </c>
      <c r="AE75" s="1">
        <v>8311.5425007449994</v>
      </c>
      <c r="AF75" s="1">
        <v>8407.5653388840001</v>
      </c>
      <c r="AG75" s="1">
        <v>8503.9806113510003</v>
      </c>
      <c r="AH75" s="1">
        <v>8600.711253681</v>
      </c>
      <c r="AI75" s="1">
        <v>8697.6710516349995</v>
      </c>
      <c r="AJ75" s="1">
        <v>8794.7637030490005</v>
      </c>
      <c r="AK75" s="1">
        <v>8891.8820977819996</v>
      </c>
      <c r="AL75" s="1">
        <v>8988.9069319699993</v>
      </c>
      <c r="AM75" s="1">
        <v>9085.7059341229997</v>
      </c>
      <c r="AN75" s="1">
        <v>9182.1323179390001</v>
      </c>
      <c r="AO75" s="1">
        <v>9278.0236581890003</v>
      </c>
      <c r="AP75" s="1">
        <v>9373.2004443490005</v>
      </c>
      <c r="AQ75" s="1">
        <v>9467.4644581949997</v>
      </c>
      <c r="AR75" s="1">
        <v>9560.5972971589999</v>
      </c>
      <c r="AS75" s="1">
        <v>9652.3584207950007</v>
      </c>
      <c r="AT75" s="1">
        <v>9742.4835229010005</v>
      </c>
      <c r="AU75" s="1">
        <v>9830.6825019839998</v>
      </c>
      <c r="AV75" s="1">
        <v>9916.6373049449994</v>
      </c>
      <c r="AW75" s="1">
        <v>10000</v>
      </c>
    </row>
    <row r="76" spans="1:59" x14ac:dyDescent="0.15">
      <c r="A76" s="1" t="s">
        <v>395</v>
      </c>
      <c r="B76" s="1" t="s">
        <v>483</v>
      </c>
      <c r="C76" s="1">
        <v>1</v>
      </c>
      <c r="D76" s="1">
        <v>1</v>
      </c>
      <c r="E76" s="1">
        <v>1</v>
      </c>
      <c r="F76" s="1">
        <v>74</v>
      </c>
      <c r="G76" s="1">
        <v>0</v>
      </c>
      <c r="H76" s="1">
        <v>0</v>
      </c>
      <c r="I76" s="1">
        <v>0</v>
      </c>
      <c r="J76" s="1">
        <v>0</v>
      </c>
      <c r="K76" s="1">
        <v>6820.54799207</v>
      </c>
      <c r="L76" s="1">
        <v>36</v>
      </c>
      <c r="M76" s="1">
        <v>6870.4003615720003</v>
      </c>
      <c r="N76" s="1">
        <v>6936.1895421529998</v>
      </c>
      <c r="O76" s="1">
        <v>7003.661052079</v>
      </c>
      <c r="P76" s="1">
        <v>7073.2310344580001</v>
      </c>
      <c r="Q76" s="1">
        <v>7145.4055924710001</v>
      </c>
      <c r="R76" s="1">
        <v>7220.8013860869996</v>
      </c>
      <c r="S76" s="1">
        <v>7300.1966812580004</v>
      </c>
      <c r="T76" s="1">
        <v>7384.577366988</v>
      </c>
      <c r="U76" s="1">
        <v>7473.9101346429998</v>
      </c>
      <c r="V76" s="1">
        <v>7564.0593498979997</v>
      </c>
      <c r="W76" s="1">
        <v>7655.010685233</v>
      </c>
      <c r="X76" s="1">
        <v>7746.7429673300003</v>
      </c>
      <c r="Y76" s="1">
        <v>7839.2308350880003</v>
      </c>
      <c r="Z76" s="1">
        <v>7932.4460049290001</v>
      </c>
      <c r="AA76" s="1">
        <v>8026.3477069889996</v>
      </c>
      <c r="AB76" s="1">
        <v>8120.8847420920001</v>
      </c>
      <c r="AC76" s="1">
        <v>8215.9809624379996</v>
      </c>
      <c r="AD76" s="1">
        <v>8311.5425007449994</v>
      </c>
      <c r="AE76" s="1">
        <v>8407.5653388840001</v>
      </c>
      <c r="AF76" s="1">
        <v>8503.9806113510003</v>
      </c>
      <c r="AG76" s="1">
        <v>8600.711253681</v>
      </c>
      <c r="AH76" s="1">
        <v>8697.6710516349995</v>
      </c>
      <c r="AI76" s="1">
        <v>8794.7637030490005</v>
      </c>
      <c r="AJ76" s="1">
        <v>8891.8820977819996</v>
      </c>
      <c r="AK76" s="1">
        <v>8988.9069319699993</v>
      </c>
      <c r="AL76" s="1">
        <v>9085.7059341229997</v>
      </c>
      <c r="AM76" s="1">
        <v>9182.1323179390001</v>
      </c>
      <c r="AN76" s="1">
        <v>9278.0236581890003</v>
      </c>
      <c r="AO76" s="1">
        <v>9373.2004443490005</v>
      </c>
      <c r="AP76" s="1">
        <v>9467.4644581949997</v>
      </c>
      <c r="AQ76" s="1">
        <v>9560.5972971589999</v>
      </c>
      <c r="AR76" s="1">
        <v>9652.3584207950007</v>
      </c>
      <c r="AS76" s="1">
        <v>9742.4835229010005</v>
      </c>
      <c r="AT76" s="1">
        <v>9830.6825019839998</v>
      </c>
      <c r="AU76" s="1">
        <v>9916.6373049449994</v>
      </c>
      <c r="AV76" s="1">
        <v>10000</v>
      </c>
    </row>
    <row r="77" spans="1:59" x14ac:dyDescent="0.15">
      <c r="A77" s="1" t="s">
        <v>396</v>
      </c>
      <c r="B77" s="1" t="s">
        <v>483</v>
      </c>
      <c r="C77" s="1">
        <v>1</v>
      </c>
      <c r="D77" s="1">
        <v>1</v>
      </c>
      <c r="E77" s="1">
        <v>1</v>
      </c>
      <c r="F77" s="1">
        <v>75</v>
      </c>
      <c r="G77" s="1">
        <v>0</v>
      </c>
      <c r="H77" s="1">
        <v>0</v>
      </c>
      <c r="I77" s="1">
        <v>0</v>
      </c>
      <c r="J77" s="1">
        <v>0</v>
      </c>
      <c r="K77" s="1">
        <v>6913.7408167789999</v>
      </c>
      <c r="L77" s="1">
        <v>35</v>
      </c>
      <c r="M77" s="1">
        <v>6961.9720390310003</v>
      </c>
      <c r="N77" s="1">
        <v>7027.1089162039998</v>
      </c>
      <c r="O77" s="1">
        <v>7093.9715212609999</v>
      </c>
      <c r="P77" s="1">
        <v>7163.0017705970004</v>
      </c>
      <c r="Q77" s="1">
        <v>7234.7349474829998</v>
      </c>
      <c r="R77" s="1">
        <v>7309.8489217599999</v>
      </c>
      <c r="S77" s="1">
        <v>7389.2049984340001</v>
      </c>
      <c r="T77" s="1">
        <v>7473.9101346429998</v>
      </c>
      <c r="U77" s="1">
        <v>7564.0593498979997</v>
      </c>
      <c r="V77" s="1">
        <v>7655.010685233</v>
      </c>
      <c r="W77" s="1">
        <v>7746.7429673300003</v>
      </c>
      <c r="X77" s="1">
        <v>7839.2308350880003</v>
      </c>
      <c r="Y77" s="1">
        <v>7932.4460049290001</v>
      </c>
      <c r="Z77" s="1">
        <v>8026.3477069889996</v>
      </c>
      <c r="AA77" s="1">
        <v>8120.8847420920001</v>
      </c>
      <c r="AB77" s="1">
        <v>8215.9809624379996</v>
      </c>
      <c r="AC77" s="1">
        <v>8311.5425007449994</v>
      </c>
      <c r="AD77" s="1">
        <v>8407.5653388840001</v>
      </c>
      <c r="AE77" s="1">
        <v>8503.9806113510003</v>
      </c>
      <c r="AF77" s="1">
        <v>8600.711253681</v>
      </c>
      <c r="AG77" s="1">
        <v>8697.6710516349995</v>
      </c>
      <c r="AH77" s="1">
        <v>8794.7637030490005</v>
      </c>
      <c r="AI77" s="1">
        <v>8891.8820977819996</v>
      </c>
      <c r="AJ77" s="1">
        <v>8988.9069319699993</v>
      </c>
      <c r="AK77" s="1">
        <v>9085.7059341229997</v>
      </c>
      <c r="AL77" s="1">
        <v>9182.1323179390001</v>
      </c>
      <c r="AM77" s="1">
        <v>9278.0236581890003</v>
      </c>
      <c r="AN77" s="1">
        <v>9373.2004443490005</v>
      </c>
      <c r="AO77" s="1">
        <v>9467.4644581949997</v>
      </c>
      <c r="AP77" s="1">
        <v>9560.5972971589999</v>
      </c>
      <c r="AQ77" s="1">
        <v>9652.3584207950007</v>
      </c>
      <c r="AR77" s="1">
        <v>9742.4835229010005</v>
      </c>
      <c r="AS77" s="1">
        <v>9830.6825019839998</v>
      </c>
      <c r="AT77" s="1">
        <v>9916.6373049449994</v>
      </c>
      <c r="AU77" s="1">
        <v>10000</v>
      </c>
    </row>
    <row r="78" spans="1:59" x14ac:dyDescent="0.15">
      <c r="A78" s="1" t="s">
        <v>397</v>
      </c>
      <c r="B78" s="1" t="s">
        <v>483</v>
      </c>
      <c r="C78" s="1">
        <v>1</v>
      </c>
      <c r="D78" s="1">
        <v>1</v>
      </c>
      <c r="E78" s="1">
        <v>1</v>
      </c>
      <c r="F78" s="1">
        <v>76</v>
      </c>
      <c r="G78" s="1">
        <v>0</v>
      </c>
      <c r="H78" s="1">
        <v>0</v>
      </c>
      <c r="I78" s="1">
        <v>0</v>
      </c>
      <c r="J78" s="1">
        <v>0</v>
      </c>
      <c r="K78" s="1">
        <v>7008.3470266940003</v>
      </c>
      <c r="L78" s="1">
        <v>34</v>
      </c>
      <c r="M78" s="1">
        <v>7054.8787361679997</v>
      </c>
      <c r="N78" s="1">
        <v>7119.2796669589998</v>
      </c>
      <c r="O78" s="1">
        <v>7185.4436514059998</v>
      </c>
      <c r="P78" s="1">
        <v>7253.8307309809998</v>
      </c>
      <c r="Q78" s="1">
        <v>7325.0259629829998</v>
      </c>
      <c r="R78" s="1">
        <v>7399.7754961279998</v>
      </c>
      <c r="S78" s="1">
        <v>7479.0491303520002</v>
      </c>
      <c r="T78" s="1">
        <v>7564.0593498979997</v>
      </c>
      <c r="U78" s="1">
        <v>7655.010685233</v>
      </c>
      <c r="V78" s="1">
        <v>7746.7429673300003</v>
      </c>
      <c r="W78" s="1">
        <v>7839.2308350880003</v>
      </c>
      <c r="X78" s="1">
        <v>7932.4460049290001</v>
      </c>
      <c r="Y78" s="1">
        <v>8026.3477069889996</v>
      </c>
      <c r="Z78" s="1">
        <v>8120.8847420920001</v>
      </c>
      <c r="AA78" s="1">
        <v>8215.9809624379996</v>
      </c>
      <c r="AB78" s="1">
        <v>8311.5425007449994</v>
      </c>
      <c r="AC78" s="1">
        <v>8407.5653388840001</v>
      </c>
      <c r="AD78" s="1">
        <v>8503.9806113510003</v>
      </c>
      <c r="AE78" s="1">
        <v>8600.711253681</v>
      </c>
      <c r="AF78" s="1">
        <v>8697.6710516349995</v>
      </c>
      <c r="AG78" s="1">
        <v>8794.7637030490005</v>
      </c>
      <c r="AH78" s="1">
        <v>8891.8820977819996</v>
      </c>
      <c r="AI78" s="1">
        <v>8988.9069319699993</v>
      </c>
      <c r="AJ78" s="1">
        <v>9085.7059341229997</v>
      </c>
      <c r="AK78" s="1">
        <v>9182.1323179390001</v>
      </c>
      <c r="AL78" s="1">
        <v>9278.0236581890003</v>
      </c>
      <c r="AM78" s="1">
        <v>9373.2004443490005</v>
      </c>
      <c r="AN78" s="1">
        <v>9467.4644581949997</v>
      </c>
      <c r="AO78" s="1">
        <v>9560.5972971589999</v>
      </c>
      <c r="AP78" s="1">
        <v>9652.3584207950007</v>
      </c>
      <c r="AQ78" s="1">
        <v>9742.4835229010005</v>
      </c>
      <c r="AR78" s="1">
        <v>9830.6825019839998</v>
      </c>
      <c r="AS78" s="1">
        <v>9916.6373049449994</v>
      </c>
      <c r="AT78" s="1">
        <v>10000</v>
      </c>
    </row>
    <row r="79" spans="1:59" x14ac:dyDescent="0.15">
      <c r="A79" s="1" t="s">
        <v>398</v>
      </c>
      <c r="B79" s="1" t="s">
        <v>483</v>
      </c>
      <c r="C79" s="1">
        <v>1</v>
      </c>
      <c r="D79" s="1">
        <v>1</v>
      </c>
      <c r="E79" s="1">
        <v>1</v>
      </c>
      <c r="F79" s="1">
        <v>77</v>
      </c>
      <c r="G79" s="1">
        <v>0</v>
      </c>
      <c r="H79" s="1">
        <v>0</v>
      </c>
      <c r="I79" s="1">
        <v>0</v>
      </c>
      <c r="J79" s="1">
        <v>0</v>
      </c>
      <c r="K79" s="1">
        <v>7105.1881918970003</v>
      </c>
      <c r="L79" s="1">
        <v>33</v>
      </c>
      <c r="M79" s="1">
        <v>7149.8032602490002</v>
      </c>
      <c r="N79" s="1">
        <v>7213.3194260950004</v>
      </c>
      <c r="O79" s="1">
        <v>7278.6072135390004</v>
      </c>
      <c r="P79" s="1">
        <v>7346.1644965100004</v>
      </c>
      <c r="Q79" s="1">
        <v>7416.6292705489996</v>
      </c>
      <c r="R79" s="1">
        <v>7490.8425946750003</v>
      </c>
      <c r="S79" s="1">
        <v>7569.8492605869997</v>
      </c>
      <c r="T79" s="1">
        <v>7655.010685233</v>
      </c>
      <c r="U79" s="1">
        <v>7746.7429673300003</v>
      </c>
      <c r="V79" s="1">
        <v>7839.2308350880003</v>
      </c>
      <c r="W79" s="1">
        <v>7932.4460049290001</v>
      </c>
      <c r="X79" s="1">
        <v>8026.3477069889996</v>
      </c>
      <c r="Y79" s="1">
        <v>8120.8847420920001</v>
      </c>
      <c r="Z79" s="1">
        <v>8215.9809624379996</v>
      </c>
      <c r="AA79" s="1">
        <v>8311.5425007449994</v>
      </c>
      <c r="AB79" s="1">
        <v>8407.5653388840001</v>
      </c>
      <c r="AC79" s="1">
        <v>8503.9806113510003</v>
      </c>
      <c r="AD79" s="1">
        <v>8600.711253681</v>
      </c>
      <c r="AE79" s="1">
        <v>8697.6710516349995</v>
      </c>
      <c r="AF79" s="1">
        <v>8794.7637030490005</v>
      </c>
      <c r="AG79" s="1">
        <v>8891.8820977819996</v>
      </c>
      <c r="AH79" s="1">
        <v>8988.9069319699993</v>
      </c>
      <c r="AI79" s="1">
        <v>9085.7059341229997</v>
      </c>
      <c r="AJ79" s="1">
        <v>9182.1323179390001</v>
      </c>
      <c r="AK79" s="1">
        <v>9278.0236581890003</v>
      </c>
      <c r="AL79" s="1">
        <v>9373.2004443490005</v>
      </c>
      <c r="AM79" s="1">
        <v>9467.4644581949997</v>
      </c>
      <c r="AN79" s="1">
        <v>9560.5972971589999</v>
      </c>
      <c r="AO79" s="1">
        <v>9652.3584207950007</v>
      </c>
      <c r="AP79" s="1">
        <v>9742.4835229010005</v>
      </c>
      <c r="AQ79" s="1">
        <v>9830.6825019839998</v>
      </c>
      <c r="AR79" s="1">
        <v>9916.6373049449994</v>
      </c>
      <c r="AS79" s="1">
        <v>10000</v>
      </c>
    </row>
    <row r="80" spans="1:59" x14ac:dyDescent="0.15">
      <c r="A80" s="1" t="s">
        <v>399</v>
      </c>
      <c r="B80" s="1" t="s">
        <v>483</v>
      </c>
      <c r="C80" s="1">
        <v>1</v>
      </c>
      <c r="D80" s="1">
        <v>1</v>
      </c>
      <c r="E80" s="1">
        <v>1</v>
      </c>
      <c r="F80" s="1">
        <v>78</v>
      </c>
      <c r="G80" s="1">
        <v>0</v>
      </c>
      <c r="H80" s="1">
        <v>0</v>
      </c>
      <c r="I80" s="1">
        <v>0</v>
      </c>
      <c r="J80" s="1">
        <v>0</v>
      </c>
      <c r="K80" s="1">
        <v>7203.1248594139997</v>
      </c>
      <c r="L80" s="1">
        <v>32</v>
      </c>
      <c r="M80" s="1">
        <v>7245.7657515259998</v>
      </c>
      <c r="N80" s="1">
        <v>7308.3068607670002</v>
      </c>
      <c r="O80" s="1">
        <v>7372.6310834710002</v>
      </c>
      <c r="P80" s="1">
        <v>7439.278938857</v>
      </c>
      <c r="Q80" s="1">
        <v>7508.975535302</v>
      </c>
      <c r="R80" s="1">
        <v>7582.6145816779999</v>
      </c>
      <c r="S80" s="1">
        <v>7661.3766301839996</v>
      </c>
      <c r="T80" s="1">
        <v>7746.7429673300003</v>
      </c>
      <c r="U80" s="1">
        <v>7839.2308350880003</v>
      </c>
      <c r="V80" s="1">
        <v>7932.4460049290001</v>
      </c>
      <c r="W80" s="1">
        <v>8026.3477069889996</v>
      </c>
      <c r="X80" s="1">
        <v>8120.8847420920001</v>
      </c>
      <c r="Y80" s="1">
        <v>8215.9809624379996</v>
      </c>
      <c r="Z80" s="1">
        <v>8311.5425007449994</v>
      </c>
      <c r="AA80" s="1">
        <v>8407.5653388840001</v>
      </c>
      <c r="AB80" s="1">
        <v>8503.9806113510003</v>
      </c>
      <c r="AC80" s="1">
        <v>8600.711253681</v>
      </c>
      <c r="AD80" s="1">
        <v>8697.6710516349995</v>
      </c>
      <c r="AE80" s="1">
        <v>8794.7637030490005</v>
      </c>
      <c r="AF80" s="1">
        <v>8891.8820977819996</v>
      </c>
      <c r="AG80" s="1">
        <v>8988.9069319699993</v>
      </c>
      <c r="AH80" s="1">
        <v>9085.7059341229997</v>
      </c>
      <c r="AI80" s="1">
        <v>9182.1323179390001</v>
      </c>
      <c r="AJ80" s="1">
        <v>9278.0236581890003</v>
      </c>
      <c r="AK80" s="1">
        <v>9373.2004443490005</v>
      </c>
      <c r="AL80" s="1">
        <v>9467.4644581949997</v>
      </c>
      <c r="AM80" s="1">
        <v>9560.5972971589999</v>
      </c>
      <c r="AN80" s="1">
        <v>9652.3584207950007</v>
      </c>
      <c r="AO80" s="1">
        <v>9742.4835229010005</v>
      </c>
      <c r="AP80" s="1">
        <v>9830.6825019839998</v>
      </c>
      <c r="AQ80" s="1">
        <v>9916.6373049449994</v>
      </c>
      <c r="AR80" s="1">
        <v>10000</v>
      </c>
    </row>
    <row r="81" spans="1:122" x14ac:dyDescent="0.15">
      <c r="A81" s="1" t="s">
        <v>400</v>
      </c>
      <c r="B81" s="1" t="s">
        <v>483</v>
      </c>
      <c r="C81" s="1">
        <v>1</v>
      </c>
      <c r="D81" s="1">
        <v>1</v>
      </c>
      <c r="E81" s="1">
        <v>1</v>
      </c>
      <c r="F81" s="1">
        <v>79</v>
      </c>
      <c r="G81" s="1">
        <v>0</v>
      </c>
      <c r="H81" s="1">
        <v>0</v>
      </c>
      <c r="I81" s="1">
        <v>0</v>
      </c>
      <c r="J81" s="1">
        <v>0</v>
      </c>
      <c r="K81" s="1">
        <v>7303.4159633680001</v>
      </c>
      <c r="L81" s="1">
        <v>31</v>
      </c>
      <c r="M81" s="1">
        <v>7343.8290874309996</v>
      </c>
      <c r="N81" s="1">
        <v>7405.2110083540001</v>
      </c>
      <c r="O81" s="1">
        <v>7468.3752197719996</v>
      </c>
      <c r="P81" s="1">
        <v>7533.9396063610002</v>
      </c>
      <c r="Q81" s="1">
        <v>7602.6581103589997</v>
      </c>
      <c r="R81" s="1">
        <v>7675.5440850839996</v>
      </c>
      <c r="S81" s="1">
        <v>7753.8567246140001</v>
      </c>
      <c r="T81" s="1">
        <v>7839.2308350880003</v>
      </c>
      <c r="U81" s="1">
        <v>7932.4460049290001</v>
      </c>
      <c r="V81" s="1">
        <v>8026.3477069889996</v>
      </c>
      <c r="W81" s="1">
        <v>8120.8847420920001</v>
      </c>
      <c r="X81" s="1">
        <v>8215.9809624379996</v>
      </c>
      <c r="Y81" s="1">
        <v>8311.5425007449994</v>
      </c>
      <c r="Z81" s="1">
        <v>8407.5653388840001</v>
      </c>
      <c r="AA81" s="1">
        <v>8503.9806113510003</v>
      </c>
      <c r="AB81" s="1">
        <v>8600.711253681</v>
      </c>
      <c r="AC81" s="1">
        <v>8697.6710516349995</v>
      </c>
      <c r="AD81" s="1">
        <v>8794.7637030490005</v>
      </c>
      <c r="AE81" s="1">
        <v>8891.8820977819996</v>
      </c>
      <c r="AF81" s="1">
        <v>8988.9069319699993</v>
      </c>
      <c r="AG81" s="1">
        <v>9085.7059341229997</v>
      </c>
      <c r="AH81" s="1">
        <v>9182.1323179390001</v>
      </c>
      <c r="AI81" s="1">
        <v>9278.0236581890003</v>
      </c>
      <c r="AJ81" s="1">
        <v>9373.2004443490005</v>
      </c>
      <c r="AK81" s="1">
        <v>9467.4644581949997</v>
      </c>
      <c r="AL81" s="1">
        <v>9560.5972971589999</v>
      </c>
      <c r="AM81" s="1">
        <v>9652.3584207950007</v>
      </c>
      <c r="AN81" s="1">
        <v>9742.4835229010005</v>
      </c>
      <c r="AO81" s="1">
        <v>9830.6825019839998</v>
      </c>
      <c r="AP81" s="1">
        <v>9916.6373049449994</v>
      </c>
      <c r="AQ81" s="1">
        <v>10000</v>
      </c>
    </row>
    <row r="82" spans="1:122" x14ac:dyDescent="0.15">
      <c r="A82" s="1" t="s">
        <v>401</v>
      </c>
      <c r="B82" s="1" t="s">
        <v>483</v>
      </c>
      <c r="C82" s="1">
        <v>1</v>
      </c>
      <c r="D82" s="1">
        <v>1</v>
      </c>
      <c r="E82" s="1">
        <v>1</v>
      </c>
      <c r="F82" s="1">
        <v>80</v>
      </c>
      <c r="G82" s="1">
        <v>0</v>
      </c>
      <c r="H82" s="1">
        <v>0</v>
      </c>
      <c r="I82" s="1">
        <v>0</v>
      </c>
      <c r="J82" s="1">
        <v>0</v>
      </c>
      <c r="K82" s="1">
        <v>7485.0639671669996</v>
      </c>
      <c r="L82" s="1">
        <v>30</v>
      </c>
      <c r="M82" s="1">
        <v>7514.1433733510003</v>
      </c>
      <c r="N82" s="1">
        <v>7570.2254582850001</v>
      </c>
      <c r="O82" s="1">
        <v>7627.3392271969997</v>
      </c>
      <c r="P82" s="1">
        <v>7685.9449750160002</v>
      </c>
      <c r="Q82" s="1">
        <v>7746.7053681409998</v>
      </c>
      <c r="R82" s="1">
        <v>7810.4133148560004</v>
      </c>
      <c r="S82" s="1">
        <v>7878.0946964730001</v>
      </c>
      <c r="T82" s="1">
        <v>7951.1085816269997</v>
      </c>
      <c r="U82" s="1">
        <v>8031.2278342259997</v>
      </c>
      <c r="V82" s="1">
        <v>8120.8847420920001</v>
      </c>
      <c r="W82" s="1">
        <v>8215.9809624379996</v>
      </c>
      <c r="X82" s="1">
        <v>8311.5425007449994</v>
      </c>
      <c r="Y82" s="1">
        <v>8407.5653388840001</v>
      </c>
      <c r="Z82" s="1">
        <v>8503.9806113510003</v>
      </c>
      <c r="AA82" s="1">
        <v>8600.711253681</v>
      </c>
      <c r="AB82" s="1">
        <v>8697.6710516349995</v>
      </c>
      <c r="AC82" s="1">
        <v>8794.7637030490005</v>
      </c>
      <c r="AD82" s="1">
        <v>8891.8820977819996</v>
      </c>
      <c r="AE82" s="1">
        <v>8988.9069319699993</v>
      </c>
      <c r="AF82" s="1">
        <v>9085.7059341229997</v>
      </c>
      <c r="AG82" s="1">
        <v>9182.1323179390001</v>
      </c>
      <c r="AH82" s="1">
        <v>9278.0236581890003</v>
      </c>
      <c r="AI82" s="1">
        <v>9373.2004443490005</v>
      </c>
      <c r="AJ82" s="1">
        <v>9467.4644581949997</v>
      </c>
      <c r="AK82" s="1">
        <v>9560.5972971589999</v>
      </c>
      <c r="AL82" s="1">
        <v>9652.3584207950007</v>
      </c>
      <c r="AM82" s="1">
        <v>9742.4835229010005</v>
      </c>
      <c r="AN82" s="1">
        <v>9830.6825019839998</v>
      </c>
      <c r="AO82" s="1">
        <v>9916.6373049449994</v>
      </c>
      <c r="AP82" s="1">
        <v>10000</v>
      </c>
    </row>
    <row r="83" spans="1:122" x14ac:dyDescent="0.15">
      <c r="A83" s="1" t="s">
        <v>715</v>
      </c>
      <c r="B83" s="1" t="s">
        <v>483</v>
      </c>
      <c r="C83" s="1">
        <v>1</v>
      </c>
      <c r="D83" s="1">
        <v>1</v>
      </c>
      <c r="E83" s="1">
        <v>1</v>
      </c>
      <c r="F83" s="1">
        <v>81</v>
      </c>
      <c r="G83" s="1">
        <v>0</v>
      </c>
      <c r="H83" s="1">
        <v>0</v>
      </c>
      <c r="I83" s="1">
        <v>0</v>
      </c>
      <c r="J83" s="1">
        <v>0</v>
      </c>
      <c r="K83" s="1">
        <v>7597.8413062460004</v>
      </c>
      <c r="L83" s="1">
        <v>29</v>
      </c>
      <c r="M83" s="1">
        <v>7623.7659161399997</v>
      </c>
      <c r="N83" s="1">
        <v>7678.1760356459999</v>
      </c>
      <c r="O83" s="1">
        <v>7733.5216395449997</v>
      </c>
      <c r="P83" s="1">
        <v>7790.3488647289996</v>
      </c>
      <c r="Q83" s="1">
        <v>7849.29545392</v>
      </c>
      <c r="R83" s="1">
        <v>7911.1846326779996</v>
      </c>
      <c r="S83" s="1">
        <v>7977.1107878080002</v>
      </c>
      <c r="T83" s="1">
        <v>8048.4789740710003</v>
      </c>
      <c r="U83" s="1">
        <v>8127.2111200589998</v>
      </c>
      <c r="V83" s="1">
        <v>8215.9809624379996</v>
      </c>
      <c r="W83" s="1">
        <v>8311.5425007449994</v>
      </c>
      <c r="X83" s="1">
        <v>8407.5653388840001</v>
      </c>
      <c r="Y83" s="1">
        <v>8503.9806113510003</v>
      </c>
      <c r="Z83" s="1">
        <v>8600.711253681</v>
      </c>
      <c r="AA83" s="1">
        <v>8697.6710516349995</v>
      </c>
      <c r="AB83" s="1">
        <v>8794.7637030490005</v>
      </c>
      <c r="AC83" s="1">
        <v>8891.8820977819996</v>
      </c>
      <c r="AD83" s="1">
        <v>8988.9069319699993</v>
      </c>
      <c r="AE83" s="1">
        <v>9085.7059341229997</v>
      </c>
      <c r="AF83" s="1">
        <v>9182.1323179390001</v>
      </c>
      <c r="AG83" s="1">
        <v>9278.0236581890003</v>
      </c>
      <c r="AH83" s="1">
        <v>9373.2004443490005</v>
      </c>
      <c r="AI83" s="1">
        <v>9467.4644581949997</v>
      </c>
      <c r="AJ83" s="1">
        <v>9560.5972971589999</v>
      </c>
      <c r="AK83" s="1">
        <v>9652.3584207950007</v>
      </c>
      <c r="AL83" s="1">
        <v>9742.4835229010005</v>
      </c>
      <c r="AM83" s="1">
        <v>9830.6825019839998</v>
      </c>
      <c r="AN83" s="1">
        <v>9916.6373049449994</v>
      </c>
      <c r="AO83" s="1">
        <v>10000</v>
      </c>
    </row>
    <row r="84" spans="1:122" x14ac:dyDescent="0.15">
      <c r="A84" s="1" t="s">
        <v>716</v>
      </c>
      <c r="B84" s="1" t="s">
        <v>483</v>
      </c>
      <c r="C84" s="1">
        <v>1</v>
      </c>
      <c r="D84" s="1">
        <v>1</v>
      </c>
      <c r="E84" s="1">
        <v>1</v>
      </c>
      <c r="F84" s="1">
        <v>82</v>
      </c>
      <c r="G84" s="1">
        <v>0</v>
      </c>
      <c r="H84" s="1">
        <v>0</v>
      </c>
      <c r="I84" s="1">
        <v>0</v>
      </c>
      <c r="J84" s="1">
        <v>0</v>
      </c>
      <c r="K84" s="1">
        <v>7714.5458448250001</v>
      </c>
      <c r="L84" s="1">
        <v>28</v>
      </c>
      <c r="M84" s="1">
        <v>7737.1270454879996</v>
      </c>
      <c r="N84" s="1">
        <v>7789.6952367579997</v>
      </c>
      <c r="O84" s="1">
        <v>7843.1534698679998</v>
      </c>
      <c r="P84" s="1">
        <v>7898.003641364</v>
      </c>
      <c r="Q84" s="1">
        <v>7954.8915355830004</v>
      </c>
      <c r="R84" s="1">
        <v>8014.6798245070004</v>
      </c>
      <c r="S84" s="1">
        <v>8078.4513536570003</v>
      </c>
      <c r="T84" s="1">
        <v>8147.6809145690004</v>
      </c>
      <c r="U84" s="1">
        <v>8224.3820807390002</v>
      </c>
      <c r="V84" s="1">
        <v>8311.5425007449994</v>
      </c>
      <c r="W84" s="1">
        <v>8407.5653388840001</v>
      </c>
      <c r="X84" s="1">
        <v>8503.9806113510003</v>
      </c>
      <c r="Y84" s="1">
        <v>8600.711253681</v>
      </c>
      <c r="Z84" s="1">
        <v>8697.6710516349995</v>
      </c>
      <c r="AA84" s="1">
        <v>8794.7637030490005</v>
      </c>
      <c r="AB84" s="1">
        <v>8891.8820977819996</v>
      </c>
      <c r="AC84" s="1">
        <v>8988.9069319699993</v>
      </c>
      <c r="AD84" s="1">
        <v>9085.7059341229997</v>
      </c>
      <c r="AE84" s="1">
        <v>9182.1323179390001</v>
      </c>
      <c r="AF84" s="1">
        <v>9278.0236581890003</v>
      </c>
      <c r="AG84" s="1">
        <v>9373.2004443490005</v>
      </c>
      <c r="AH84" s="1">
        <v>9467.4644581949997</v>
      </c>
      <c r="AI84" s="1">
        <v>9560.5972971589999</v>
      </c>
      <c r="AJ84" s="1">
        <v>9652.3584207950007</v>
      </c>
      <c r="AK84" s="1">
        <v>9742.4835229010005</v>
      </c>
      <c r="AL84" s="1">
        <v>9830.6825019839998</v>
      </c>
      <c r="AM84" s="1">
        <v>9916.6373049449994</v>
      </c>
      <c r="AN84" s="1">
        <v>10000</v>
      </c>
    </row>
    <row r="85" spans="1:122" x14ac:dyDescent="0.15">
      <c r="A85" s="1" t="s">
        <v>717</v>
      </c>
      <c r="B85" s="1" t="s">
        <v>483</v>
      </c>
      <c r="C85" s="1">
        <v>1</v>
      </c>
      <c r="D85" s="1">
        <v>1</v>
      </c>
      <c r="E85" s="1">
        <v>1</v>
      </c>
      <c r="F85" s="1">
        <v>83</v>
      </c>
      <c r="G85" s="1">
        <v>0</v>
      </c>
      <c r="H85" s="1">
        <v>0</v>
      </c>
      <c r="I85" s="1">
        <v>0</v>
      </c>
      <c r="J85" s="1">
        <v>0</v>
      </c>
      <c r="K85" s="1">
        <v>7835.4626400520001</v>
      </c>
      <c r="L85" s="1">
        <v>27</v>
      </c>
      <c r="M85" s="1">
        <v>7854.510285372</v>
      </c>
      <c r="N85" s="1">
        <v>7905.1679381089998</v>
      </c>
      <c r="O85" s="1">
        <v>7956.5916475260001</v>
      </c>
      <c r="P85" s="1">
        <v>8009.2751655840002</v>
      </c>
      <c r="Q85" s="1">
        <v>8063.8826704539997</v>
      </c>
      <c r="R85" s="1">
        <v>8121.220749993</v>
      </c>
      <c r="S85" s="1">
        <v>8182.3807684840003</v>
      </c>
      <c r="T85" s="1">
        <v>8248.8098568730002</v>
      </c>
      <c r="U85" s="1">
        <v>8322.6655606389995</v>
      </c>
      <c r="V85" s="1">
        <v>8407.5653388840001</v>
      </c>
      <c r="W85" s="1">
        <v>8503.9806113510003</v>
      </c>
      <c r="X85" s="1">
        <v>8600.711253681</v>
      </c>
      <c r="Y85" s="1">
        <v>8697.6710516349995</v>
      </c>
      <c r="Z85" s="1">
        <v>8794.7637030490005</v>
      </c>
      <c r="AA85" s="1">
        <v>8891.8820977819996</v>
      </c>
      <c r="AB85" s="1">
        <v>8988.9069319699993</v>
      </c>
      <c r="AC85" s="1">
        <v>9085.7059341229997</v>
      </c>
      <c r="AD85" s="1">
        <v>9182.1323179390001</v>
      </c>
      <c r="AE85" s="1">
        <v>9278.0236581890003</v>
      </c>
      <c r="AF85" s="1">
        <v>9373.2004443490005</v>
      </c>
      <c r="AG85" s="1">
        <v>9467.4644581949997</v>
      </c>
      <c r="AH85" s="1">
        <v>9560.5972971589999</v>
      </c>
      <c r="AI85" s="1">
        <v>9652.3584207950007</v>
      </c>
      <c r="AJ85" s="1">
        <v>9742.4835229010005</v>
      </c>
      <c r="AK85" s="1">
        <v>9830.6825019839998</v>
      </c>
      <c r="AL85" s="1">
        <v>9916.6373049449994</v>
      </c>
      <c r="AM85" s="1">
        <v>10000</v>
      </c>
    </row>
    <row r="86" spans="1:122" x14ac:dyDescent="0.15">
      <c r="A86" s="1" t="s">
        <v>718</v>
      </c>
      <c r="B86" s="1" t="s">
        <v>483</v>
      </c>
      <c r="C86" s="1">
        <v>1</v>
      </c>
      <c r="D86" s="1">
        <v>1</v>
      </c>
      <c r="E86" s="1">
        <v>1</v>
      </c>
      <c r="F86" s="1">
        <v>84</v>
      </c>
      <c r="G86" s="1">
        <v>0</v>
      </c>
      <c r="H86" s="1">
        <v>0</v>
      </c>
      <c r="I86" s="1">
        <v>0</v>
      </c>
      <c r="J86" s="1">
        <v>0</v>
      </c>
      <c r="K86" s="1">
        <v>7960.0608376090004</v>
      </c>
      <c r="L86" s="1">
        <v>26</v>
      </c>
      <c r="M86" s="1">
        <v>7975.588350684</v>
      </c>
      <c r="N86" s="1">
        <v>8024.2653610890002</v>
      </c>
      <c r="O86" s="1">
        <v>8073.5541837780002</v>
      </c>
      <c r="P86" s="1">
        <v>8123.9544563789996</v>
      </c>
      <c r="Q86" s="1">
        <v>8176.0434881199999</v>
      </c>
      <c r="R86" s="1">
        <v>8230.5943539020009</v>
      </c>
      <c r="S86" s="1">
        <v>8288.5835841360004</v>
      </c>
      <c r="T86" s="1">
        <v>8351.4791608529995</v>
      </c>
      <c r="U86" s="1">
        <v>8422.1042736319996</v>
      </c>
      <c r="V86" s="1">
        <v>8503.9806113510003</v>
      </c>
      <c r="W86" s="1">
        <v>8600.711253681</v>
      </c>
      <c r="X86" s="1">
        <v>8697.6710516349995</v>
      </c>
      <c r="Y86" s="1">
        <v>8794.7637030490005</v>
      </c>
      <c r="Z86" s="1">
        <v>8891.8820977819996</v>
      </c>
      <c r="AA86" s="1">
        <v>8988.9069319699993</v>
      </c>
      <c r="AB86" s="1">
        <v>9085.7059341229997</v>
      </c>
      <c r="AC86" s="1">
        <v>9182.1323179390001</v>
      </c>
      <c r="AD86" s="1">
        <v>9278.0236581890003</v>
      </c>
      <c r="AE86" s="1">
        <v>9373.2004443490005</v>
      </c>
      <c r="AF86" s="1">
        <v>9467.4644581949997</v>
      </c>
      <c r="AG86" s="1">
        <v>9560.5972971589999</v>
      </c>
      <c r="AH86" s="1">
        <v>9652.3584207950007</v>
      </c>
      <c r="AI86" s="1">
        <v>9742.4835229010005</v>
      </c>
      <c r="AJ86" s="1">
        <v>9830.6825019839998</v>
      </c>
      <c r="AK86" s="1">
        <v>9916.6373049449994</v>
      </c>
      <c r="AL86" s="1">
        <v>10000</v>
      </c>
    </row>
    <row r="87" spans="1:122" x14ac:dyDescent="0.15">
      <c r="A87" s="1" t="s">
        <v>719</v>
      </c>
      <c r="B87" s="1" t="s">
        <v>483</v>
      </c>
      <c r="C87" s="1">
        <v>1</v>
      </c>
      <c r="D87" s="1">
        <v>1</v>
      </c>
      <c r="E87" s="1">
        <v>1</v>
      </c>
      <c r="F87" s="1">
        <v>85</v>
      </c>
      <c r="G87" s="1">
        <v>0</v>
      </c>
      <c r="H87" s="1">
        <v>0</v>
      </c>
      <c r="I87" s="1">
        <v>0</v>
      </c>
      <c r="J87" s="1">
        <v>0</v>
      </c>
      <c r="K87" s="1">
        <v>8336.3495446960005</v>
      </c>
      <c r="L87" s="1">
        <v>25</v>
      </c>
      <c r="M87" s="1">
        <v>8335.9793904029993</v>
      </c>
      <c r="N87" s="1">
        <v>8378.9923994809997</v>
      </c>
      <c r="O87" s="1">
        <v>8421.3933166389997</v>
      </c>
      <c r="P87" s="1">
        <v>8463.2785715619993</v>
      </c>
      <c r="Q87" s="1">
        <v>8504.7530845820002</v>
      </c>
      <c r="R87" s="1">
        <v>8545.8020500189996</v>
      </c>
      <c r="S87" s="1">
        <v>8586.4416293499999</v>
      </c>
      <c r="T87" s="1">
        <v>8627.8462005469992</v>
      </c>
      <c r="U87" s="1">
        <v>8670.874870394</v>
      </c>
      <c r="V87" s="1">
        <v>8716.8006854390005</v>
      </c>
      <c r="W87" s="1">
        <v>8767.5507544390002</v>
      </c>
      <c r="X87" s="1">
        <v>8826.1170447420009</v>
      </c>
      <c r="Y87" s="1">
        <v>8897.2787022280008</v>
      </c>
      <c r="Z87" s="1">
        <v>8988.9069319699993</v>
      </c>
      <c r="AA87" s="1">
        <v>9085.7059341229997</v>
      </c>
      <c r="AB87" s="1">
        <v>9182.1323179390001</v>
      </c>
      <c r="AC87" s="1">
        <v>9278.0236581890003</v>
      </c>
      <c r="AD87" s="1">
        <v>9373.2004443490005</v>
      </c>
      <c r="AE87" s="1">
        <v>9467.4644581949997</v>
      </c>
      <c r="AF87" s="1">
        <v>9560.5972971589999</v>
      </c>
      <c r="AG87" s="1">
        <v>9652.3584207950007</v>
      </c>
      <c r="AH87" s="1">
        <v>9742.4835229010005</v>
      </c>
      <c r="AI87" s="1">
        <v>9830.6825019839998</v>
      </c>
      <c r="AJ87" s="1">
        <v>9916.6373049449994</v>
      </c>
      <c r="AK87" s="1">
        <v>10000</v>
      </c>
    </row>
    <row r="88" spans="1:122" x14ac:dyDescent="0.15">
      <c r="A88" s="1" t="s">
        <v>402</v>
      </c>
      <c r="B88" s="1" t="s">
        <v>483</v>
      </c>
      <c r="C88" s="1">
        <v>1</v>
      </c>
      <c r="D88" s="1">
        <v>1</v>
      </c>
      <c r="E88" s="1">
        <v>2</v>
      </c>
      <c r="F88" s="1">
        <v>0</v>
      </c>
      <c r="G88" s="1">
        <v>0</v>
      </c>
      <c r="H88" s="1">
        <v>0</v>
      </c>
      <c r="I88" s="1">
        <v>0</v>
      </c>
      <c r="J88" s="1">
        <v>0</v>
      </c>
      <c r="K88" s="1">
        <v>2685.4161325370001</v>
      </c>
      <c r="L88" s="1">
        <v>110</v>
      </c>
      <c r="M88" s="1">
        <v>2717.1754367019998</v>
      </c>
      <c r="N88" s="1">
        <v>2751.0816694919999</v>
      </c>
      <c r="O88" s="1">
        <v>2785.4277359110001</v>
      </c>
      <c r="P88" s="1">
        <v>2820.209492817</v>
      </c>
      <c r="Q88" s="1">
        <v>2855.430558004</v>
      </c>
      <c r="R88" s="1">
        <v>2891.0955326580001</v>
      </c>
      <c r="S88" s="1">
        <v>2927.2094487869999</v>
      </c>
      <c r="T88" s="1">
        <v>2963.7767575900002</v>
      </c>
      <c r="U88" s="1">
        <v>3000.802340276</v>
      </c>
      <c r="V88" s="1">
        <v>3038.2908956460001</v>
      </c>
      <c r="W88" s="1">
        <v>3076.2473569379999</v>
      </c>
      <c r="X88" s="1">
        <v>3114.6764685650001</v>
      </c>
      <c r="Y88" s="1">
        <v>3153.5827718629998</v>
      </c>
      <c r="Z88" s="1">
        <v>3192.9710373309999</v>
      </c>
      <c r="AA88" s="1">
        <v>3232.8471829559999</v>
      </c>
      <c r="AB88" s="1">
        <v>3273.2162814140002</v>
      </c>
      <c r="AC88" s="1">
        <v>3314.127656612</v>
      </c>
      <c r="AD88" s="1">
        <v>3355.549886927</v>
      </c>
      <c r="AE88" s="1">
        <v>3397.489630992</v>
      </c>
      <c r="AF88" s="1">
        <v>3439.9534482580002</v>
      </c>
      <c r="AG88" s="1">
        <v>3482.947925084</v>
      </c>
      <c r="AH88" s="1">
        <v>3526.4796524630001</v>
      </c>
      <c r="AI88" s="1">
        <v>3570.5551821140002</v>
      </c>
      <c r="AJ88" s="1">
        <v>3615.1811415789998</v>
      </c>
      <c r="AK88" s="1">
        <v>3660.3642760779999</v>
      </c>
      <c r="AL88" s="1">
        <v>3706.1114310900002</v>
      </c>
      <c r="AM88" s="1">
        <v>3752.4301016129998</v>
      </c>
      <c r="AN88" s="1">
        <v>3799.3275311749999</v>
      </c>
      <c r="AO88" s="1">
        <v>3846.810928293</v>
      </c>
      <c r="AP88" s="1">
        <v>3894.887547022</v>
      </c>
      <c r="AQ88" s="1">
        <v>3943.564773782</v>
      </c>
      <c r="AR88" s="1">
        <v>3992.8500415919998</v>
      </c>
      <c r="AS88" s="1">
        <v>4042.7506923780002</v>
      </c>
      <c r="AT88" s="1">
        <v>4093.2740355629999</v>
      </c>
      <c r="AU88" s="1">
        <v>4144.4278064829996</v>
      </c>
      <c r="AV88" s="1">
        <v>4196.2200005519999</v>
      </c>
      <c r="AW88" s="1">
        <v>4248.6585988160004</v>
      </c>
      <c r="AX88" s="1">
        <v>4301.7515137009996</v>
      </c>
      <c r="AY88" s="1">
        <v>4355.5065064649998</v>
      </c>
      <c r="AZ88" s="1">
        <v>4409.9316428020002</v>
      </c>
      <c r="BA88" s="1">
        <v>4465.0352072469996</v>
      </c>
      <c r="BB88" s="1">
        <v>4520.8256359429997</v>
      </c>
      <c r="BC88" s="1">
        <v>4577.31154668</v>
      </c>
      <c r="BD88" s="1">
        <v>4634.5012772130003</v>
      </c>
      <c r="BE88" s="1">
        <v>4692.4031254729998</v>
      </c>
      <c r="BF88" s="1">
        <v>4751.0253688290004</v>
      </c>
      <c r="BG88" s="1">
        <v>4810.3765817659996</v>
      </c>
      <c r="BH88" s="1">
        <v>4870.465595222</v>
      </c>
      <c r="BI88" s="1">
        <v>4931.3011757969998</v>
      </c>
      <c r="BJ88" s="1">
        <v>4992.8919324709996</v>
      </c>
      <c r="BK88" s="1">
        <v>5055.2466135029999</v>
      </c>
      <c r="BL88" s="1">
        <v>5118.3738520950001</v>
      </c>
      <c r="BM88" s="1">
        <v>5182.2833457959996</v>
      </c>
      <c r="BN88" s="1">
        <v>5246.9848003289999</v>
      </c>
      <c r="BO88" s="1">
        <v>5312.4883112260004</v>
      </c>
      <c r="BP88" s="1">
        <v>5378.8032661400002</v>
      </c>
      <c r="BQ88" s="1">
        <v>5445.9382941419999</v>
      </c>
      <c r="BR88" s="1">
        <v>5513.9012439999997</v>
      </c>
      <c r="BS88" s="1">
        <v>5582.6997262949999</v>
      </c>
      <c r="BT88" s="1">
        <v>5652.3418248739999</v>
      </c>
      <c r="BU88" s="1">
        <v>5722.8361562379996</v>
      </c>
      <c r="BV88" s="1">
        <v>5794.1935243669996</v>
      </c>
      <c r="BW88" s="1">
        <v>5866.4241257289996</v>
      </c>
      <c r="BX88" s="1">
        <v>5939.5360389950001</v>
      </c>
      <c r="BY88" s="1">
        <v>6013.536806909</v>
      </c>
      <c r="BZ88" s="1">
        <v>6088.433127368</v>
      </c>
      <c r="CA88" s="1">
        <v>6164.2310412930001</v>
      </c>
      <c r="CB88" s="1">
        <v>6240.9357867110002</v>
      </c>
      <c r="CC88" s="1">
        <v>6318.5519979159999</v>
      </c>
      <c r="CD88" s="1">
        <v>6397.0840649350002</v>
      </c>
      <c r="CE88" s="1">
        <v>6476.5362307619998</v>
      </c>
      <c r="CF88" s="1">
        <v>6556.9131008240001</v>
      </c>
      <c r="CG88" s="1">
        <v>6638.2217167119998</v>
      </c>
      <c r="CH88" s="1">
        <v>6720.4635714469996</v>
      </c>
      <c r="CI88" s="1">
        <v>6803.6394539359999</v>
      </c>
      <c r="CJ88" s="1">
        <v>6887.7477537479999</v>
      </c>
      <c r="CK88" s="1">
        <v>6972.7854178010002</v>
      </c>
      <c r="CL88" s="1">
        <v>7058.7497752059999</v>
      </c>
      <c r="CM88" s="1">
        <v>7145.6350117399998</v>
      </c>
      <c r="CN88" s="1">
        <v>7233.4356019799998</v>
      </c>
      <c r="CO88" s="1">
        <v>7322.1443366860003</v>
      </c>
      <c r="CP88" s="1">
        <v>7411.7505784209998</v>
      </c>
      <c r="CQ88" s="1">
        <v>7502.2420947250002</v>
      </c>
      <c r="CR88" s="1">
        <v>7593.6016276509999</v>
      </c>
      <c r="CS88" s="1">
        <v>7685.8106711350001</v>
      </c>
      <c r="CT88" s="1">
        <v>7778.8465588469999</v>
      </c>
      <c r="CU88" s="1">
        <v>7872.6738287010003</v>
      </c>
      <c r="CV88" s="1">
        <v>7967.2638699010004</v>
      </c>
      <c r="CW88" s="1">
        <v>8062.569559474</v>
      </c>
      <c r="CX88" s="1">
        <v>8158.5469498109996</v>
      </c>
      <c r="CY88" s="1">
        <v>8255.1251146659997</v>
      </c>
      <c r="CZ88" s="1">
        <v>8352.1874853779991</v>
      </c>
      <c r="DA88" s="1">
        <v>8449.5701582220008</v>
      </c>
      <c r="DB88" s="1">
        <v>8547.2790341679993</v>
      </c>
      <c r="DC88" s="1">
        <v>8645.2060820139995</v>
      </c>
      <c r="DD88" s="1">
        <v>8743.2279355659994</v>
      </c>
      <c r="DE88" s="1">
        <v>8841.2041937089998</v>
      </c>
      <c r="DF88" s="1">
        <v>8938.9753686740005</v>
      </c>
      <c r="DG88" s="1">
        <v>9036.3605194539996</v>
      </c>
      <c r="DH88" s="1">
        <v>9133.1548191050006</v>
      </c>
      <c r="DI88" s="1">
        <v>9229.1267100160003</v>
      </c>
      <c r="DJ88" s="1">
        <v>9324.0149543829993</v>
      </c>
      <c r="DK88" s="1">
        <v>9417.5251806889992</v>
      </c>
      <c r="DL88" s="1">
        <v>9509.3262992060008</v>
      </c>
      <c r="DM88" s="1">
        <v>9599.0464460580006</v>
      </c>
      <c r="DN88" s="1">
        <v>9686.2688030959998</v>
      </c>
      <c r="DO88" s="1">
        <v>9770.5268595060006</v>
      </c>
      <c r="DP88" s="1">
        <v>9851.2995459819995</v>
      </c>
      <c r="DQ88" s="1">
        <v>9928.0059438379994</v>
      </c>
      <c r="DR88" s="1">
        <v>10000</v>
      </c>
    </row>
    <row r="89" spans="1:122" x14ac:dyDescent="0.15">
      <c r="A89" s="1" t="s">
        <v>403</v>
      </c>
      <c r="B89" s="1" t="s">
        <v>483</v>
      </c>
      <c r="C89" s="1">
        <v>1</v>
      </c>
      <c r="D89" s="1">
        <v>1</v>
      </c>
      <c r="E89" s="1">
        <v>2</v>
      </c>
      <c r="F89" s="1">
        <v>1</v>
      </c>
      <c r="G89" s="1">
        <v>0</v>
      </c>
      <c r="H89" s="1">
        <v>0</v>
      </c>
      <c r="I89" s="1">
        <v>0</v>
      </c>
      <c r="J89" s="1">
        <v>0</v>
      </c>
      <c r="K89" s="1">
        <v>2718.902099293</v>
      </c>
      <c r="L89" s="1">
        <v>109</v>
      </c>
      <c r="M89" s="1">
        <v>2751.0814033040001</v>
      </c>
      <c r="N89" s="1">
        <v>2785.4274965190002</v>
      </c>
      <c r="O89" s="1">
        <v>2820.2092760400001</v>
      </c>
      <c r="P89" s="1">
        <v>2855.4303609059998</v>
      </c>
      <c r="Q89" s="1">
        <v>2891.0953528979999</v>
      </c>
      <c r="R89" s="1">
        <v>2927.2092843609998</v>
      </c>
      <c r="S89" s="1">
        <v>2963.7766072919999</v>
      </c>
      <c r="T89" s="1">
        <v>3000.802203445</v>
      </c>
      <c r="U89" s="1">
        <v>3038.2907723409999</v>
      </c>
      <c r="V89" s="1">
        <v>3076.2472478260001</v>
      </c>
      <c r="W89" s="1">
        <v>3114.6763751049998</v>
      </c>
      <c r="X89" s="1">
        <v>3153.5826965010001</v>
      </c>
      <c r="Y89" s="1">
        <v>3192.9709833910001</v>
      </c>
      <c r="Z89" s="1">
        <v>3232.847153879</v>
      </c>
      <c r="AA89" s="1">
        <v>3273.2162814140002</v>
      </c>
      <c r="AB89" s="1">
        <v>3314.127656612</v>
      </c>
      <c r="AC89" s="1">
        <v>3355.549886927</v>
      </c>
      <c r="AD89" s="1">
        <v>3397.489630992</v>
      </c>
      <c r="AE89" s="1">
        <v>3439.9534482580002</v>
      </c>
      <c r="AF89" s="1">
        <v>3482.947925084</v>
      </c>
      <c r="AG89" s="1">
        <v>3526.4796524630001</v>
      </c>
      <c r="AH89" s="1">
        <v>3570.5551821140002</v>
      </c>
      <c r="AI89" s="1">
        <v>3615.1811415789998</v>
      </c>
      <c r="AJ89" s="1">
        <v>3660.3642760779999</v>
      </c>
      <c r="AK89" s="1">
        <v>3706.1114310900002</v>
      </c>
      <c r="AL89" s="1">
        <v>3752.4301016129998</v>
      </c>
      <c r="AM89" s="1">
        <v>3799.3275311749999</v>
      </c>
      <c r="AN89" s="1">
        <v>3846.810928293</v>
      </c>
      <c r="AO89" s="1">
        <v>3894.887547022</v>
      </c>
      <c r="AP89" s="1">
        <v>3943.564773782</v>
      </c>
      <c r="AQ89" s="1">
        <v>3992.8500415919998</v>
      </c>
      <c r="AR89" s="1">
        <v>4042.7506923780002</v>
      </c>
      <c r="AS89" s="1">
        <v>4093.2740355629999</v>
      </c>
      <c r="AT89" s="1">
        <v>4144.4278064829996</v>
      </c>
      <c r="AU89" s="1">
        <v>4196.2200005519999</v>
      </c>
      <c r="AV89" s="1">
        <v>4248.6585988160004</v>
      </c>
      <c r="AW89" s="1">
        <v>4301.7515137009996</v>
      </c>
      <c r="AX89" s="1">
        <v>4355.5065064649998</v>
      </c>
      <c r="AY89" s="1">
        <v>4409.9316428020002</v>
      </c>
      <c r="AZ89" s="1">
        <v>4465.0352072469996</v>
      </c>
      <c r="BA89" s="1">
        <v>4520.8256359429997</v>
      </c>
      <c r="BB89" s="1">
        <v>4577.31154668</v>
      </c>
      <c r="BC89" s="1">
        <v>4634.5012772130003</v>
      </c>
      <c r="BD89" s="1">
        <v>4692.4031254729998</v>
      </c>
      <c r="BE89" s="1">
        <v>4751.0253688290004</v>
      </c>
      <c r="BF89" s="1">
        <v>4810.3765817659996</v>
      </c>
      <c r="BG89" s="1">
        <v>4870.465595222</v>
      </c>
      <c r="BH89" s="1">
        <v>4931.3011757969998</v>
      </c>
      <c r="BI89" s="1">
        <v>4992.8919324709996</v>
      </c>
      <c r="BJ89" s="1">
        <v>5055.2466135029999</v>
      </c>
      <c r="BK89" s="1">
        <v>5118.3738520950001</v>
      </c>
      <c r="BL89" s="1">
        <v>5182.2833457959996</v>
      </c>
      <c r="BM89" s="1">
        <v>5246.9848003289999</v>
      </c>
      <c r="BN89" s="1">
        <v>5312.4883112260004</v>
      </c>
      <c r="BO89" s="1">
        <v>5378.8032661400002</v>
      </c>
      <c r="BP89" s="1">
        <v>5445.9382941419999</v>
      </c>
      <c r="BQ89" s="1">
        <v>5513.9012439999997</v>
      </c>
      <c r="BR89" s="1">
        <v>5582.6997262949999</v>
      </c>
      <c r="BS89" s="1">
        <v>5652.3418248739999</v>
      </c>
      <c r="BT89" s="1">
        <v>5722.8361562379996</v>
      </c>
      <c r="BU89" s="1">
        <v>5794.1935243669996</v>
      </c>
      <c r="BV89" s="1">
        <v>5866.4241257289996</v>
      </c>
      <c r="BW89" s="1">
        <v>5939.5360389950001</v>
      </c>
      <c r="BX89" s="1">
        <v>6013.536806909</v>
      </c>
      <c r="BY89" s="1">
        <v>6088.433127368</v>
      </c>
      <c r="BZ89" s="1">
        <v>6164.2310412930001</v>
      </c>
      <c r="CA89" s="1">
        <v>6240.9357867110002</v>
      </c>
      <c r="CB89" s="1">
        <v>6318.5519979159999</v>
      </c>
      <c r="CC89" s="1">
        <v>6397.0840649350002</v>
      </c>
      <c r="CD89" s="1">
        <v>6476.5362307619998</v>
      </c>
      <c r="CE89" s="1">
        <v>6556.9131008240001</v>
      </c>
      <c r="CF89" s="1">
        <v>6638.2217167119998</v>
      </c>
      <c r="CG89" s="1">
        <v>6720.4635714469996</v>
      </c>
      <c r="CH89" s="1">
        <v>6803.6394539359999</v>
      </c>
      <c r="CI89" s="1">
        <v>6887.7477537479999</v>
      </c>
      <c r="CJ89" s="1">
        <v>6972.7854178010002</v>
      </c>
      <c r="CK89" s="1">
        <v>7058.7497752059999</v>
      </c>
      <c r="CL89" s="1">
        <v>7145.6350117399998</v>
      </c>
      <c r="CM89" s="1">
        <v>7233.4356019799998</v>
      </c>
      <c r="CN89" s="1">
        <v>7322.1443366860003</v>
      </c>
      <c r="CO89" s="1">
        <v>7411.7505784209998</v>
      </c>
      <c r="CP89" s="1">
        <v>7502.2420947250002</v>
      </c>
      <c r="CQ89" s="1">
        <v>7593.6016276509999</v>
      </c>
      <c r="CR89" s="1">
        <v>7685.8106711350001</v>
      </c>
      <c r="CS89" s="1">
        <v>7778.8465588469999</v>
      </c>
      <c r="CT89" s="1">
        <v>7872.6738287010003</v>
      </c>
      <c r="CU89" s="1">
        <v>7967.2638699010004</v>
      </c>
      <c r="CV89" s="1">
        <v>8062.569559474</v>
      </c>
      <c r="CW89" s="1">
        <v>8158.5469498109996</v>
      </c>
      <c r="CX89" s="1">
        <v>8255.1251146659997</v>
      </c>
      <c r="CY89" s="1">
        <v>8352.1874853779991</v>
      </c>
      <c r="CZ89" s="1">
        <v>8449.5701582220008</v>
      </c>
      <c r="DA89" s="1">
        <v>8547.2790341679993</v>
      </c>
      <c r="DB89" s="1">
        <v>8645.2060820139995</v>
      </c>
      <c r="DC89" s="1">
        <v>8743.2279355659994</v>
      </c>
      <c r="DD89" s="1">
        <v>8841.2041937089998</v>
      </c>
      <c r="DE89" s="1">
        <v>8938.9753686740005</v>
      </c>
      <c r="DF89" s="1">
        <v>9036.3605194539996</v>
      </c>
      <c r="DG89" s="1">
        <v>9133.1548191050006</v>
      </c>
      <c r="DH89" s="1">
        <v>9229.1267100160003</v>
      </c>
      <c r="DI89" s="1">
        <v>9324.0149543829993</v>
      </c>
      <c r="DJ89" s="1">
        <v>9417.5251806889992</v>
      </c>
      <c r="DK89" s="1">
        <v>9509.3262992060008</v>
      </c>
      <c r="DL89" s="1">
        <v>9599.0464460580006</v>
      </c>
      <c r="DM89" s="1">
        <v>9686.2688030959998</v>
      </c>
      <c r="DN89" s="1">
        <v>9770.5268595060006</v>
      </c>
      <c r="DO89" s="1">
        <v>9851.2995459819995</v>
      </c>
      <c r="DP89" s="1">
        <v>9928.0059438379994</v>
      </c>
      <c r="DQ89" s="1">
        <v>10000</v>
      </c>
    </row>
    <row r="90" spans="1:122" x14ac:dyDescent="0.15">
      <c r="A90" s="1" t="s">
        <v>404</v>
      </c>
      <c r="B90" s="1" t="s">
        <v>483</v>
      </c>
      <c r="C90" s="1">
        <v>1</v>
      </c>
      <c r="D90" s="1">
        <v>1</v>
      </c>
      <c r="E90" s="1">
        <v>2</v>
      </c>
      <c r="F90" s="1">
        <v>2</v>
      </c>
      <c r="G90" s="1">
        <v>0</v>
      </c>
      <c r="H90" s="1">
        <v>0</v>
      </c>
      <c r="I90" s="1">
        <v>0</v>
      </c>
      <c r="J90" s="1">
        <v>0</v>
      </c>
      <c r="K90" s="1">
        <v>2752.824774528</v>
      </c>
      <c r="L90" s="1">
        <v>108</v>
      </c>
      <c r="M90" s="1">
        <v>2785.428127016</v>
      </c>
      <c r="N90" s="1">
        <v>2820.2098469759999</v>
      </c>
      <c r="O90" s="1">
        <v>2855.4308800120002</v>
      </c>
      <c r="P90" s="1">
        <v>2891.0958263409998</v>
      </c>
      <c r="Q90" s="1">
        <v>2927.2097174179999</v>
      </c>
      <c r="R90" s="1">
        <v>2963.7770031370001</v>
      </c>
      <c r="S90" s="1">
        <v>3000.8025638230001</v>
      </c>
      <c r="T90" s="1">
        <v>3038.2910970940002</v>
      </c>
      <c r="U90" s="1">
        <v>3076.2475351990001</v>
      </c>
      <c r="V90" s="1">
        <v>3114.6766212560001</v>
      </c>
      <c r="W90" s="1">
        <v>3153.5828949870001</v>
      </c>
      <c r="X90" s="1">
        <v>3192.9711254560002</v>
      </c>
      <c r="Y90" s="1">
        <v>3232.847230459</v>
      </c>
      <c r="Z90" s="1">
        <v>3273.2162814140002</v>
      </c>
      <c r="AA90" s="1">
        <v>3314.127656612</v>
      </c>
      <c r="AB90" s="1">
        <v>3355.549886927</v>
      </c>
      <c r="AC90" s="1">
        <v>3397.489630992</v>
      </c>
      <c r="AD90" s="1">
        <v>3439.9534482580002</v>
      </c>
      <c r="AE90" s="1">
        <v>3482.947925084</v>
      </c>
      <c r="AF90" s="1">
        <v>3526.4796524630001</v>
      </c>
      <c r="AG90" s="1">
        <v>3570.5551821140002</v>
      </c>
      <c r="AH90" s="1">
        <v>3615.1811415789998</v>
      </c>
      <c r="AI90" s="1">
        <v>3660.3642760779999</v>
      </c>
      <c r="AJ90" s="1">
        <v>3706.1114310900002</v>
      </c>
      <c r="AK90" s="1">
        <v>3752.4301016129998</v>
      </c>
      <c r="AL90" s="1">
        <v>3799.3275311749999</v>
      </c>
      <c r="AM90" s="1">
        <v>3846.810928293</v>
      </c>
      <c r="AN90" s="1">
        <v>3894.887547022</v>
      </c>
      <c r="AO90" s="1">
        <v>3943.564773782</v>
      </c>
      <c r="AP90" s="1">
        <v>3992.8500415919998</v>
      </c>
      <c r="AQ90" s="1">
        <v>4042.7506923780002</v>
      </c>
      <c r="AR90" s="1">
        <v>4093.2740355629999</v>
      </c>
      <c r="AS90" s="1">
        <v>4144.4278064829996</v>
      </c>
      <c r="AT90" s="1">
        <v>4196.2200005519999</v>
      </c>
      <c r="AU90" s="1">
        <v>4248.6585988160004</v>
      </c>
      <c r="AV90" s="1">
        <v>4301.7515137009996</v>
      </c>
      <c r="AW90" s="1">
        <v>4355.5065064649998</v>
      </c>
      <c r="AX90" s="1">
        <v>4409.9316428020002</v>
      </c>
      <c r="AY90" s="1">
        <v>4465.0352072469996</v>
      </c>
      <c r="AZ90" s="1">
        <v>4520.8256359429997</v>
      </c>
      <c r="BA90" s="1">
        <v>4577.31154668</v>
      </c>
      <c r="BB90" s="1">
        <v>4634.5012772130003</v>
      </c>
      <c r="BC90" s="1">
        <v>4692.4031254729998</v>
      </c>
      <c r="BD90" s="1">
        <v>4751.0253688290004</v>
      </c>
      <c r="BE90" s="1">
        <v>4810.3765817659996</v>
      </c>
      <c r="BF90" s="1">
        <v>4870.465595222</v>
      </c>
      <c r="BG90" s="1">
        <v>4931.3011757969998</v>
      </c>
      <c r="BH90" s="1">
        <v>4992.8919324709996</v>
      </c>
      <c r="BI90" s="1">
        <v>5055.2466135029999</v>
      </c>
      <c r="BJ90" s="1">
        <v>5118.3738520950001</v>
      </c>
      <c r="BK90" s="1">
        <v>5182.2833457959996</v>
      </c>
      <c r="BL90" s="1">
        <v>5246.9848003289999</v>
      </c>
      <c r="BM90" s="1">
        <v>5312.4883112260004</v>
      </c>
      <c r="BN90" s="1">
        <v>5378.8032661400002</v>
      </c>
      <c r="BO90" s="1">
        <v>5445.9382941419999</v>
      </c>
      <c r="BP90" s="1">
        <v>5513.9012439999997</v>
      </c>
      <c r="BQ90" s="1">
        <v>5582.6997262949999</v>
      </c>
      <c r="BR90" s="1">
        <v>5652.3418248739999</v>
      </c>
      <c r="BS90" s="1">
        <v>5722.8361562379996</v>
      </c>
      <c r="BT90" s="1">
        <v>5794.1935243669996</v>
      </c>
      <c r="BU90" s="1">
        <v>5866.4241257289996</v>
      </c>
      <c r="BV90" s="1">
        <v>5939.5360389950001</v>
      </c>
      <c r="BW90" s="1">
        <v>6013.536806909</v>
      </c>
      <c r="BX90" s="1">
        <v>6088.433127368</v>
      </c>
      <c r="BY90" s="1">
        <v>6164.2310412930001</v>
      </c>
      <c r="BZ90" s="1">
        <v>6240.9357867110002</v>
      </c>
      <c r="CA90" s="1">
        <v>6318.5519979159999</v>
      </c>
      <c r="CB90" s="1">
        <v>6397.0840649350002</v>
      </c>
      <c r="CC90" s="1">
        <v>6476.5362307619998</v>
      </c>
      <c r="CD90" s="1">
        <v>6556.9131008240001</v>
      </c>
      <c r="CE90" s="1">
        <v>6638.2217167119998</v>
      </c>
      <c r="CF90" s="1">
        <v>6720.4635714469996</v>
      </c>
      <c r="CG90" s="1">
        <v>6803.6394539359999</v>
      </c>
      <c r="CH90" s="1">
        <v>6887.7477537479999</v>
      </c>
      <c r="CI90" s="1">
        <v>6972.7854178010002</v>
      </c>
      <c r="CJ90" s="1">
        <v>7058.7497752059999</v>
      </c>
      <c r="CK90" s="1">
        <v>7145.6350117399998</v>
      </c>
      <c r="CL90" s="1">
        <v>7233.4356019799998</v>
      </c>
      <c r="CM90" s="1">
        <v>7322.1443366860003</v>
      </c>
      <c r="CN90" s="1">
        <v>7411.7505784209998</v>
      </c>
      <c r="CO90" s="1">
        <v>7502.2420947250002</v>
      </c>
      <c r="CP90" s="1">
        <v>7593.6016276509999</v>
      </c>
      <c r="CQ90" s="1">
        <v>7685.8106711350001</v>
      </c>
      <c r="CR90" s="1">
        <v>7778.8465588469999</v>
      </c>
      <c r="CS90" s="1">
        <v>7872.6738287010003</v>
      </c>
      <c r="CT90" s="1">
        <v>7967.2638699010004</v>
      </c>
      <c r="CU90" s="1">
        <v>8062.569559474</v>
      </c>
      <c r="CV90" s="1">
        <v>8158.5469498109996</v>
      </c>
      <c r="CW90" s="1">
        <v>8255.1251146659997</v>
      </c>
      <c r="CX90" s="1">
        <v>8352.1874853779991</v>
      </c>
      <c r="CY90" s="1">
        <v>8449.5701582220008</v>
      </c>
      <c r="CZ90" s="1">
        <v>8547.2790341679993</v>
      </c>
      <c r="DA90" s="1">
        <v>8645.2060820139995</v>
      </c>
      <c r="DB90" s="1">
        <v>8743.2279355659994</v>
      </c>
      <c r="DC90" s="1">
        <v>8841.2041937089998</v>
      </c>
      <c r="DD90" s="1">
        <v>8938.9753686740005</v>
      </c>
      <c r="DE90" s="1">
        <v>9036.3605194539996</v>
      </c>
      <c r="DF90" s="1">
        <v>9133.1548191050006</v>
      </c>
      <c r="DG90" s="1">
        <v>9229.1267100160003</v>
      </c>
      <c r="DH90" s="1">
        <v>9324.0149543829993</v>
      </c>
      <c r="DI90" s="1">
        <v>9417.5251806889992</v>
      </c>
      <c r="DJ90" s="1">
        <v>9509.3262992060008</v>
      </c>
      <c r="DK90" s="1">
        <v>9599.0464460580006</v>
      </c>
      <c r="DL90" s="1">
        <v>9686.2688030959998</v>
      </c>
      <c r="DM90" s="1">
        <v>9770.5268595060006</v>
      </c>
      <c r="DN90" s="1">
        <v>9851.2995459819995</v>
      </c>
      <c r="DO90" s="1">
        <v>9928.0059438379994</v>
      </c>
      <c r="DP90" s="1">
        <v>10000</v>
      </c>
    </row>
    <row r="91" spans="1:122" x14ac:dyDescent="0.15">
      <c r="A91" s="1" t="s">
        <v>405</v>
      </c>
      <c r="B91" s="1" t="s">
        <v>483</v>
      </c>
      <c r="C91" s="1">
        <v>1</v>
      </c>
      <c r="D91" s="1">
        <v>1</v>
      </c>
      <c r="E91" s="1">
        <v>2</v>
      </c>
      <c r="F91" s="1">
        <v>3</v>
      </c>
      <c r="G91" s="1">
        <v>0</v>
      </c>
      <c r="H91" s="1">
        <v>0</v>
      </c>
      <c r="I91" s="1">
        <v>0</v>
      </c>
      <c r="J91" s="1">
        <v>0</v>
      </c>
      <c r="K91" s="1">
        <v>2787.1881335190001</v>
      </c>
      <c r="L91" s="1">
        <v>107</v>
      </c>
      <c r="M91" s="1">
        <v>2820.2097588679999</v>
      </c>
      <c r="N91" s="1">
        <v>2855.4307999030002</v>
      </c>
      <c r="O91" s="1">
        <v>2891.0957532789998</v>
      </c>
      <c r="P91" s="1">
        <v>2927.2096505879999</v>
      </c>
      <c r="Q91" s="1">
        <v>2963.7769420499999</v>
      </c>
      <c r="R91" s="1">
        <v>3000.8025082089998</v>
      </c>
      <c r="S91" s="1">
        <v>3038.2910469779999</v>
      </c>
      <c r="T91" s="1">
        <v>3076.2474908509998</v>
      </c>
      <c r="U91" s="1">
        <v>3114.6765832699998</v>
      </c>
      <c r="V91" s="1">
        <v>3153.5828643559998</v>
      </c>
      <c r="W91" s="1">
        <v>3192.9711035330001</v>
      </c>
      <c r="X91" s="1">
        <v>3232.8472186419999</v>
      </c>
      <c r="Y91" s="1">
        <v>3273.2162814140002</v>
      </c>
      <c r="Z91" s="1">
        <v>3314.127656612</v>
      </c>
      <c r="AA91" s="1">
        <v>3355.549886927</v>
      </c>
      <c r="AB91" s="1">
        <v>3397.489630992</v>
      </c>
      <c r="AC91" s="1">
        <v>3439.9534482580002</v>
      </c>
      <c r="AD91" s="1">
        <v>3482.947925084</v>
      </c>
      <c r="AE91" s="1">
        <v>3526.4796524630001</v>
      </c>
      <c r="AF91" s="1">
        <v>3570.5551821140002</v>
      </c>
      <c r="AG91" s="1">
        <v>3615.1811415789998</v>
      </c>
      <c r="AH91" s="1">
        <v>3660.3642760779999</v>
      </c>
      <c r="AI91" s="1">
        <v>3706.1114310900002</v>
      </c>
      <c r="AJ91" s="1">
        <v>3752.4301016129998</v>
      </c>
      <c r="AK91" s="1">
        <v>3799.3275311749999</v>
      </c>
      <c r="AL91" s="1">
        <v>3846.810928293</v>
      </c>
      <c r="AM91" s="1">
        <v>3894.887547022</v>
      </c>
      <c r="AN91" s="1">
        <v>3943.564773782</v>
      </c>
      <c r="AO91" s="1">
        <v>3992.8500415919998</v>
      </c>
      <c r="AP91" s="1">
        <v>4042.7506923780002</v>
      </c>
      <c r="AQ91" s="1">
        <v>4093.2740355629999</v>
      </c>
      <c r="AR91" s="1">
        <v>4144.4278064829996</v>
      </c>
      <c r="AS91" s="1">
        <v>4196.2200005519999</v>
      </c>
      <c r="AT91" s="1">
        <v>4248.6585988160004</v>
      </c>
      <c r="AU91" s="1">
        <v>4301.7515137009996</v>
      </c>
      <c r="AV91" s="1">
        <v>4355.5065064649998</v>
      </c>
      <c r="AW91" s="1">
        <v>4409.9316428020002</v>
      </c>
      <c r="AX91" s="1">
        <v>4465.0352072469996</v>
      </c>
      <c r="AY91" s="1">
        <v>4520.8256359429997</v>
      </c>
      <c r="AZ91" s="1">
        <v>4577.31154668</v>
      </c>
      <c r="BA91" s="1">
        <v>4634.5012772130003</v>
      </c>
      <c r="BB91" s="1">
        <v>4692.4031254729998</v>
      </c>
      <c r="BC91" s="1">
        <v>4751.0253688290004</v>
      </c>
      <c r="BD91" s="1">
        <v>4810.3765817659996</v>
      </c>
      <c r="BE91" s="1">
        <v>4870.465595222</v>
      </c>
      <c r="BF91" s="1">
        <v>4931.3011757969998</v>
      </c>
      <c r="BG91" s="1">
        <v>4992.8919324709996</v>
      </c>
      <c r="BH91" s="1">
        <v>5055.2466135029999</v>
      </c>
      <c r="BI91" s="1">
        <v>5118.3738520950001</v>
      </c>
      <c r="BJ91" s="1">
        <v>5182.2833457959996</v>
      </c>
      <c r="BK91" s="1">
        <v>5246.9848003289999</v>
      </c>
      <c r="BL91" s="1">
        <v>5312.4883112260004</v>
      </c>
      <c r="BM91" s="1">
        <v>5378.8032661400002</v>
      </c>
      <c r="BN91" s="1">
        <v>5445.9382941419999</v>
      </c>
      <c r="BO91" s="1">
        <v>5513.9012439999997</v>
      </c>
      <c r="BP91" s="1">
        <v>5582.6997262949999</v>
      </c>
      <c r="BQ91" s="1">
        <v>5652.3418248739999</v>
      </c>
      <c r="BR91" s="1">
        <v>5722.8361562379996</v>
      </c>
      <c r="BS91" s="1">
        <v>5794.1935243669996</v>
      </c>
      <c r="BT91" s="1">
        <v>5866.4241257289996</v>
      </c>
      <c r="BU91" s="1">
        <v>5939.5360389950001</v>
      </c>
      <c r="BV91" s="1">
        <v>6013.536806909</v>
      </c>
      <c r="BW91" s="1">
        <v>6088.433127368</v>
      </c>
      <c r="BX91" s="1">
        <v>6164.2310412930001</v>
      </c>
      <c r="BY91" s="1">
        <v>6240.9357867110002</v>
      </c>
      <c r="BZ91" s="1">
        <v>6318.5519979159999</v>
      </c>
      <c r="CA91" s="1">
        <v>6397.0840649350002</v>
      </c>
      <c r="CB91" s="1">
        <v>6476.5362307619998</v>
      </c>
      <c r="CC91" s="1">
        <v>6556.9131008240001</v>
      </c>
      <c r="CD91" s="1">
        <v>6638.2217167119998</v>
      </c>
      <c r="CE91" s="1">
        <v>6720.4635714469996</v>
      </c>
      <c r="CF91" s="1">
        <v>6803.6394539359999</v>
      </c>
      <c r="CG91" s="1">
        <v>6887.7477537479999</v>
      </c>
      <c r="CH91" s="1">
        <v>6972.7854178010002</v>
      </c>
      <c r="CI91" s="1">
        <v>7058.7497752059999</v>
      </c>
      <c r="CJ91" s="1">
        <v>7145.6350117399998</v>
      </c>
      <c r="CK91" s="1">
        <v>7233.4356019799998</v>
      </c>
      <c r="CL91" s="1">
        <v>7322.1443366860003</v>
      </c>
      <c r="CM91" s="1">
        <v>7411.7505784209998</v>
      </c>
      <c r="CN91" s="1">
        <v>7502.2420947250002</v>
      </c>
      <c r="CO91" s="1">
        <v>7593.6016276509999</v>
      </c>
      <c r="CP91" s="1">
        <v>7685.8106711350001</v>
      </c>
      <c r="CQ91" s="1">
        <v>7778.8465588469999</v>
      </c>
      <c r="CR91" s="1">
        <v>7872.6738287010003</v>
      </c>
      <c r="CS91" s="1">
        <v>7967.2638699010004</v>
      </c>
      <c r="CT91" s="1">
        <v>8062.569559474</v>
      </c>
      <c r="CU91" s="1">
        <v>8158.5469498109996</v>
      </c>
      <c r="CV91" s="1">
        <v>8255.1251146659997</v>
      </c>
      <c r="CW91" s="1">
        <v>8352.1874853779991</v>
      </c>
      <c r="CX91" s="1">
        <v>8449.5701582220008</v>
      </c>
      <c r="CY91" s="1">
        <v>8547.2790341679993</v>
      </c>
      <c r="CZ91" s="1">
        <v>8645.2060820139995</v>
      </c>
      <c r="DA91" s="1">
        <v>8743.2279355659994</v>
      </c>
      <c r="DB91" s="1">
        <v>8841.2041937089998</v>
      </c>
      <c r="DC91" s="1">
        <v>8938.9753686740005</v>
      </c>
      <c r="DD91" s="1">
        <v>9036.3605194539996</v>
      </c>
      <c r="DE91" s="1">
        <v>9133.1548191050006</v>
      </c>
      <c r="DF91" s="1">
        <v>9229.1267100160003</v>
      </c>
      <c r="DG91" s="1">
        <v>9324.0149543829993</v>
      </c>
      <c r="DH91" s="1">
        <v>9417.5251806889992</v>
      </c>
      <c r="DI91" s="1">
        <v>9509.3262992060008</v>
      </c>
      <c r="DJ91" s="1">
        <v>9599.0464460580006</v>
      </c>
      <c r="DK91" s="1">
        <v>9686.2688030959998</v>
      </c>
      <c r="DL91" s="1">
        <v>9770.5268595060006</v>
      </c>
      <c r="DM91" s="1">
        <v>9851.2995459819995</v>
      </c>
      <c r="DN91" s="1">
        <v>9928.0059438379994</v>
      </c>
      <c r="DO91" s="1">
        <v>10000</v>
      </c>
    </row>
    <row r="92" spans="1:122" x14ac:dyDescent="0.15">
      <c r="A92" s="1" t="s">
        <v>406</v>
      </c>
      <c r="B92" s="1" t="s">
        <v>483</v>
      </c>
      <c r="C92" s="1">
        <v>1</v>
      </c>
      <c r="D92" s="1">
        <v>1</v>
      </c>
      <c r="E92" s="1">
        <v>2</v>
      </c>
      <c r="F92" s="1">
        <v>4</v>
      </c>
      <c r="G92" s="1">
        <v>0</v>
      </c>
      <c r="H92" s="1">
        <v>0</v>
      </c>
      <c r="I92" s="1">
        <v>0</v>
      </c>
      <c r="J92" s="1">
        <v>0</v>
      </c>
      <c r="K92" s="1">
        <v>2821.9873638240001</v>
      </c>
      <c r="L92" s="1">
        <v>106</v>
      </c>
      <c r="M92" s="1">
        <v>2855.4301352950001</v>
      </c>
      <c r="N92" s="1">
        <v>2891.095147133</v>
      </c>
      <c r="O92" s="1">
        <v>2927.2090961489998</v>
      </c>
      <c r="P92" s="1">
        <v>2963.7764352529998</v>
      </c>
      <c r="Q92" s="1">
        <v>3000.8020468200002</v>
      </c>
      <c r="R92" s="1">
        <v>3038.290631199</v>
      </c>
      <c r="S92" s="1">
        <v>3076.2471229299999</v>
      </c>
      <c r="T92" s="1">
        <v>3114.6762681240002</v>
      </c>
      <c r="U92" s="1">
        <v>3153.5826102360002</v>
      </c>
      <c r="V92" s="1">
        <v>3192.9709216470001</v>
      </c>
      <c r="W92" s="1">
        <v>3232.847120596</v>
      </c>
      <c r="X92" s="1">
        <v>3273.2162814140002</v>
      </c>
      <c r="Y92" s="1">
        <v>3314.127656612</v>
      </c>
      <c r="Z92" s="1">
        <v>3355.549886927</v>
      </c>
      <c r="AA92" s="1">
        <v>3397.489630992</v>
      </c>
      <c r="AB92" s="1">
        <v>3439.9534482580002</v>
      </c>
      <c r="AC92" s="1">
        <v>3482.947925084</v>
      </c>
      <c r="AD92" s="1">
        <v>3526.4796524630001</v>
      </c>
      <c r="AE92" s="1">
        <v>3570.5551821140002</v>
      </c>
      <c r="AF92" s="1">
        <v>3615.1811415789998</v>
      </c>
      <c r="AG92" s="1">
        <v>3660.3642760779999</v>
      </c>
      <c r="AH92" s="1">
        <v>3706.1114310900002</v>
      </c>
      <c r="AI92" s="1">
        <v>3752.4301016129998</v>
      </c>
      <c r="AJ92" s="1">
        <v>3799.3275311749999</v>
      </c>
      <c r="AK92" s="1">
        <v>3846.810928293</v>
      </c>
      <c r="AL92" s="1">
        <v>3894.887547022</v>
      </c>
      <c r="AM92" s="1">
        <v>3943.564773782</v>
      </c>
      <c r="AN92" s="1">
        <v>3992.8500415919998</v>
      </c>
      <c r="AO92" s="1">
        <v>4042.7506923780002</v>
      </c>
      <c r="AP92" s="1">
        <v>4093.2740355629999</v>
      </c>
      <c r="AQ92" s="1">
        <v>4144.4278064829996</v>
      </c>
      <c r="AR92" s="1">
        <v>4196.2200005519999</v>
      </c>
      <c r="AS92" s="1">
        <v>4248.6585988160004</v>
      </c>
      <c r="AT92" s="1">
        <v>4301.7515137009996</v>
      </c>
      <c r="AU92" s="1">
        <v>4355.5065064649998</v>
      </c>
      <c r="AV92" s="1">
        <v>4409.9316428020002</v>
      </c>
      <c r="AW92" s="1">
        <v>4465.0352072469996</v>
      </c>
      <c r="AX92" s="1">
        <v>4520.8256359429997</v>
      </c>
      <c r="AY92" s="1">
        <v>4577.31154668</v>
      </c>
      <c r="AZ92" s="1">
        <v>4634.5012772130003</v>
      </c>
      <c r="BA92" s="1">
        <v>4692.4031254729998</v>
      </c>
      <c r="BB92" s="1">
        <v>4751.0253688290004</v>
      </c>
      <c r="BC92" s="1">
        <v>4810.3765817659996</v>
      </c>
      <c r="BD92" s="1">
        <v>4870.465595222</v>
      </c>
      <c r="BE92" s="1">
        <v>4931.3011757969998</v>
      </c>
      <c r="BF92" s="1">
        <v>4992.8919324709996</v>
      </c>
      <c r="BG92" s="1">
        <v>5055.2466135029999</v>
      </c>
      <c r="BH92" s="1">
        <v>5118.3738520950001</v>
      </c>
      <c r="BI92" s="1">
        <v>5182.2833457959996</v>
      </c>
      <c r="BJ92" s="1">
        <v>5246.9848003289999</v>
      </c>
      <c r="BK92" s="1">
        <v>5312.4883112260004</v>
      </c>
      <c r="BL92" s="1">
        <v>5378.8032661400002</v>
      </c>
      <c r="BM92" s="1">
        <v>5445.9382941419999</v>
      </c>
      <c r="BN92" s="1">
        <v>5513.9012439999997</v>
      </c>
      <c r="BO92" s="1">
        <v>5582.6997262949999</v>
      </c>
      <c r="BP92" s="1">
        <v>5652.3418248739999</v>
      </c>
      <c r="BQ92" s="1">
        <v>5722.8361562379996</v>
      </c>
      <c r="BR92" s="1">
        <v>5794.1935243669996</v>
      </c>
      <c r="BS92" s="1">
        <v>5866.4241257289996</v>
      </c>
      <c r="BT92" s="1">
        <v>5939.5360389950001</v>
      </c>
      <c r="BU92" s="1">
        <v>6013.536806909</v>
      </c>
      <c r="BV92" s="1">
        <v>6088.433127368</v>
      </c>
      <c r="BW92" s="1">
        <v>6164.2310412930001</v>
      </c>
      <c r="BX92" s="1">
        <v>6240.9357867110002</v>
      </c>
      <c r="BY92" s="1">
        <v>6318.5519979159999</v>
      </c>
      <c r="BZ92" s="1">
        <v>6397.0840649350002</v>
      </c>
      <c r="CA92" s="1">
        <v>6476.5362307619998</v>
      </c>
      <c r="CB92" s="1">
        <v>6556.9131008240001</v>
      </c>
      <c r="CC92" s="1">
        <v>6638.2217167119998</v>
      </c>
      <c r="CD92" s="1">
        <v>6720.4635714469996</v>
      </c>
      <c r="CE92" s="1">
        <v>6803.6394539359999</v>
      </c>
      <c r="CF92" s="1">
        <v>6887.7477537479999</v>
      </c>
      <c r="CG92" s="1">
        <v>6972.7854178010002</v>
      </c>
      <c r="CH92" s="1">
        <v>7058.7497752059999</v>
      </c>
      <c r="CI92" s="1">
        <v>7145.6350117399998</v>
      </c>
      <c r="CJ92" s="1">
        <v>7233.4356019799998</v>
      </c>
      <c r="CK92" s="1">
        <v>7322.1443366860003</v>
      </c>
      <c r="CL92" s="1">
        <v>7411.7505784209998</v>
      </c>
      <c r="CM92" s="1">
        <v>7502.2420947250002</v>
      </c>
      <c r="CN92" s="1">
        <v>7593.6016276509999</v>
      </c>
      <c r="CO92" s="1">
        <v>7685.8106711350001</v>
      </c>
      <c r="CP92" s="1">
        <v>7778.8465588469999</v>
      </c>
      <c r="CQ92" s="1">
        <v>7872.6738287010003</v>
      </c>
      <c r="CR92" s="1">
        <v>7967.2638699010004</v>
      </c>
      <c r="CS92" s="1">
        <v>8062.569559474</v>
      </c>
      <c r="CT92" s="1">
        <v>8158.5469498109996</v>
      </c>
      <c r="CU92" s="1">
        <v>8255.1251146659997</v>
      </c>
      <c r="CV92" s="1">
        <v>8352.1874853779991</v>
      </c>
      <c r="CW92" s="1">
        <v>8449.5701582220008</v>
      </c>
      <c r="CX92" s="1">
        <v>8547.2790341679993</v>
      </c>
      <c r="CY92" s="1">
        <v>8645.2060820139995</v>
      </c>
      <c r="CZ92" s="1">
        <v>8743.2279355659994</v>
      </c>
      <c r="DA92" s="1">
        <v>8841.2041937089998</v>
      </c>
      <c r="DB92" s="1">
        <v>8938.9753686740005</v>
      </c>
      <c r="DC92" s="1">
        <v>9036.3605194539996</v>
      </c>
      <c r="DD92" s="1">
        <v>9133.1548191050006</v>
      </c>
      <c r="DE92" s="1">
        <v>9229.1267100160003</v>
      </c>
      <c r="DF92" s="1">
        <v>9324.0149543829993</v>
      </c>
      <c r="DG92" s="1">
        <v>9417.5251806889992</v>
      </c>
      <c r="DH92" s="1">
        <v>9509.3262992060008</v>
      </c>
      <c r="DI92" s="1">
        <v>9599.0464460580006</v>
      </c>
      <c r="DJ92" s="1">
        <v>9686.2688030959998</v>
      </c>
      <c r="DK92" s="1">
        <v>9770.5268595060006</v>
      </c>
      <c r="DL92" s="1">
        <v>9851.2995459819995</v>
      </c>
      <c r="DM92" s="1">
        <v>9928.0059438379994</v>
      </c>
      <c r="DN92" s="1">
        <v>10000</v>
      </c>
    </row>
    <row r="93" spans="1:122" x14ac:dyDescent="0.15">
      <c r="A93" s="1" t="s">
        <v>407</v>
      </c>
      <c r="B93" s="1" t="s">
        <v>483</v>
      </c>
      <c r="C93" s="1">
        <v>1</v>
      </c>
      <c r="D93" s="1">
        <v>1</v>
      </c>
      <c r="E93" s="1">
        <v>2</v>
      </c>
      <c r="F93" s="1">
        <v>5</v>
      </c>
      <c r="G93" s="1">
        <v>0</v>
      </c>
      <c r="H93" s="1">
        <v>0</v>
      </c>
      <c r="I93" s="1">
        <v>0</v>
      </c>
      <c r="J93" s="1">
        <v>0</v>
      </c>
      <c r="K93" s="1">
        <v>2857.227501153</v>
      </c>
      <c r="L93" s="1">
        <v>105</v>
      </c>
      <c r="M93" s="1">
        <v>2891.0951613870002</v>
      </c>
      <c r="N93" s="1">
        <v>2927.2091091870002</v>
      </c>
      <c r="O93" s="1">
        <v>2963.7764471700002</v>
      </c>
      <c r="P93" s="1">
        <v>3000.8020576700001</v>
      </c>
      <c r="Q93" s="1">
        <v>3038.2906409759998</v>
      </c>
      <c r="R93" s="1">
        <v>3076.2471315819998</v>
      </c>
      <c r="S93" s="1">
        <v>3114.6762755350001</v>
      </c>
      <c r="T93" s="1">
        <v>3153.5826162120002</v>
      </c>
      <c r="U93" s="1">
        <v>3192.9709259239999</v>
      </c>
      <c r="V93" s="1">
        <v>3232.8471229020001</v>
      </c>
      <c r="W93" s="1">
        <v>3273.2162814140002</v>
      </c>
      <c r="X93" s="1">
        <v>3314.127656612</v>
      </c>
      <c r="Y93" s="1">
        <v>3355.549886927</v>
      </c>
      <c r="Z93" s="1">
        <v>3397.489630992</v>
      </c>
      <c r="AA93" s="1">
        <v>3439.9534482580002</v>
      </c>
      <c r="AB93" s="1">
        <v>3482.947925084</v>
      </c>
      <c r="AC93" s="1">
        <v>3526.4796524630001</v>
      </c>
      <c r="AD93" s="1">
        <v>3570.5551821140002</v>
      </c>
      <c r="AE93" s="1">
        <v>3615.1811415789998</v>
      </c>
      <c r="AF93" s="1">
        <v>3660.3642760779999</v>
      </c>
      <c r="AG93" s="1">
        <v>3706.1114310900002</v>
      </c>
      <c r="AH93" s="1">
        <v>3752.4301016129998</v>
      </c>
      <c r="AI93" s="1">
        <v>3799.3275311749999</v>
      </c>
      <c r="AJ93" s="1">
        <v>3846.810928293</v>
      </c>
      <c r="AK93" s="1">
        <v>3894.887547022</v>
      </c>
      <c r="AL93" s="1">
        <v>3943.564773782</v>
      </c>
      <c r="AM93" s="1">
        <v>3992.8500415919998</v>
      </c>
      <c r="AN93" s="1">
        <v>4042.7506923780002</v>
      </c>
      <c r="AO93" s="1">
        <v>4093.2740355629999</v>
      </c>
      <c r="AP93" s="1">
        <v>4144.4278064829996</v>
      </c>
      <c r="AQ93" s="1">
        <v>4196.2200005519999</v>
      </c>
      <c r="AR93" s="1">
        <v>4248.6585988160004</v>
      </c>
      <c r="AS93" s="1">
        <v>4301.7515137009996</v>
      </c>
      <c r="AT93" s="1">
        <v>4355.5065064649998</v>
      </c>
      <c r="AU93" s="1">
        <v>4409.9316428020002</v>
      </c>
      <c r="AV93" s="1">
        <v>4465.0352072469996</v>
      </c>
      <c r="AW93" s="1">
        <v>4520.8256359429997</v>
      </c>
      <c r="AX93" s="1">
        <v>4577.31154668</v>
      </c>
      <c r="AY93" s="1">
        <v>4634.5012772130003</v>
      </c>
      <c r="AZ93" s="1">
        <v>4692.4031254729998</v>
      </c>
      <c r="BA93" s="1">
        <v>4751.0253688290004</v>
      </c>
      <c r="BB93" s="1">
        <v>4810.3765817659996</v>
      </c>
      <c r="BC93" s="1">
        <v>4870.465595222</v>
      </c>
      <c r="BD93" s="1">
        <v>4931.3011757969998</v>
      </c>
      <c r="BE93" s="1">
        <v>4992.8919324709996</v>
      </c>
      <c r="BF93" s="1">
        <v>5055.2466135029999</v>
      </c>
      <c r="BG93" s="1">
        <v>5118.3738520950001</v>
      </c>
      <c r="BH93" s="1">
        <v>5182.2833457959996</v>
      </c>
      <c r="BI93" s="1">
        <v>5246.9848003289999</v>
      </c>
      <c r="BJ93" s="1">
        <v>5312.4883112260004</v>
      </c>
      <c r="BK93" s="1">
        <v>5378.8032661400002</v>
      </c>
      <c r="BL93" s="1">
        <v>5445.9382941419999</v>
      </c>
      <c r="BM93" s="1">
        <v>5513.9012439999997</v>
      </c>
      <c r="BN93" s="1">
        <v>5582.6997262949999</v>
      </c>
      <c r="BO93" s="1">
        <v>5652.3418248739999</v>
      </c>
      <c r="BP93" s="1">
        <v>5722.8361562379996</v>
      </c>
      <c r="BQ93" s="1">
        <v>5794.1935243669996</v>
      </c>
      <c r="BR93" s="1">
        <v>5866.4241257289996</v>
      </c>
      <c r="BS93" s="1">
        <v>5939.5360389950001</v>
      </c>
      <c r="BT93" s="1">
        <v>6013.536806909</v>
      </c>
      <c r="BU93" s="1">
        <v>6088.433127368</v>
      </c>
      <c r="BV93" s="1">
        <v>6164.2310412930001</v>
      </c>
      <c r="BW93" s="1">
        <v>6240.9357867110002</v>
      </c>
      <c r="BX93" s="1">
        <v>6318.5519979159999</v>
      </c>
      <c r="BY93" s="1">
        <v>6397.0840649350002</v>
      </c>
      <c r="BZ93" s="1">
        <v>6476.5362307619998</v>
      </c>
      <c r="CA93" s="1">
        <v>6556.9131008240001</v>
      </c>
      <c r="CB93" s="1">
        <v>6638.2217167119998</v>
      </c>
      <c r="CC93" s="1">
        <v>6720.4635714469996</v>
      </c>
      <c r="CD93" s="1">
        <v>6803.6394539359999</v>
      </c>
      <c r="CE93" s="1">
        <v>6887.7477537479999</v>
      </c>
      <c r="CF93" s="1">
        <v>6972.7854178010002</v>
      </c>
      <c r="CG93" s="1">
        <v>7058.7497752059999</v>
      </c>
      <c r="CH93" s="1">
        <v>7145.6350117399998</v>
      </c>
      <c r="CI93" s="1">
        <v>7233.4356019799998</v>
      </c>
      <c r="CJ93" s="1">
        <v>7322.1443366860003</v>
      </c>
      <c r="CK93" s="1">
        <v>7411.7505784209998</v>
      </c>
      <c r="CL93" s="1">
        <v>7502.2420947250002</v>
      </c>
      <c r="CM93" s="1">
        <v>7593.6016276509999</v>
      </c>
      <c r="CN93" s="1">
        <v>7685.8106711350001</v>
      </c>
      <c r="CO93" s="1">
        <v>7778.8465588469999</v>
      </c>
      <c r="CP93" s="1">
        <v>7872.6738287010003</v>
      </c>
      <c r="CQ93" s="1">
        <v>7967.2638699010004</v>
      </c>
      <c r="CR93" s="1">
        <v>8062.569559474</v>
      </c>
      <c r="CS93" s="1">
        <v>8158.5469498109996</v>
      </c>
      <c r="CT93" s="1">
        <v>8255.1251146659997</v>
      </c>
      <c r="CU93" s="1">
        <v>8352.1874853779991</v>
      </c>
      <c r="CV93" s="1">
        <v>8449.5701582220008</v>
      </c>
      <c r="CW93" s="1">
        <v>8547.2790341679993</v>
      </c>
      <c r="CX93" s="1">
        <v>8645.2060820139995</v>
      </c>
      <c r="CY93" s="1">
        <v>8743.2279355659994</v>
      </c>
      <c r="CZ93" s="1">
        <v>8841.2041937089998</v>
      </c>
      <c r="DA93" s="1">
        <v>8938.9753686740005</v>
      </c>
      <c r="DB93" s="1">
        <v>9036.3605194539996</v>
      </c>
      <c r="DC93" s="1">
        <v>9133.1548191050006</v>
      </c>
      <c r="DD93" s="1">
        <v>9229.1267100160003</v>
      </c>
      <c r="DE93" s="1">
        <v>9324.0149543829993</v>
      </c>
      <c r="DF93" s="1">
        <v>9417.5251806889992</v>
      </c>
      <c r="DG93" s="1">
        <v>9509.3262992060008</v>
      </c>
      <c r="DH93" s="1">
        <v>9599.0464460580006</v>
      </c>
      <c r="DI93" s="1">
        <v>9686.2688030959998</v>
      </c>
      <c r="DJ93" s="1">
        <v>9770.5268595060006</v>
      </c>
      <c r="DK93" s="1">
        <v>9851.2995459819995</v>
      </c>
      <c r="DL93" s="1">
        <v>9928.0059438379994</v>
      </c>
      <c r="DM93" s="1">
        <v>10000</v>
      </c>
    </row>
    <row r="94" spans="1:122" x14ac:dyDescent="0.15">
      <c r="A94" s="1" t="s">
        <v>408</v>
      </c>
      <c r="B94" s="1" t="s">
        <v>483</v>
      </c>
      <c r="C94" s="1">
        <v>1</v>
      </c>
      <c r="D94" s="1">
        <v>1</v>
      </c>
      <c r="E94" s="1">
        <v>2</v>
      </c>
      <c r="F94" s="1">
        <v>6</v>
      </c>
      <c r="G94" s="1">
        <v>0</v>
      </c>
      <c r="H94" s="1">
        <v>0</v>
      </c>
      <c r="I94" s="1">
        <v>0</v>
      </c>
      <c r="J94" s="1">
        <v>0</v>
      </c>
      <c r="K94" s="1">
        <v>2892.9128055400001</v>
      </c>
      <c r="L94" s="1">
        <v>104</v>
      </c>
      <c r="M94" s="1">
        <v>2927.2096628979998</v>
      </c>
      <c r="N94" s="1">
        <v>2963.776953302</v>
      </c>
      <c r="O94" s="1">
        <v>3000.8025184530002</v>
      </c>
      <c r="P94" s="1">
        <v>3038.2910562090001</v>
      </c>
      <c r="Q94" s="1">
        <v>3076.2474990189999</v>
      </c>
      <c r="R94" s="1">
        <v>3114.6765902669999</v>
      </c>
      <c r="S94" s="1">
        <v>3153.5828699980002</v>
      </c>
      <c r="T94" s="1">
        <v>3192.9711075710002</v>
      </c>
      <c r="U94" s="1">
        <v>3232.8472208180001</v>
      </c>
      <c r="V94" s="1">
        <v>3273.2162814140002</v>
      </c>
      <c r="W94" s="1">
        <v>3314.127656612</v>
      </c>
      <c r="X94" s="1">
        <v>3355.549886927</v>
      </c>
      <c r="Y94" s="1">
        <v>3397.489630992</v>
      </c>
      <c r="Z94" s="1">
        <v>3439.9534482580002</v>
      </c>
      <c r="AA94" s="1">
        <v>3482.947925084</v>
      </c>
      <c r="AB94" s="1">
        <v>3526.4796524630001</v>
      </c>
      <c r="AC94" s="1">
        <v>3570.5551821140002</v>
      </c>
      <c r="AD94" s="1">
        <v>3615.1811415789998</v>
      </c>
      <c r="AE94" s="1">
        <v>3660.3642760779999</v>
      </c>
      <c r="AF94" s="1">
        <v>3706.1114310900002</v>
      </c>
      <c r="AG94" s="1">
        <v>3752.4301016129998</v>
      </c>
      <c r="AH94" s="1">
        <v>3799.3275311749999</v>
      </c>
      <c r="AI94" s="1">
        <v>3846.810928293</v>
      </c>
      <c r="AJ94" s="1">
        <v>3894.887547022</v>
      </c>
      <c r="AK94" s="1">
        <v>3943.564773782</v>
      </c>
      <c r="AL94" s="1">
        <v>3992.8500415919998</v>
      </c>
      <c r="AM94" s="1">
        <v>4042.7506923780002</v>
      </c>
      <c r="AN94" s="1">
        <v>4093.2740355629999</v>
      </c>
      <c r="AO94" s="1">
        <v>4144.4278064829996</v>
      </c>
      <c r="AP94" s="1">
        <v>4196.2200005519999</v>
      </c>
      <c r="AQ94" s="1">
        <v>4248.6585988160004</v>
      </c>
      <c r="AR94" s="1">
        <v>4301.7515137009996</v>
      </c>
      <c r="AS94" s="1">
        <v>4355.5065064649998</v>
      </c>
      <c r="AT94" s="1">
        <v>4409.9316428020002</v>
      </c>
      <c r="AU94" s="1">
        <v>4465.0352072469996</v>
      </c>
      <c r="AV94" s="1">
        <v>4520.8256359429997</v>
      </c>
      <c r="AW94" s="1">
        <v>4577.31154668</v>
      </c>
      <c r="AX94" s="1">
        <v>4634.5012772130003</v>
      </c>
      <c r="AY94" s="1">
        <v>4692.4031254729998</v>
      </c>
      <c r="AZ94" s="1">
        <v>4751.0253688290004</v>
      </c>
      <c r="BA94" s="1">
        <v>4810.3765817659996</v>
      </c>
      <c r="BB94" s="1">
        <v>4870.465595222</v>
      </c>
      <c r="BC94" s="1">
        <v>4931.3011757969998</v>
      </c>
      <c r="BD94" s="1">
        <v>4992.8919324709996</v>
      </c>
      <c r="BE94" s="1">
        <v>5055.2466135029999</v>
      </c>
      <c r="BF94" s="1">
        <v>5118.3738520950001</v>
      </c>
      <c r="BG94" s="1">
        <v>5182.2833457959996</v>
      </c>
      <c r="BH94" s="1">
        <v>5246.9848003289999</v>
      </c>
      <c r="BI94" s="1">
        <v>5312.4883112260004</v>
      </c>
      <c r="BJ94" s="1">
        <v>5378.8032661400002</v>
      </c>
      <c r="BK94" s="1">
        <v>5445.9382941419999</v>
      </c>
      <c r="BL94" s="1">
        <v>5513.9012439999997</v>
      </c>
      <c r="BM94" s="1">
        <v>5582.6997262949999</v>
      </c>
      <c r="BN94" s="1">
        <v>5652.3418248739999</v>
      </c>
      <c r="BO94" s="1">
        <v>5722.8361562379996</v>
      </c>
      <c r="BP94" s="1">
        <v>5794.1935243669996</v>
      </c>
      <c r="BQ94" s="1">
        <v>5866.4241257289996</v>
      </c>
      <c r="BR94" s="1">
        <v>5939.5360389950001</v>
      </c>
      <c r="BS94" s="1">
        <v>6013.536806909</v>
      </c>
      <c r="BT94" s="1">
        <v>6088.433127368</v>
      </c>
      <c r="BU94" s="1">
        <v>6164.2310412930001</v>
      </c>
      <c r="BV94" s="1">
        <v>6240.9357867110002</v>
      </c>
      <c r="BW94" s="1">
        <v>6318.5519979159999</v>
      </c>
      <c r="BX94" s="1">
        <v>6397.0840649350002</v>
      </c>
      <c r="BY94" s="1">
        <v>6476.5362307619998</v>
      </c>
      <c r="BZ94" s="1">
        <v>6556.9131008240001</v>
      </c>
      <c r="CA94" s="1">
        <v>6638.2217167119998</v>
      </c>
      <c r="CB94" s="1">
        <v>6720.4635714469996</v>
      </c>
      <c r="CC94" s="1">
        <v>6803.6394539359999</v>
      </c>
      <c r="CD94" s="1">
        <v>6887.7477537479999</v>
      </c>
      <c r="CE94" s="1">
        <v>6972.7854178010002</v>
      </c>
      <c r="CF94" s="1">
        <v>7058.7497752059999</v>
      </c>
      <c r="CG94" s="1">
        <v>7145.6350117399998</v>
      </c>
      <c r="CH94" s="1">
        <v>7233.4356019799998</v>
      </c>
      <c r="CI94" s="1">
        <v>7322.1443366860003</v>
      </c>
      <c r="CJ94" s="1">
        <v>7411.7505784209998</v>
      </c>
      <c r="CK94" s="1">
        <v>7502.2420947250002</v>
      </c>
      <c r="CL94" s="1">
        <v>7593.6016276509999</v>
      </c>
      <c r="CM94" s="1">
        <v>7685.8106711350001</v>
      </c>
      <c r="CN94" s="1">
        <v>7778.8465588469999</v>
      </c>
      <c r="CO94" s="1">
        <v>7872.6738287010003</v>
      </c>
      <c r="CP94" s="1">
        <v>7967.2638699010004</v>
      </c>
      <c r="CQ94" s="1">
        <v>8062.569559474</v>
      </c>
      <c r="CR94" s="1">
        <v>8158.5469498109996</v>
      </c>
      <c r="CS94" s="1">
        <v>8255.1251146659997</v>
      </c>
      <c r="CT94" s="1">
        <v>8352.1874853779991</v>
      </c>
      <c r="CU94" s="1">
        <v>8449.5701582220008</v>
      </c>
      <c r="CV94" s="1">
        <v>8547.2790341679993</v>
      </c>
      <c r="CW94" s="1">
        <v>8645.2060820139995</v>
      </c>
      <c r="CX94" s="1">
        <v>8743.2279355659994</v>
      </c>
      <c r="CY94" s="1">
        <v>8841.2041937089998</v>
      </c>
      <c r="CZ94" s="1">
        <v>8938.9753686740005</v>
      </c>
      <c r="DA94" s="1">
        <v>9036.3605194539996</v>
      </c>
      <c r="DB94" s="1">
        <v>9133.1548191050006</v>
      </c>
      <c r="DC94" s="1">
        <v>9229.1267100160003</v>
      </c>
      <c r="DD94" s="1">
        <v>9324.0149543829993</v>
      </c>
      <c r="DE94" s="1">
        <v>9417.5251806889992</v>
      </c>
      <c r="DF94" s="1">
        <v>9509.3262992060008</v>
      </c>
      <c r="DG94" s="1">
        <v>9599.0464460580006</v>
      </c>
      <c r="DH94" s="1">
        <v>9686.2688030959998</v>
      </c>
      <c r="DI94" s="1">
        <v>9770.5268595060006</v>
      </c>
      <c r="DJ94" s="1">
        <v>9851.2995459819995</v>
      </c>
      <c r="DK94" s="1">
        <v>9928.0059438379994</v>
      </c>
      <c r="DL94" s="1">
        <v>10000</v>
      </c>
    </row>
    <row r="95" spans="1:122" x14ac:dyDescent="0.15">
      <c r="A95" s="1" t="s">
        <v>409</v>
      </c>
      <c r="B95" s="1" t="s">
        <v>483</v>
      </c>
      <c r="C95" s="1">
        <v>1</v>
      </c>
      <c r="D95" s="1">
        <v>1</v>
      </c>
      <c r="E95" s="1">
        <v>2</v>
      </c>
      <c r="F95" s="1">
        <v>7</v>
      </c>
      <c r="G95" s="1">
        <v>0</v>
      </c>
      <c r="H95" s="1">
        <v>0</v>
      </c>
      <c r="I95" s="1">
        <v>0</v>
      </c>
      <c r="J95" s="1">
        <v>0</v>
      </c>
      <c r="K95" s="1">
        <v>2929.0469378530001</v>
      </c>
      <c r="L95" s="1">
        <v>103</v>
      </c>
      <c r="M95" s="1">
        <v>2963.7769998029999</v>
      </c>
      <c r="N95" s="1">
        <v>3000.8025607869999</v>
      </c>
      <c r="O95" s="1">
        <v>3038.291094358</v>
      </c>
      <c r="P95" s="1">
        <v>3076.2475327779998</v>
      </c>
      <c r="Q95" s="1">
        <v>3114.6766191820002</v>
      </c>
      <c r="R95" s="1">
        <v>3153.5828933150001</v>
      </c>
      <c r="S95" s="1">
        <v>3192.9711242600001</v>
      </c>
      <c r="T95" s="1">
        <v>3232.847229814</v>
      </c>
      <c r="U95" s="1">
        <v>3273.2162814140002</v>
      </c>
      <c r="V95" s="1">
        <v>3314.127656612</v>
      </c>
      <c r="W95" s="1">
        <v>3355.549886927</v>
      </c>
      <c r="X95" s="1">
        <v>3397.489630992</v>
      </c>
      <c r="Y95" s="1">
        <v>3439.9534482580002</v>
      </c>
      <c r="Z95" s="1">
        <v>3482.947925084</v>
      </c>
      <c r="AA95" s="1">
        <v>3526.4796524630001</v>
      </c>
      <c r="AB95" s="1">
        <v>3570.5551821140002</v>
      </c>
      <c r="AC95" s="1">
        <v>3615.1811415789998</v>
      </c>
      <c r="AD95" s="1">
        <v>3660.3642760779999</v>
      </c>
      <c r="AE95" s="1">
        <v>3706.1114310900002</v>
      </c>
      <c r="AF95" s="1">
        <v>3752.4301016129998</v>
      </c>
      <c r="AG95" s="1">
        <v>3799.3275311749999</v>
      </c>
      <c r="AH95" s="1">
        <v>3846.810928293</v>
      </c>
      <c r="AI95" s="1">
        <v>3894.887547022</v>
      </c>
      <c r="AJ95" s="1">
        <v>3943.564773782</v>
      </c>
      <c r="AK95" s="1">
        <v>3992.8500415919998</v>
      </c>
      <c r="AL95" s="1">
        <v>4042.7506923780002</v>
      </c>
      <c r="AM95" s="1">
        <v>4093.2740355629999</v>
      </c>
      <c r="AN95" s="1">
        <v>4144.4278064829996</v>
      </c>
      <c r="AO95" s="1">
        <v>4196.2200005519999</v>
      </c>
      <c r="AP95" s="1">
        <v>4248.6585988160004</v>
      </c>
      <c r="AQ95" s="1">
        <v>4301.7515137009996</v>
      </c>
      <c r="AR95" s="1">
        <v>4355.5065064649998</v>
      </c>
      <c r="AS95" s="1">
        <v>4409.9316428020002</v>
      </c>
      <c r="AT95" s="1">
        <v>4465.0352072469996</v>
      </c>
      <c r="AU95" s="1">
        <v>4520.8256359429997</v>
      </c>
      <c r="AV95" s="1">
        <v>4577.31154668</v>
      </c>
      <c r="AW95" s="1">
        <v>4634.5012772130003</v>
      </c>
      <c r="AX95" s="1">
        <v>4692.4031254729998</v>
      </c>
      <c r="AY95" s="1">
        <v>4751.0253688290004</v>
      </c>
      <c r="AZ95" s="1">
        <v>4810.3765817659996</v>
      </c>
      <c r="BA95" s="1">
        <v>4870.465595222</v>
      </c>
      <c r="BB95" s="1">
        <v>4931.3011757969998</v>
      </c>
      <c r="BC95" s="1">
        <v>4992.8919324709996</v>
      </c>
      <c r="BD95" s="1">
        <v>5055.2466135029999</v>
      </c>
      <c r="BE95" s="1">
        <v>5118.3738520950001</v>
      </c>
      <c r="BF95" s="1">
        <v>5182.2833457959996</v>
      </c>
      <c r="BG95" s="1">
        <v>5246.9848003289999</v>
      </c>
      <c r="BH95" s="1">
        <v>5312.4883112260004</v>
      </c>
      <c r="BI95" s="1">
        <v>5378.8032661400002</v>
      </c>
      <c r="BJ95" s="1">
        <v>5445.9382941419999</v>
      </c>
      <c r="BK95" s="1">
        <v>5513.9012439999997</v>
      </c>
      <c r="BL95" s="1">
        <v>5582.6997262949999</v>
      </c>
      <c r="BM95" s="1">
        <v>5652.3418248739999</v>
      </c>
      <c r="BN95" s="1">
        <v>5722.8361562379996</v>
      </c>
      <c r="BO95" s="1">
        <v>5794.1935243669996</v>
      </c>
      <c r="BP95" s="1">
        <v>5866.4241257289996</v>
      </c>
      <c r="BQ95" s="1">
        <v>5939.5360389950001</v>
      </c>
      <c r="BR95" s="1">
        <v>6013.536806909</v>
      </c>
      <c r="BS95" s="1">
        <v>6088.433127368</v>
      </c>
      <c r="BT95" s="1">
        <v>6164.2310412930001</v>
      </c>
      <c r="BU95" s="1">
        <v>6240.9357867110002</v>
      </c>
      <c r="BV95" s="1">
        <v>6318.5519979159999</v>
      </c>
      <c r="BW95" s="1">
        <v>6397.0840649350002</v>
      </c>
      <c r="BX95" s="1">
        <v>6476.5362307619998</v>
      </c>
      <c r="BY95" s="1">
        <v>6556.9131008240001</v>
      </c>
      <c r="BZ95" s="1">
        <v>6638.2217167119998</v>
      </c>
      <c r="CA95" s="1">
        <v>6720.4635714469996</v>
      </c>
      <c r="CB95" s="1">
        <v>6803.6394539359999</v>
      </c>
      <c r="CC95" s="1">
        <v>6887.7477537479999</v>
      </c>
      <c r="CD95" s="1">
        <v>6972.7854178010002</v>
      </c>
      <c r="CE95" s="1">
        <v>7058.7497752059999</v>
      </c>
      <c r="CF95" s="1">
        <v>7145.6350117399998</v>
      </c>
      <c r="CG95" s="1">
        <v>7233.4356019799998</v>
      </c>
      <c r="CH95" s="1">
        <v>7322.1443366860003</v>
      </c>
      <c r="CI95" s="1">
        <v>7411.7505784209998</v>
      </c>
      <c r="CJ95" s="1">
        <v>7502.2420947250002</v>
      </c>
      <c r="CK95" s="1">
        <v>7593.6016276509999</v>
      </c>
      <c r="CL95" s="1">
        <v>7685.8106711350001</v>
      </c>
      <c r="CM95" s="1">
        <v>7778.8465588469999</v>
      </c>
      <c r="CN95" s="1">
        <v>7872.6738287010003</v>
      </c>
      <c r="CO95" s="1">
        <v>7967.2638699010004</v>
      </c>
      <c r="CP95" s="1">
        <v>8062.569559474</v>
      </c>
      <c r="CQ95" s="1">
        <v>8158.5469498109996</v>
      </c>
      <c r="CR95" s="1">
        <v>8255.1251146659997</v>
      </c>
      <c r="CS95" s="1">
        <v>8352.1874853779991</v>
      </c>
      <c r="CT95" s="1">
        <v>8449.5701582220008</v>
      </c>
      <c r="CU95" s="1">
        <v>8547.2790341679993</v>
      </c>
      <c r="CV95" s="1">
        <v>8645.2060820139995</v>
      </c>
      <c r="CW95" s="1">
        <v>8743.2279355659994</v>
      </c>
      <c r="CX95" s="1">
        <v>8841.2041937089998</v>
      </c>
      <c r="CY95" s="1">
        <v>8938.9753686740005</v>
      </c>
      <c r="CZ95" s="1">
        <v>9036.3605194539996</v>
      </c>
      <c r="DA95" s="1">
        <v>9133.1548191050006</v>
      </c>
      <c r="DB95" s="1">
        <v>9229.1267100160003</v>
      </c>
      <c r="DC95" s="1">
        <v>9324.0149543829993</v>
      </c>
      <c r="DD95" s="1">
        <v>9417.5251806889992</v>
      </c>
      <c r="DE95" s="1">
        <v>9509.3262992060008</v>
      </c>
      <c r="DF95" s="1">
        <v>9599.0464460580006</v>
      </c>
      <c r="DG95" s="1">
        <v>9686.2688030959998</v>
      </c>
      <c r="DH95" s="1">
        <v>9770.5268595060006</v>
      </c>
      <c r="DI95" s="1">
        <v>9851.2995459819995</v>
      </c>
      <c r="DJ95" s="1">
        <v>9928.0059438379994</v>
      </c>
      <c r="DK95" s="1">
        <v>10000</v>
      </c>
    </row>
    <row r="96" spans="1:122" x14ac:dyDescent="0.15">
      <c r="A96" s="1" t="s">
        <v>410</v>
      </c>
      <c r="B96" s="1" t="s">
        <v>483</v>
      </c>
      <c r="C96" s="1">
        <v>1</v>
      </c>
      <c r="D96" s="1">
        <v>1</v>
      </c>
      <c r="E96" s="1">
        <v>2</v>
      </c>
      <c r="F96" s="1">
        <v>8</v>
      </c>
      <c r="G96" s="1">
        <v>0</v>
      </c>
      <c r="H96" s="1">
        <v>0</v>
      </c>
      <c r="I96" s="1">
        <v>0</v>
      </c>
      <c r="J96" s="1">
        <v>0</v>
      </c>
      <c r="K96" s="1">
        <v>2965.634409796</v>
      </c>
      <c r="L96" s="1">
        <v>102</v>
      </c>
      <c r="M96" s="1">
        <v>3000.802194935</v>
      </c>
      <c r="N96" s="1">
        <v>3038.290764672</v>
      </c>
      <c r="O96" s="1">
        <v>3076.2472410400001</v>
      </c>
      <c r="P96" s="1">
        <v>3114.6763692919999</v>
      </c>
      <c r="Q96" s="1">
        <v>3153.5826918130001</v>
      </c>
      <c r="R96" s="1">
        <v>3192.9709800360001</v>
      </c>
      <c r="S96" s="1">
        <v>3232.847152071</v>
      </c>
      <c r="T96" s="1">
        <v>3273.2162814140002</v>
      </c>
      <c r="U96" s="1">
        <v>3314.127656612</v>
      </c>
      <c r="V96" s="1">
        <v>3355.549886927</v>
      </c>
      <c r="W96" s="1">
        <v>3397.489630992</v>
      </c>
      <c r="X96" s="1">
        <v>3439.9534482580002</v>
      </c>
      <c r="Y96" s="1">
        <v>3482.947925084</v>
      </c>
      <c r="Z96" s="1">
        <v>3526.4796524630001</v>
      </c>
      <c r="AA96" s="1">
        <v>3570.5551821140002</v>
      </c>
      <c r="AB96" s="1">
        <v>3615.1811415789998</v>
      </c>
      <c r="AC96" s="1">
        <v>3660.3642760779999</v>
      </c>
      <c r="AD96" s="1">
        <v>3706.1114310900002</v>
      </c>
      <c r="AE96" s="1">
        <v>3752.4301016129998</v>
      </c>
      <c r="AF96" s="1">
        <v>3799.3275311749999</v>
      </c>
      <c r="AG96" s="1">
        <v>3846.810928293</v>
      </c>
      <c r="AH96" s="1">
        <v>3894.887547022</v>
      </c>
      <c r="AI96" s="1">
        <v>3943.564773782</v>
      </c>
      <c r="AJ96" s="1">
        <v>3992.8500415919998</v>
      </c>
      <c r="AK96" s="1">
        <v>4042.7506923780002</v>
      </c>
      <c r="AL96" s="1">
        <v>4093.2740355629999</v>
      </c>
      <c r="AM96" s="1">
        <v>4144.4278064829996</v>
      </c>
      <c r="AN96" s="1">
        <v>4196.2200005519999</v>
      </c>
      <c r="AO96" s="1">
        <v>4248.6585988160004</v>
      </c>
      <c r="AP96" s="1">
        <v>4301.7515137009996</v>
      </c>
      <c r="AQ96" s="1">
        <v>4355.5065064649998</v>
      </c>
      <c r="AR96" s="1">
        <v>4409.9316428020002</v>
      </c>
      <c r="AS96" s="1">
        <v>4465.0352072469996</v>
      </c>
      <c r="AT96" s="1">
        <v>4520.8256359429997</v>
      </c>
      <c r="AU96" s="1">
        <v>4577.31154668</v>
      </c>
      <c r="AV96" s="1">
        <v>4634.5012772130003</v>
      </c>
      <c r="AW96" s="1">
        <v>4692.4031254729998</v>
      </c>
      <c r="AX96" s="1">
        <v>4751.0253688290004</v>
      </c>
      <c r="AY96" s="1">
        <v>4810.3765817659996</v>
      </c>
      <c r="AZ96" s="1">
        <v>4870.465595222</v>
      </c>
      <c r="BA96" s="1">
        <v>4931.3011757969998</v>
      </c>
      <c r="BB96" s="1">
        <v>4992.8919324709996</v>
      </c>
      <c r="BC96" s="1">
        <v>5055.2466135029999</v>
      </c>
      <c r="BD96" s="1">
        <v>5118.3738520950001</v>
      </c>
      <c r="BE96" s="1">
        <v>5182.2833457959996</v>
      </c>
      <c r="BF96" s="1">
        <v>5246.9848003289999</v>
      </c>
      <c r="BG96" s="1">
        <v>5312.4883112260004</v>
      </c>
      <c r="BH96" s="1">
        <v>5378.8032661400002</v>
      </c>
      <c r="BI96" s="1">
        <v>5445.9382941419999</v>
      </c>
      <c r="BJ96" s="1">
        <v>5513.9012439999997</v>
      </c>
      <c r="BK96" s="1">
        <v>5582.6997262949999</v>
      </c>
      <c r="BL96" s="1">
        <v>5652.3418248739999</v>
      </c>
      <c r="BM96" s="1">
        <v>5722.8361562379996</v>
      </c>
      <c r="BN96" s="1">
        <v>5794.1935243669996</v>
      </c>
      <c r="BO96" s="1">
        <v>5866.4241257289996</v>
      </c>
      <c r="BP96" s="1">
        <v>5939.5360389950001</v>
      </c>
      <c r="BQ96" s="1">
        <v>6013.536806909</v>
      </c>
      <c r="BR96" s="1">
        <v>6088.433127368</v>
      </c>
      <c r="BS96" s="1">
        <v>6164.2310412930001</v>
      </c>
      <c r="BT96" s="1">
        <v>6240.9357867110002</v>
      </c>
      <c r="BU96" s="1">
        <v>6318.5519979159999</v>
      </c>
      <c r="BV96" s="1">
        <v>6397.0840649350002</v>
      </c>
      <c r="BW96" s="1">
        <v>6476.5362307619998</v>
      </c>
      <c r="BX96" s="1">
        <v>6556.9131008240001</v>
      </c>
      <c r="BY96" s="1">
        <v>6638.2217167119998</v>
      </c>
      <c r="BZ96" s="1">
        <v>6720.4635714469996</v>
      </c>
      <c r="CA96" s="1">
        <v>6803.6394539359999</v>
      </c>
      <c r="CB96" s="1">
        <v>6887.7477537479999</v>
      </c>
      <c r="CC96" s="1">
        <v>6972.7854178010002</v>
      </c>
      <c r="CD96" s="1">
        <v>7058.7497752059999</v>
      </c>
      <c r="CE96" s="1">
        <v>7145.6350117399998</v>
      </c>
      <c r="CF96" s="1">
        <v>7233.4356019799998</v>
      </c>
      <c r="CG96" s="1">
        <v>7322.1443366860003</v>
      </c>
      <c r="CH96" s="1">
        <v>7411.7505784209998</v>
      </c>
      <c r="CI96" s="1">
        <v>7502.2420947250002</v>
      </c>
      <c r="CJ96" s="1">
        <v>7593.6016276509999</v>
      </c>
      <c r="CK96" s="1">
        <v>7685.8106711350001</v>
      </c>
      <c r="CL96" s="1">
        <v>7778.8465588469999</v>
      </c>
      <c r="CM96" s="1">
        <v>7872.6738287010003</v>
      </c>
      <c r="CN96" s="1">
        <v>7967.2638699010004</v>
      </c>
      <c r="CO96" s="1">
        <v>8062.569559474</v>
      </c>
      <c r="CP96" s="1">
        <v>8158.5469498109996</v>
      </c>
      <c r="CQ96" s="1">
        <v>8255.1251146659997</v>
      </c>
      <c r="CR96" s="1">
        <v>8352.1874853779991</v>
      </c>
      <c r="CS96" s="1">
        <v>8449.5701582220008</v>
      </c>
      <c r="CT96" s="1">
        <v>8547.2790341679993</v>
      </c>
      <c r="CU96" s="1">
        <v>8645.2060820139995</v>
      </c>
      <c r="CV96" s="1">
        <v>8743.2279355659994</v>
      </c>
      <c r="CW96" s="1">
        <v>8841.2041937089998</v>
      </c>
      <c r="CX96" s="1">
        <v>8938.9753686740005</v>
      </c>
      <c r="CY96" s="1">
        <v>9036.3605194539996</v>
      </c>
      <c r="CZ96" s="1">
        <v>9133.1548191050006</v>
      </c>
      <c r="DA96" s="1">
        <v>9229.1267100160003</v>
      </c>
      <c r="DB96" s="1">
        <v>9324.0149543829993</v>
      </c>
      <c r="DC96" s="1">
        <v>9417.5251806889992</v>
      </c>
      <c r="DD96" s="1">
        <v>9509.3262992060008</v>
      </c>
      <c r="DE96" s="1">
        <v>9599.0464460580006</v>
      </c>
      <c r="DF96" s="1">
        <v>9686.2688030959998</v>
      </c>
      <c r="DG96" s="1">
        <v>9770.5268595060006</v>
      </c>
      <c r="DH96" s="1">
        <v>9851.2995459819995</v>
      </c>
      <c r="DI96" s="1">
        <v>9928.0059438379994</v>
      </c>
      <c r="DJ96" s="1">
        <v>10000</v>
      </c>
    </row>
    <row r="97" spans="1:113" x14ac:dyDescent="0.15">
      <c r="A97" s="1" t="s">
        <v>411</v>
      </c>
      <c r="B97" s="1" t="s">
        <v>483</v>
      </c>
      <c r="C97" s="1">
        <v>1</v>
      </c>
      <c r="D97" s="1">
        <v>1</v>
      </c>
      <c r="E97" s="1">
        <v>2</v>
      </c>
      <c r="F97" s="1">
        <v>9</v>
      </c>
      <c r="G97" s="1">
        <v>0</v>
      </c>
      <c r="H97" s="1">
        <v>0</v>
      </c>
      <c r="I97" s="1">
        <v>0</v>
      </c>
      <c r="J97" s="1">
        <v>0</v>
      </c>
      <c r="K97" s="1">
        <v>3002.6842579590002</v>
      </c>
      <c r="L97" s="1">
        <v>101</v>
      </c>
      <c r="M97" s="1">
        <v>3038.2937072640002</v>
      </c>
      <c r="N97" s="1">
        <v>3076.2502135630002</v>
      </c>
      <c r="O97" s="1">
        <v>3114.6793715620001</v>
      </c>
      <c r="P97" s="1">
        <v>3153.5857232220001</v>
      </c>
      <c r="Q97" s="1">
        <v>3192.9740395980002</v>
      </c>
      <c r="R97" s="1">
        <v>3232.8502387560002</v>
      </c>
      <c r="S97" s="1">
        <v>3273.2193938619998</v>
      </c>
      <c r="T97" s="1">
        <v>3314.127656612</v>
      </c>
      <c r="U97" s="1">
        <v>3355.549886927</v>
      </c>
      <c r="V97" s="1">
        <v>3397.489630992</v>
      </c>
      <c r="W97" s="1">
        <v>3439.9534482580002</v>
      </c>
      <c r="X97" s="1">
        <v>3482.947925084</v>
      </c>
      <c r="Y97" s="1">
        <v>3526.4796524630001</v>
      </c>
      <c r="Z97" s="1">
        <v>3570.5551821140002</v>
      </c>
      <c r="AA97" s="1">
        <v>3615.1811415789998</v>
      </c>
      <c r="AB97" s="1">
        <v>3660.3642760779999</v>
      </c>
      <c r="AC97" s="1">
        <v>3706.1114310900002</v>
      </c>
      <c r="AD97" s="1">
        <v>3752.4301016129998</v>
      </c>
      <c r="AE97" s="1">
        <v>3799.3275311749999</v>
      </c>
      <c r="AF97" s="1">
        <v>3846.810928293</v>
      </c>
      <c r="AG97" s="1">
        <v>3894.887547022</v>
      </c>
      <c r="AH97" s="1">
        <v>3943.564773782</v>
      </c>
      <c r="AI97" s="1">
        <v>3992.8500415919998</v>
      </c>
      <c r="AJ97" s="1">
        <v>4042.7506923780002</v>
      </c>
      <c r="AK97" s="1">
        <v>4093.2740355629999</v>
      </c>
      <c r="AL97" s="1">
        <v>4144.4278064829996</v>
      </c>
      <c r="AM97" s="1">
        <v>4196.2200005519999</v>
      </c>
      <c r="AN97" s="1">
        <v>4248.6585988160004</v>
      </c>
      <c r="AO97" s="1">
        <v>4301.7515137009996</v>
      </c>
      <c r="AP97" s="1">
        <v>4355.5065064649998</v>
      </c>
      <c r="AQ97" s="1">
        <v>4409.9316428020002</v>
      </c>
      <c r="AR97" s="1">
        <v>4465.0352072469996</v>
      </c>
      <c r="AS97" s="1">
        <v>4520.8256359429997</v>
      </c>
      <c r="AT97" s="1">
        <v>4577.31154668</v>
      </c>
      <c r="AU97" s="1">
        <v>4634.5012772130003</v>
      </c>
      <c r="AV97" s="1">
        <v>4692.4031254729998</v>
      </c>
      <c r="AW97" s="1">
        <v>4751.0253688290004</v>
      </c>
      <c r="AX97" s="1">
        <v>4810.3765817659996</v>
      </c>
      <c r="AY97" s="1">
        <v>4870.465595222</v>
      </c>
      <c r="AZ97" s="1">
        <v>4931.3011757969998</v>
      </c>
      <c r="BA97" s="1">
        <v>4992.8919324709996</v>
      </c>
      <c r="BB97" s="1">
        <v>5055.2466135029999</v>
      </c>
      <c r="BC97" s="1">
        <v>5118.3738520950001</v>
      </c>
      <c r="BD97" s="1">
        <v>5182.2833457959996</v>
      </c>
      <c r="BE97" s="1">
        <v>5246.9848003289999</v>
      </c>
      <c r="BF97" s="1">
        <v>5312.4883112260004</v>
      </c>
      <c r="BG97" s="1">
        <v>5378.8032661400002</v>
      </c>
      <c r="BH97" s="1">
        <v>5445.9382941419999</v>
      </c>
      <c r="BI97" s="1">
        <v>5513.9012439999997</v>
      </c>
      <c r="BJ97" s="1">
        <v>5582.6997262949999</v>
      </c>
      <c r="BK97" s="1">
        <v>5652.3418248739999</v>
      </c>
      <c r="BL97" s="1">
        <v>5722.8361562379996</v>
      </c>
      <c r="BM97" s="1">
        <v>5794.1935243669996</v>
      </c>
      <c r="BN97" s="1">
        <v>5866.4241257289996</v>
      </c>
      <c r="BO97" s="1">
        <v>5939.5360389950001</v>
      </c>
      <c r="BP97" s="1">
        <v>6013.536806909</v>
      </c>
      <c r="BQ97" s="1">
        <v>6088.433127368</v>
      </c>
      <c r="BR97" s="1">
        <v>6164.2310412930001</v>
      </c>
      <c r="BS97" s="1">
        <v>6240.9357867110002</v>
      </c>
      <c r="BT97" s="1">
        <v>6318.5519979159999</v>
      </c>
      <c r="BU97" s="1">
        <v>6397.0840649350002</v>
      </c>
      <c r="BV97" s="1">
        <v>6476.5362307619998</v>
      </c>
      <c r="BW97" s="1">
        <v>6556.9131008240001</v>
      </c>
      <c r="BX97" s="1">
        <v>6638.2217167119998</v>
      </c>
      <c r="BY97" s="1">
        <v>6720.4635714469996</v>
      </c>
      <c r="BZ97" s="1">
        <v>6803.6394539359999</v>
      </c>
      <c r="CA97" s="1">
        <v>6887.7477537479999</v>
      </c>
      <c r="CB97" s="1">
        <v>6972.7854178010002</v>
      </c>
      <c r="CC97" s="1">
        <v>7058.7497752059999</v>
      </c>
      <c r="CD97" s="1">
        <v>7145.6350117399998</v>
      </c>
      <c r="CE97" s="1">
        <v>7233.4356019799998</v>
      </c>
      <c r="CF97" s="1">
        <v>7322.1443366860003</v>
      </c>
      <c r="CG97" s="1">
        <v>7411.7505784209998</v>
      </c>
      <c r="CH97" s="1">
        <v>7502.2420947250002</v>
      </c>
      <c r="CI97" s="1">
        <v>7593.6016276509999</v>
      </c>
      <c r="CJ97" s="1">
        <v>7685.8106711350001</v>
      </c>
      <c r="CK97" s="1">
        <v>7778.8465588469999</v>
      </c>
      <c r="CL97" s="1">
        <v>7872.6738287010003</v>
      </c>
      <c r="CM97" s="1">
        <v>7967.2638699010004</v>
      </c>
      <c r="CN97" s="1">
        <v>8062.569559474</v>
      </c>
      <c r="CO97" s="1">
        <v>8158.5469498109996</v>
      </c>
      <c r="CP97" s="1">
        <v>8255.1251146659997</v>
      </c>
      <c r="CQ97" s="1">
        <v>8352.1874853779991</v>
      </c>
      <c r="CR97" s="1">
        <v>8449.5701582220008</v>
      </c>
      <c r="CS97" s="1">
        <v>8547.2790341679993</v>
      </c>
      <c r="CT97" s="1">
        <v>8645.2060820139995</v>
      </c>
      <c r="CU97" s="1">
        <v>8743.2279355659994</v>
      </c>
      <c r="CV97" s="1">
        <v>8841.2041937089998</v>
      </c>
      <c r="CW97" s="1">
        <v>8938.9753686740005</v>
      </c>
      <c r="CX97" s="1">
        <v>9036.3605194539996</v>
      </c>
      <c r="CY97" s="1">
        <v>9133.1548191050006</v>
      </c>
      <c r="CZ97" s="1">
        <v>9229.1267100160003</v>
      </c>
      <c r="DA97" s="1">
        <v>9324.0149543829993</v>
      </c>
      <c r="DB97" s="1">
        <v>9417.5251806889992</v>
      </c>
      <c r="DC97" s="1">
        <v>9509.3262992060008</v>
      </c>
      <c r="DD97" s="1">
        <v>9599.0464460580006</v>
      </c>
      <c r="DE97" s="1">
        <v>9686.2688030959998</v>
      </c>
      <c r="DF97" s="1">
        <v>9770.5268595060006</v>
      </c>
      <c r="DG97" s="1">
        <v>9851.2995459819995</v>
      </c>
      <c r="DH97" s="1">
        <v>9928.0059438379994</v>
      </c>
      <c r="DI97" s="1">
        <v>10000</v>
      </c>
    </row>
    <row r="98" spans="1:113" x14ac:dyDescent="0.15">
      <c r="A98" s="1" t="s">
        <v>412</v>
      </c>
      <c r="B98" s="1" t="s">
        <v>483</v>
      </c>
      <c r="C98" s="1">
        <v>1</v>
      </c>
      <c r="D98" s="1">
        <v>1</v>
      </c>
      <c r="E98" s="1">
        <v>2</v>
      </c>
      <c r="F98" s="1">
        <v>10</v>
      </c>
      <c r="G98" s="1">
        <v>0</v>
      </c>
      <c r="H98" s="1">
        <v>0</v>
      </c>
      <c r="I98" s="1">
        <v>0</v>
      </c>
      <c r="J98" s="1">
        <v>0</v>
      </c>
      <c r="K98" s="1">
        <v>3040.2063787709999</v>
      </c>
      <c r="L98" s="1">
        <v>100</v>
      </c>
      <c r="M98" s="1">
        <v>3076.2613015239999</v>
      </c>
      <c r="N98" s="1">
        <v>3114.6905408709999</v>
      </c>
      <c r="O98" s="1">
        <v>3153.5969673230002</v>
      </c>
      <c r="P98" s="1">
        <v>3192.985349</v>
      </c>
      <c r="Q98" s="1">
        <v>3232.8616035969999</v>
      </c>
      <c r="R98" s="1">
        <v>3273.230801706</v>
      </c>
      <c r="S98" s="1">
        <v>3314.1313295119999</v>
      </c>
      <c r="T98" s="1">
        <v>3355.549886927</v>
      </c>
      <c r="U98" s="1">
        <v>3397.489630992</v>
      </c>
      <c r="V98" s="1">
        <v>3439.9534482580002</v>
      </c>
      <c r="W98" s="1">
        <v>3482.947925084</v>
      </c>
      <c r="X98" s="1">
        <v>3526.4796524630001</v>
      </c>
      <c r="Y98" s="1">
        <v>3570.5551821140002</v>
      </c>
      <c r="Z98" s="1">
        <v>3615.1811415789998</v>
      </c>
      <c r="AA98" s="1">
        <v>3660.3642760779999</v>
      </c>
      <c r="AB98" s="1">
        <v>3706.1114310900002</v>
      </c>
      <c r="AC98" s="1">
        <v>3752.4301016129998</v>
      </c>
      <c r="AD98" s="1">
        <v>3799.3275311749999</v>
      </c>
      <c r="AE98" s="1">
        <v>3846.810928293</v>
      </c>
      <c r="AF98" s="1">
        <v>3894.887547022</v>
      </c>
      <c r="AG98" s="1">
        <v>3943.564773782</v>
      </c>
      <c r="AH98" s="1">
        <v>3992.8500415919998</v>
      </c>
      <c r="AI98" s="1">
        <v>4042.7506923780002</v>
      </c>
      <c r="AJ98" s="1">
        <v>4093.2740355629999</v>
      </c>
      <c r="AK98" s="1">
        <v>4144.4278064829996</v>
      </c>
      <c r="AL98" s="1">
        <v>4196.2200005519999</v>
      </c>
      <c r="AM98" s="1">
        <v>4248.6585988160004</v>
      </c>
      <c r="AN98" s="1">
        <v>4301.7515137009996</v>
      </c>
      <c r="AO98" s="1">
        <v>4355.5065064649998</v>
      </c>
      <c r="AP98" s="1">
        <v>4409.9316428020002</v>
      </c>
      <c r="AQ98" s="1">
        <v>4465.0352072469996</v>
      </c>
      <c r="AR98" s="1">
        <v>4520.8256359429997</v>
      </c>
      <c r="AS98" s="1">
        <v>4577.31154668</v>
      </c>
      <c r="AT98" s="1">
        <v>4634.5012772130003</v>
      </c>
      <c r="AU98" s="1">
        <v>4692.4031254729998</v>
      </c>
      <c r="AV98" s="1">
        <v>4751.0253688290004</v>
      </c>
      <c r="AW98" s="1">
        <v>4810.3765817659996</v>
      </c>
      <c r="AX98" s="1">
        <v>4870.465595222</v>
      </c>
      <c r="AY98" s="1">
        <v>4931.3011757969998</v>
      </c>
      <c r="AZ98" s="1">
        <v>4992.8919324709996</v>
      </c>
      <c r="BA98" s="1">
        <v>5055.2466135029999</v>
      </c>
      <c r="BB98" s="1">
        <v>5118.3738520950001</v>
      </c>
      <c r="BC98" s="1">
        <v>5182.2833457959996</v>
      </c>
      <c r="BD98" s="1">
        <v>5246.9848003289999</v>
      </c>
      <c r="BE98" s="1">
        <v>5312.4883112260004</v>
      </c>
      <c r="BF98" s="1">
        <v>5378.8032661400002</v>
      </c>
      <c r="BG98" s="1">
        <v>5445.9382941419999</v>
      </c>
      <c r="BH98" s="1">
        <v>5513.9012439999997</v>
      </c>
      <c r="BI98" s="1">
        <v>5582.6997262949999</v>
      </c>
      <c r="BJ98" s="1">
        <v>5652.3418248739999</v>
      </c>
      <c r="BK98" s="1">
        <v>5722.8361562379996</v>
      </c>
      <c r="BL98" s="1">
        <v>5794.1935243669996</v>
      </c>
      <c r="BM98" s="1">
        <v>5866.4241257289996</v>
      </c>
      <c r="BN98" s="1">
        <v>5939.5360389950001</v>
      </c>
      <c r="BO98" s="1">
        <v>6013.536806909</v>
      </c>
      <c r="BP98" s="1">
        <v>6088.433127368</v>
      </c>
      <c r="BQ98" s="1">
        <v>6164.2310412930001</v>
      </c>
      <c r="BR98" s="1">
        <v>6240.9357867110002</v>
      </c>
      <c r="BS98" s="1">
        <v>6318.5519979159999</v>
      </c>
      <c r="BT98" s="1">
        <v>6397.0840649350002</v>
      </c>
      <c r="BU98" s="1">
        <v>6476.5362307619998</v>
      </c>
      <c r="BV98" s="1">
        <v>6556.9131008240001</v>
      </c>
      <c r="BW98" s="1">
        <v>6638.2217167119998</v>
      </c>
      <c r="BX98" s="1">
        <v>6720.4635714469996</v>
      </c>
      <c r="BY98" s="1">
        <v>6803.6394539359999</v>
      </c>
      <c r="BZ98" s="1">
        <v>6887.7477537479999</v>
      </c>
      <c r="CA98" s="1">
        <v>6972.7854178010002</v>
      </c>
      <c r="CB98" s="1">
        <v>7058.7497752059999</v>
      </c>
      <c r="CC98" s="1">
        <v>7145.6350117399998</v>
      </c>
      <c r="CD98" s="1">
        <v>7233.4356019799998</v>
      </c>
      <c r="CE98" s="1">
        <v>7322.1443366860003</v>
      </c>
      <c r="CF98" s="1">
        <v>7411.7505784209998</v>
      </c>
      <c r="CG98" s="1">
        <v>7502.2420947250002</v>
      </c>
      <c r="CH98" s="1">
        <v>7593.6016276509999</v>
      </c>
      <c r="CI98" s="1">
        <v>7685.8106711350001</v>
      </c>
      <c r="CJ98" s="1">
        <v>7778.8465588469999</v>
      </c>
      <c r="CK98" s="1">
        <v>7872.6738287010003</v>
      </c>
      <c r="CL98" s="1">
        <v>7967.2638699010004</v>
      </c>
      <c r="CM98" s="1">
        <v>8062.569559474</v>
      </c>
      <c r="CN98" s="1">
        <v>8158.5469498109996</v>
      </c>
      <c r="CO98" s="1">
        <v>8255.1251146659997</v>
      </c>
      <c r="CP98" s="1">
        <v>8352.1874853779991</v>
      </c>
      <c r="CQ98" s="1">
        <v>8449.5701582220008</v>
      </c>
      <c r="CR98" s="1">
        <v>8547.2790341679993</v>
      </c>
      <c r="CS98" s="1">
        <v>8645.2060820139995</v>
      </c>
      <c r="CT98" s="1">
        <v>8743.2279355659994</v>
      </c>
      <c r="CU98" s="1">
        <v>8841.2041937089998</v>
      </c>
      <c r="CV98" s="1">
        <v>8938.9753686740005</v>
      </c>
      <c r="CW98" s="1">
        <v>9036.3605194539996</v>
      </c>
      <c r="CX98" s="1">
        <v>9133.1548191050006</v>
      </c>
      <c r="CY98" s="1">
        <v>9229.1267100160003</v>
      </c>
      <c r="CZ98" s="1">
        <v>9324.0149543829993</v>
      </c>
      <c r="DA98" s="1">
        <v>9417.5251806889992</v>
      </c>
      <c r="DB98" s="1">
        <v>9509.3262992060008</v>
      </c>
      <c r="DC98" s="1">
        <v>9599.0464460580006</v>
      </c>
      <c r="DD98" s="1">
        <v>9686.2688030959998</v>
      </c>
      <c r="DE98" s="1">
        <v>9770.5268595060006</v>
      </c>
      <c r="DF98" s="1">
        <v>9851.2995459819995</v>
      </c>
      <c r="DG98" s="1">
        <v>9928.0059438379994</v>
      </c>
      <c r="DH98" s="1">
        <v>10000</v>
      </c>
    </row>
    <row r="99" spans="1:113" x14ac:dyDescent="0.15">
      <c r="A99" s="1" t="s">
        <v>413</v>
      </c>
      <c r="B99" s="1" t="s">
        <v>483</v>
      </c>
      <c r="C99" s="1">
        <v>1</v>
      </c>
      <c r="D99" s="1">
        <v>1</v>
      </c>
      <c r="E99" s="1">
        <v>2</v>
      </c>
      <c r="F99" s="1">
        <v>11</v>
      </c>
      <c r="G99" s="1">
        <v>0</v>
      </c>
      <c r="H99" s="1">
        <v>0</v>
      </c>
      <c r="I99" s="1">
        <v>0</v>
      </c>
      <c r="J99" s="1">
        <v>0</v>
      </c>
      <c r="K99" s="1">
        <v>3078.205640825</v>
      </c>
      <c r="L99" s="1">
        <v>99</v>
      </c>
      <c r="M99" s="1">
        <v>3114.7098301860001</v>
      </c>
      <c r="N99" s="1">
        <v>3153.616492823</v>
      </c>
      <c r="O99" s="1">
        <v>3193.005112845</v>
      </c>
      <c r="P99" s="1">
        <v>3232.8816079530002</v>
      </c>
      <c r="Q99" s="1">
        <v>3273.2510485809998</v>
      </c>
      <c r="R99" s="1">
        <v>3314.1439535889999</v>
      </c>
      <c r="S99" s="1">
        <v>3355.5537970579999</v>
      </c>
      <c r="T99" s="1">
        <v>3397.489630992</v>
      </c>
      <c r="U99" s="1">
        <v>3439.9534482580002</v>
      </c>
      <c r="V99" s="1">
        <v>3482.947925084</v>
      </c>
      <c r="W99" s="1">
        <v>3526.4796524630001</v>
      </c>
      <c r="X99" s="1">
        <v>3570.5551821140002</v>
      </c>
      <c r="Y99" s="1">
        <v>3615.1811415789998</v>
      </c>
      <c r="Z99" s="1">
        <v>3660.3642760779999</v>
      </c>
      <c r="AA99" s="1">
        <v>3706.1114310900002</v>
      </c>
      <c r="AB99" s="1">
        <v>3752.4301016129998</v>
      </c>
      <c r="AC99" s="1">
        <v>3799.3275311749999</v>
      </c>
      <c r="AD99" s="1">
        <v>3846.810928293</v>
      </c>
      <c r="AE99" s="1">
        <v>3894.887547022</v>
      </c>
      <c r="AF99" s="1">
        <v>3943.564773782</v>
      </c>
      <c r="AG99" s="1">
        <v>3992.8500415919998</v>
      </c>
      <c r="AH99" s="1">
        <v>4042.7506923780002</v>
      </c>
      <c r="AI99" s="1">
        <v>4093.2740355629999</v>
      </c>
      <c r="AJ99" s="1">
        <v>4144.4278064829996</v>
      </c>
      <c r="AK99" s="1">
        <v>4196.2200005519999</v>
      </c>
      <c r="AL99" s="1">
        <v>4248.6585988160004</v>
      </c>
      <c r="AM99" s="1">
        <v>4301.7515137009996</v>
      </c>
      <c r="AN99" s="1">
        <v>4355.5065064649998</v>
      </c>
      <c r="AO99" s="1">
        <v>4409.9316428020002</v>
      </c>
      <c r="AP99" s="1">
        <v>4465.0352072469996</v>
      </c>
      <c r="AQ99" s="1">
        <v>4520.8256359429997</v>
      </c>
      <c r="AR99" s="1">
        <v>4577.31154668</v>
      </c>
      <c r="AS99" s="1">
        <v>4634.5012772130003</v>
      </c>
      <c r="AT99" s="1">
        <v>4692.4031254729998</v>
      </c>
      <c r="AU99" s="1">
        <v>4751.0253688290004</v>
      </c>
      <c r="AV99" s="1">
        <v>4810.3765817659996</v>
      </c>
      <c r="AW99" s="1">
        <v>4870.465595222</v>
      </c>
      <c r="AX99" s="1">
        <v>4931.3011757969998</v>
      </c>
      <c r="AY99" s="1">
        <v>4992.8919324709996</v>
      </c>
      <c r="AZ99" s="1">
        <v>5055.2466135029999</v>
      </c>
      <c r="BA99" s="1">
        <v>5118.3738520950001</v>
      </c>
      <c r="BB99" s="1">
        <v>5182.2833457959996</v>
      </c>
      <c r="BC99" s="1">
        <v>5246.9848003289999</v>
      </c>
      <c r="BD99" s="1">
        <v>5312.4883112260004</v>
      </c>
      <c r="BE99" s="1">
        <v>5378.8032661400002</v>
      </c>
      <c r="BF99" s="1">
        <v>5445.9382941419999</v>
      </c>
      <c r="BG99" s="1">
        <v>5513.9012439999997</v>
      </c>
      <c r="BH99" s="1">
        <v>5582.6997262949999</v>
      </c>
      <c r="BI99" s="1">
        <v>5652.3418248739999</v>
      </c>
      <c r="BJ99" s="1">
        <v>5722.8361562379996</v>
      </c>
      <c r="BK99" s="1">
        <v>5794.1935243669996</v>
      </c>
      <c r="BL99" s="1">
        <v>5866.4241257289996</v>
      </c>
      <c r="BM99" s="1">
        <v>5939.5360389950001</v>
      </c>
      <c r="BN99" s="1">
        <v>6013.536806909</v>
      </c>
      <c r="BO99" s="1">
        <v>6088.433127368</v>
      </c>
      <c r="BP99" s="1">
        <v>6164.2310412930001</v>
      </c>
      <c r="BQ99" s="1">
        <v>6240.9357867110002</v>
      </c>
      <c r="BR99" s="1">
        <v>6318.5519979159999</v>
      </c>
      <c r="BS99" s="1">
        <v>6397.0840649350002</v>
      </c>
      <c r="BT99" s="1">
        <v>6476.5362307619998</v>
      </c>
      <c r="BU99" s="1">
        <v>6556.9131008240001</v>
      </c>
      <c r="BV99" s="1">
        <v>6638.2217167119998</v>
      </c>
      <c r="BW99" s="1">
        <v>6720.4635714469996</v>
      </c>
      <c r="BX99" s="1">
        <v>6803.6394539359999</v>
      </c>
      <c r="BY99" s="1">
        <v>6887.7477537479999</v>
      </c>
      <c r="BZ99" s="1">
        <v>6972.7854178010002</v>
      </c>
      <c r="CA99" s="1">
        <v>7058.7497752059999</v>
      </c>
      <c r="CB99" s="1">
        <v>7145.6350117399998</v>
      </c>
      <c r="CC99" s="1">
        <v>7233.4356019799998</v>
      </c>
      <c r="CD99" s="1">
        <v>7322.1443366860003</v>
      </c>
      <c r="CE99" s="1">
        <v>7411.7505784209998</v>
      </c>
      <c r="CF99" s="1">
        <v>7502.2420947250002</v>
      </c>
      <c r="CG99" s="1">
        <v>7593.6016276509999</v>
      </c>
      <c r="CH99" s="1">
        <v>7685.8106711350001</v>
      </c>
      <c r="CI99" s="1">
        <v>7778.8465588469999</v>
      </c>
      <c r="CJ99" s="1">
        <v>7872.6738287010003</v>
      </c>
      <c r="CK99" s="1">
        <v>7967.2638699010004</v>
      </c>
      <c r="CL99" s="1">
        <v>8062.569559474</v>
      </c>
      <c r="CM99" s="1">
        <v>8158.5469498109996</v>
      </c>
      <c r="CN99" s="1">
        <v>8255.1251146659997</v>
      </c>
      <c r="CO99" s="1">
        <v>8352.1874853779991</v>
      </c>
      <c r="CP99" s="1">
        <v>8449.5701582220008</v>
      </c>
      <c r="CQ99" s="1">
        <v>8547.2790341679993</v>
      </c>
      <c r="CR99" s="1">
        <v>8645.2060820139995</v>
      </c>
      <c r="CS99" s="1">
        <v>8743.2279355659994</v>
      </c>
      <c r="CT99" s="1">
        <v>8841.2041937089998</v>
      </c>
      <c r="CU99" s="1">
        <v>8938.9753686740005</v>
      </c>
      <c r="CV99" s="1">
        <v>9036.3605194539996</v>
      </c>
      <c r="CW99" s="1">
        <v>9133.1548191050006</v>
      </c>
      <c r="CX99" s="1">
        <v>9229.1267100160003</v>
      </c>
      <c r="CY99" s="1">
        <v>9324.0149543829993</v>
      </c>
      <c r="CZ99" s="1">
        <v>9417.5251806889992</v>
      </c>
      <c r="DA99" s="1">
        <v>9509.3262992060008</v>
      </c>
      <c r="DB99" s="1">
        <v>9599.0464460580006</v>
      </c>
      <c r="DC99" s="1">
        <v>9686.2688030959998</v>
      </c>
      <c r="DD99" s="1">
        <v>9770.5268595060006</v>
      </c>
      <c r="DE99" s="1">
        <v>9851.2995459819995</v>
      </c>
      <c r="DF99" s="1">
        <v>9928.0059438379994</v>
      </c>
      <c r="DG99" s="1">
        <v>10000</v>
      </c>
    </row>
    <row r="100" spans="1:113" x14ac:dyDescent="0.15">
      <c r="A100" s="1" t="s">
        <v>414</v>
      </c>
      <c r="B100" s="1" t="s">
        <v>483</v>
      </c>
      <c r="C100" s="1">
        <v>1</v>
      </c>
      <c r="D100" s="1">
        <v>1</v>
      </c>
      <c r="E100" s="1">
        <v>2</v>
      </c>
      <c r="F100" s="1">
        <v>12</v>
      </c>
      <c r="G100" s="1">
        <v>0</v>
      </c>
      <c r="H100" s="1">
        <v>0</v>
      </c>
      <c r="I100" s="1">
        <v>0</v>
      </c>
      <c r="J100" s="1">
        <v>0</v>
      </c>
      <c r="K100" s="1">
        <v>3116.6872955690001</v>
      </c>
      <c r="L100" s="1">
        <v>98</v>
      </c>
      <c r="M100" s="1">
        <v>3153.6444071159999</v>
      </c>
      <c r="N100" s="1">
        <v>3193.0334382020001</v>
      </c>
      <c r="O100" s="1">
        <v>3232.9103583310002</v>
      </c>
      <c r="P100" s="1">
        <v>3273.280240134</v>
      </c>
      <c r="Q100" s="1">
        <v>3314.1656358320001</v>
      </c>
      <c r="R100" s="1">
        <v>3355.566880499</v>
      </c>
      <c r="S100" s="1">
        <v>3397.4935855959998</v>
      </c>
      <c r="T100" s="1">
        <v>3439.9534482580002</v>
      </c>
      <c r="U100" s="1">
        <v>3482.947925084</v>
      </c>
      <c r="V100" s="1">
        <v>3526.4796524630001</v>
      </c>
      <c r="W100" s="1">
        <v>3570.5551821140002</v>
      </c>
      <c r="X100" s="1">
        <v>3615.1811415789998</v>
      </c>
      <c r="Y100" s="1">
        <v>3660.3642760779999</v>
      </c>
      <c r="Z100" s="1">
        <v>3706.1114310900002</v>
      </c>
      <c r="AA100" s="1">
        <v>3752.4301016129998</v>
      </c>
      <c r="AB100" s="1">
        <v>3799.3275311749999</v>
      </c>
      <c r="AC100" s="1">
        <v>3846.810928293</v>
      </c>
      <c r="AD100" s="1">
        <v>3894.887547022</v>
      </c>
      <c r="AE100" s="1">
        <v>3943.564773782</v>
      </c>
      <c r="AF100" s="1">
        <v>3992.8500415919998</v>
      </c>
      <c r="AG100" s="1">
        <v>4042.7506923780002</v>
      </c>
      <c r="AH100" s="1">
        <v>4093.2740355629999</v>
      </c>
      <c r="AI100" s="1">
        <v>4144.4278064829996</v>
      </c>
      <c r="AJ100" s="1">
        <v>4196.2200005519999</v>
      </c>
      <c r="AK100" s="1">
        <v>4248.6585988160004</v>
      </c>
      <c r="AL100" s="1">
        <v>4301.7515137009996</v>
      </c>
      <c r="AM100" s="1">
        <v>4355.5065064649998</v>
      </c>
      <c r="AN100" s="1">
        <v>4409.9316428020002</v>
      </c>
      <c r="AO100" s="1">
        <v>4465.0352072469996</v>
      </c>
      <c r="AP100" s="1">
        <v>4520.8256359429997</v>
      </c>
      <c r="AQ100" s="1">
        <v>4577.31154668</v>
      </c>
      <c r="AR100" s="1">
        <v>4634.5012772130003</v>
      </c>
      <c r="AS100" s="1">
        <v>4692.4031254729998</v>
      </c>
      <c r="AT100" s="1">
        <v>4751.0253688290004</v>
      </c>
      <c r="AU100" s="1">
        <v>4810.3765817659996</v>
      </c>
      <c r="AV100" s="1">
        <v>4870.465595222</v>
      </c>
      <c r="AW100" s="1">
        <v>4931.3011757969998</v>
      </c>
      <c r="AX100" s="1">
        <v>4992.8919324709996</v>
      </c>
      <c r="AY100" s="1">
        <v>5055.2466135029999</v>
      </c>
      <c r="AZ100" s="1">
        <v>5118.3738520950001</v>
      </c>
      <c r="BA100" s="1">
        <v>5182.2833457959996</v>
      </c>
      <c r="BB100" s="1">
        <v>5246.9848003289999</v>
      </c>
      <c r="BC100" s="1">
        <v>5312.4883112260004</v>
      </c>
      <c r="BD100" s="1">
        <v>5378.8032661400002</v>
      </c>
      <c r="BE100" s="1">
        <v>5445.9382941419999</v>
      </c>
      <c r="BF100" s="1">
        <v>5513.9012439999997</v>
      </c>
      <c r="BG100" s="1">
        <v>5582.6997262949999</v>
      </c>
      <c r="BH100" s="1">
        <v>5652.3418248739999</v>
      </c>
      <c r="BI100" s="1">
        <v>5722.8361562379996</v>
      </c>
      <c r="BJ100" s="1">
        <v>5794.1935243669996</v>
      </c>
      <c r="BK100" s="1">
        <v>5866.4241257289996</v>
      </c>
      <c r="BL100" s="1">
        <v>5939.5360389950001</v>
      </c>
      <c r="BM100" s="1">
        <v>6013.536806909</v>
      </c>
      <c r="BN100" s="1">
        <v>6088.433127368</v>
      </c>
      <c r="BO100" s="1">
        <v>6164.2310412930001</v>
      </c>
      <c r="BP100" s="1">
        <v>6240.9357867110002</v>
      </c>
      <c r="BQ100" s="1">
        <v>6318.5519979159999</v>
      </c>
      <c r="BR100" s="1">
        <v>6397.0840649350002</v>
      </c>
      <c r="BS100" s="1">
        <v>6476.5362307619998</v>
      </c>
      <c r="BT100" s="1">
        <v>6556.9131008240001</v>
      </c>
      <c r="BU100" s="1">
        <v>6638.2217167119998</v>
      </c>
      <c r="BV100" s="1">
        <v>6720.4635714469996</v>
      </c>
      <c r="BW100" s="1">
        <v>6803.6394539359999</v>
      </c>
      <c r="BX100" s="1">
        <v>6887.7477537479999</v>
      </c>
      <c r="BY100" s="1">
        <v>6972.7854178010002</v>
      </c>
      <c r="BZ100" s="1">
        <v>7058.7497752059999</v>
      </c>
      <c r="CA100" s="1">
        <v>7145.6350117399998</v>
      </c>
      <c r="CB100" s="1">
        <v>7233.4356019799998</v>
      </c>
      <c r="CC100" s="1">
        <v>7322.1443366860003</v>
      </c>
      <c r="CD100" s="1">
        <v>7411.7505784209998</v>
      </c>
      <c r="CE100" s="1">
        <v>7502.2420947250002</v>
      </c>
      <c r="CF100" s="1">
        <v>7593.6016276509999</v>
      </c>
      <c r="CG100" s="1">
        <v>7685.8106711350001</v>
      </c>
      <c r="CH100" s="1">
        <v>7778.8465588469999</v>
      </c>
      <c r="CI100" s="1">
        <v>7872.6738287010003</v>
      </c>
      <c r="CJ100" s="1">
        <v>7967.2638699010004</v>
      </c>
      <c r="CK100" s="1">
        <v>8062.569559474</v>
      </c>
      <c r="CL100" s="1">
        <v>8158.5469498109996</v>
      </c>
      <c r="CM100" s="1">
        <v>8255.1251146659997</v>
      </c>
      <c r="CN100" s="1">
        <v>8352.1874853779991</v>
      </c>
      <c r="CO100" s="1">
        <v>8449.5701582220008</v>
      </c>
      <c r="CP100" s="1">
        <v>8547.2790341679993</v>
      </c>
      <c r="CQ100" s="1">
        <v>8645.2060820139995</v>
      </c>
      <c r="CR100" s="1">
        <v>8743.2279355659994</v>
      </c>
      <c r="CS100" s="1">
        <v>8841.2041937089998</v>
      </c>
      <c r="CT100" s="1">
        <v>8938.9753686740005</v>
      </c>
      <c r="CU100" s="1">
        <v>9036.3605194539996</v>
      </c>
      <c r="CV100" s="1">
        <v>9133.1548191050006</v>
      </c>
      <c r="CW100" s="1">
        <v>9229.1267100160003</v>
      </c>
      <c r="CX100" s="1">
        <v>9324.0149543829993</v>
      </c>
      <c r="CY100" s="1">
        <v>9417.5251806889992</v>
      </c>
      <c r="CZ100" s="1">
        <v>9509.3262992060008</v>
      </c>
      <c r="DA100" s="1">
        <v>9599.0464460580006</v>
      </c>
      <c r="DB100" s="1">
        <v>9686.2688030959998</v>
      </c>
      <c r="DC100" s="1">
        <v>9770.5268595060006</v>
      </c>
      <c r="DD100" s="1">
        <v>9851.2995459819995</v>
      </c>
      <c r="DE100" s="1">
        <v>9928.0059438379994</v>
      </c>
      <c r="DF100" s="1">
        <v>10000</v>
      </c>
    </row>
    <row r="101" spans="1:113" x14ac:dyDescent="0.15">
      <c r="A101" s="1" t="s">
        <v>415</v>
      </c>
      <c r="B101" s="1" t="s">
        <v>483</v>
      </c>
      <c r="C101" s="1">
        <v>1</v>
      </c>
      <c r="D101" s="1">
        <v>1</v>
      </c>
      <c r="E101" s="1">
        <v>2</v>
      </c>
      <c r="F101" s="1">
        <v>13</v>
      </c>
      <c r="G101" s="1">
        <v>0</v>
      </c>
      <c r="H101" s="1">
        <v>0</v>
      </c>
      <c r="I101" s="1">
        <v>0</v>
      </c>
      <c r="J101" s="1">
        <v>0</v>
      </c>
      <c r="K101" s="1">
        <v>3155.657867249</v>
      </c>
      <c r="L101" s="1">
        <v>97</v>
      </c>
      <c r="M101" s="1">
        <v>3193.0716340160002</v>
      </c>
      <c r="N101" s="1">
        <v>3232.9490316259999</v>
      </c>
      <c r="O101" s="1">
        <v>3273.3193968830001</v>
      </c>
      <c r="P101" s="1">
        <v>3314.1972175189999</v>
      </c>
      <c r="Q101" s="1">
        <v>3355.5897727699999</v>
      </c>
      <c r="R101" s="1">
        <v>3397.5072470989999</v>
      </c>
      <c r="S101" s="1">
        <v>3439.9575264750001</v>
      </c>
      <c r="T101" s="1">
        <v>3482.947925084</v>
      </c>
      <c r="U101" s="1">
        <v>3526.4796524630001</v>
      </c>
      <c r="V101" s="1">
        <v>3570.5551821140002</v>
      </c>
      <c r="W101" s="1">
        <v>3615.1811415789998</v>
      </c>
      <c r="X101" s="1">
        <v>3660.3642760779999</v>
      </c>
      <c r="Y101" s="1">
        <v>3706.1114310900002</v>
      </c>
      <c r="Z101" s="1">
        <v>3752.4301016129998</v>
      </c>
      <c r="AA101" s="1">
        <v>3799.3275311749999</v>
      </c>
      <c r="AB101" s="1">
        <v>3846.810928293</v>
      </c>
      <c r="AC101" s="1">
        <v>3894.887547022</v>
      </c>
      <c r="AD101" s="1">
        <v>3943.564773782</v>
      </c>
      <c r="AE101" s="1">
        <v>3992.8500415919998</v>
      </c>
      <c r="AF101" s="1">
        <v>4042.7506923780002</v>
      </c>
      <c r="AG101" s="1">
        <v>4093.2740355629999</v>
      </c>
      <c r="AH101" s="1">
        <v>4144.4278064829996</v>
      </c>
      <c r="AI101" s="1">
        <v>4196.2200005519999</v>
      </c>
      <c r="AJ101" s="1">
        <v>4248.6585988160004</v>
      </c>
      <c r="AK101" s="1">
        <v>4301.7515137009996</v>
      </c>
      <c r="AL101" s="1">
        <v>4355.5065064649998</v>
      </c>
      <c r="AM101" s="1">
        <v>4409.9316428020002</v>
      </c>
      <c r="AN101" s="1">
        <v>4465.0352072469996</v>
      </c>
      <c r="AO101" s="1">
        <v>4520.8256359429997</v>
      </c>
      <c r="AP101" s="1">
        <v>4577.31154668</v>
      </c>
      <c r="AQ101" s="1">
        <v>4634.5012772130003</v>
      </c>
      <c r="AR101" s="1">
        <v>4692.4031254729998</v>
      </c>
      <c r="AS101" s="1">
        <v>4751.0253688290004</v>
      </c>
      <c r="AT101" s="1">
        <v>4810.3765817659996</v>
      </c>
      <c r="AU101" s="1">
        <v>4870.465595222</v>
      </c>
      <c r="AV101" s="1">
        <v>4931.3011757969998</v>
      </c>
      <c r="AW101" s="1">
        <v>4992.8919324709996</v>
      </c>
      <c r="AX101" s="1">
        <v>5055.2466135029999</v>
      </c>
      <c r="AY101" s="1">
        <v>5118.3738520950001</v>
      </c>
      <c r="AZ101" s="1">
        <v>5182.2833457959996</v>
      </c>
      <c r="BA101" s="1">
        <v>5246.9848003289999</v>
      </c>
      <c r="BB101" s="1">
        <v>5312.4883112260004</v>
      </c>
      <c r="BC101" s="1">
        <v>5378.8032661400002</v>
      </c>
      <c r="BD101" s="1">
        <v>5445.9382941419999</v>
      </c>
      <c r="BE101" s="1">
        <v>5513.9012439999997</v>
      </c>
      <c r="BF101" s="1">
        <v>5582.6997262949999</v>
      </c>
      <c r="BG101" s="1">
        <v>5652.3418248739999</v>
      </c>
      <c r="BH101" s="1">
        <v>5722.8361562379996</v>
      </c>
      <c r="BI101" s="1">
        <v>5794.1935243669996</v>
      </c>
      <c r="BJ101" s="1">
        <v>5866.4241257289996</v>
      </c>
      <c r="BK101" s="1">
        <v>5939.5360389950001</v>
      </c>
      <c r="BL101" s="1">
        <v>6013.536806909</v>
      </c>
      <c r="BM101" s="1">
        <v>6088.433127368</v>
      </c>
      <c r="BN101" s="1">
        <v>6164.2310412930001</v>
      </c>
      <c r="BO101" s="1">
        <v>6240.9357867110002</v>
      </c>
      <c r="BP101" s="1">
        <v>6318.5519979159999</v>
      </c>
      <c r="BQ101" s="1">
        <v>6397.0840649350002</v>
      </c>
      <c r="BR101" s="1">
        <v>6476.5362307619998</v>
      </c>
      <c r="BS101" s="1">
        <v>6556.9131008240001</v>
      </c>
      <c r="BT101" s="1">
        <v>6638.2217167119998</v>
      </c>
      <c r="BU101" s="1">
        <v>6720.4635714469996</v>
      </c>
      <c r="BV101" s="1">
        <v>6803.6394539359999</v>
      </c>
      <c r="BW101" s="1">
        <v>6887.7477537479999</v>
      </c>
      <c r="BX101" s="1">
        <v>6972.7854178010002</v>
      </c>
      <c r="BY101" s="1">
        <v>7058.7497752059999</v>
      </c>
      <c r="BZ101" s="1">
        <v>7145.6350117399998</v>
      </c>
      <c r="CA101" s="1">
        <v>7233.4356019799998</v>
      </c>
      <c r="CB101" s="1">
        <v>7322.1443366860003</v>
      </c>
      <c r="CC101" s="1">
        <v>7411.7505784209998</v>
      </c>
      <c r="CD101" s="1">
        <v>7502.2420947250002</v>
      </c>
      <c r="CE101" s="1">
        <v>7593.6016276509999</v>
      </c>
      <c r="CF101" s="1">
        <v>7685.8106711350001</v>
      </c>
      <c r="CG101" s="1">
        <v>7778.8465588469999</v>
      </c>
      <c r="CH101" s="1">
        <v>7872.6738287010003</v>
      </c>
      <c r="CI101" s="1">
        <v>7967.2638699010004</v>
      </c>
      <c r="CJ101" s="1">
        <v>8062.569559474</v>
      </c>
      <c r="CK101" s="1">
        <v>8158.5469498109996</v>
      </c>
      <c r="CL101" s="1">
        <v>8255.1251146659997</v>
      </c>
      <c r="CM101" s="1">
        <v>8352.1874853779991</v>
      </c>
      <c r="CN101" s="1">
        <v>8449.5701582220008</v>
      </c>
      <c r="CO101" s="1">
        <v>8547.2790341679993</v>
      </c>
      <c r="CP101" s="1">
        <v>8645.2060820139995</v>
      </c>
      <c r="CQ101" s="1">
        <v>8743.2279355659994</v>
      </c>
      <c r="CR101" s="1">
        <v>8841.2041937089998</v>
      </c>
      <c r="CS101" s="1">
        <v>8938.9753686740005</v>
      </c>
      <c r="CT101" s="1">
        <v>9036.3605194539996</v>
      </c>
      <c r="CU101" s="1">
        <v>9133.1548191050006</v>
      </c>
      <c r="CV101" s="1">
        <v>9229.1267100160003</v>
      </c>
      <c r="CW101" s="1">
        <v>9324.0149543829993</v>
      </c>
      <c r="CX101" s="1">
        <v>9417.5251806889992</v>
      </c>
      <c r="CY101" s="1">
        <v>9509.3262992060008</v>
      </c>
      <c r="CZ101" s="1">
        <v>9599.0464460580006</v>
      </c>
      <c r="DA101" s="1">
        <v>9686.2688030959998</v>
      </c>
      <c r="DB101" s="1">
        <v>9770.5268595060006</v>
      </c>
      <c r="DC101" s="1">
        <v>9851.2995459819995</v>
      </c>
      <c r="DD101" s="1">
        <v>9928.0059438379994</v>
      </c>
      <c r="DE101" s="1">
        <v>10000</v>
      </c>
    </row>
    <row r="102" spans="1:113" x14ac:dyDescent="0.15">
      <c r="A102" s="1" t="s">
        <v>416</v>
      </c>
      <c r="B102" s="1" t="s">
        <v>483</v>
      </c>
      <c r="C102" s="1">
        <v>1</v>
      </c>
      <c r="D102" s="1">
        <v>1</v>
      </c>
      <c r="E102" s="1">
        <v>2</v>
      </c>
      <c r="F102" s="1">
        <v>14</v>
      </c>
      <c r="G102" s="1">
        <v>0</v>
      </c>
      <c r="H102" s="1">
        <v>0</v>
      </c>
      <c r="I102" s="1">
        <v>0</v>
      </c>
      <c r="J102" s="1">
        <v>0</v>
      </c>
      <c r="K102" s="1">
        <v>3195.1229007299999</v>
      </c>
      <c r="L102" s="1">
        <v>96</v>
      </c>
      <c r="M102" s="1">
        <v>3232.9982264370001</v>
      </c>
      <c r="N102" s="1">
        <v>3273.369129144</v>
      </c>
      <c r="O102" s="1">
        <v>3314.2393167119999</v>
      </c>
      <c r="P102" s="1">
        <v>3355.6230997900002</v>
      </c>
      <c r="Q102" s="1">
        <v>3397.5312493820002</v>
      </c>
      <c r="R102" s="1">
        <v>3439.9718447649998</v>
      </c>
      <c r="S102" s="1">
        <v>3482.9522756770002</v>
      </c>
      <c r="T102" s="1">
        <v>3526.4796524630001</v>
      </c>
      <c r="U102" s="1">
        <v>3570.5551821140002</v>
      </c>
      <c r="V102" s="1">
        <v>3615.1811415789998</v>
      </c>
      <c r="W102" s="1">
        <v>3660.3642760779999</v>
      </c>
      <c r="X102" s="1">
        <v>3706.1114310900002</v>
      </c>
      <c r="Y102" s="1">
        <v>3752.4301016129998</v>
      </c>
      <c r="Z102" s="1">
        <v>3799.3275311749999</v>
      </c>
      <c r="AA102" s="1">
        <v>3846.810928293</v>
      </c>
      <c r="AB102" s="1">
        <v>3894.887547022</v>
      </c>
      <c r="AC102" s="1">
        <v>3943.564773782</v>
      </c>
      <c r="AD102" s="1">
        <v>3992.8500415919998</v>
      </c>
      <c r="AE102" s="1">
        <v>4042.7506923780002</v>
      </c>
      <c r="AF102" s="1">
        <v>4093.2740355629999</v>
      </c>
      <c r="AG102" s="1">
        <v>4144.4278064829996</v>
      </c>
      <c r="AH102" s="1">
        <v>4196.2200005519999</v>
      </c>
      <c r="AI102" s="1">
        <v>4248.6585988160004</v>
      </c>
      <c r="AJ102" s="1">
        <v>4301.7515137009996</v>
      </c>
      <c r="AK102" s="1">
        <v>4355.5065064649998</v>
      </c>
      <c r="AL102" s="1">
        <v>4409.9316428020002</v>
      </c>
      <c r="AM102" s="1">
        <v>4465.0352072469996</v>
      </c>
      <c r="AN102" s="1">
        <v>4520.8256359429997</v>
      </c>
      <c r="AO102" s="1">
        <v>4577.31154668</v>
      </c>
      <c r="AP102" s="1">
        <v>4634.5012772130003</v>
      </c>
      <c r="AQ102" s="1">
        <v>4692.4031254729998</v>
      </c>
      <c r="AR102" s="1">
        <v>4751.0253688290004</v>
      </c>
      <c r="AS102" s="1">
        <v>4810.3765817659996</v>
      </c>
      <c r="AT102" s="1">
        <v>4870.465595222</v>
      </c>
      <c r="AU102" s="1">
        <v>4931.3011757969998</v>
      </c>
      <c r="AV102" s="1">
        <v>4992.8919324709996</v>
      </c>
      <c r="AW102" s="1">
        <v>5055.2466135029999</v>
      </c>
      <c r="AX102" s="1">
        <v>5118.3738520950001</v>
      </c>
      <c r="AY102" s="1">
        <v>5182.2833457959996</v>
      </c>
      <c r="AZ102" s="1">
        <v>5246.9848003289999</v>
      </c>
      <c r="BA102" s="1">
        <v>5312.4883112260004</v>
      </c>
      <c r="BB102" s="1">
        <v>5378.8032661400002</v>
      </c>
      <c r="BC102" s="1">
        <v>5445.9382941419999</v>
      </c>
      <c r="BD102" s="1">
        <v>5513.9012439999997</v>
      </c>
      <c r="BE102" s="1">
        <v>5582.6997262949999</v>
      </c>
      <c r="BF102" s="1">
        <v>5652.3418248739999</v>
      </c>
      <c r="BG102" s="1">
        <v>5722.8361562379996</v>
      </c>
      <c r="BH102" s="1">
        <v>5794.1935243669996</v>
      </c>
      <c r="BI102" s="1">
        <v>5866.4241257289996</v>
      </c>
      <c r="BJ102" s="1">
        <v>5939.5360389950001</v>
      </c>
      <c r="BK102" s="1">
        <v>6013.536806909</v>
      </c>
      <c r="BL102" s="1">
        <v>6088.433127368</v>
      </c>
      <c r="BM102" s="1">
        <v>6164.2310412930001</v>
      </c>
      <c r="BN102" s="1">
        <v>6240.9357867110002</v>
      </c>
      <c r="BO102" s="1">
        <v>6318.5519979159999</v>
      </c>
      <c r="BP102" s="1">
        <v>6397.0840649350002</v>
      </c>
      <c r="BQ102" s="1">
        <v>6476.5362307619998</v>
      </c>
      <c r="BR102" s="1">
        <v>6556.9131008240001</v>
      </c>
      <c r="BS102" s="1">
        <v>6638.2217167119998</v>
      </c>
      <c r="BT102" s="1">
        <v>6720.4635714469996</v>
      </c>
      <c r="BU102" s="1">
        <v>6803.6394539359999</v>
      </c>
      <c r="BV102" s="1">
        <v>6887.7477537479999</v>
      </c>
      <c r="BW102" s="1">
        <v>6972.7854178010002</v>
      </c>
      <c r="BX102" s="1">
        <v>7058.7497752059999</v>
      </c>
      <c r="BY102" s="1">
        <v>7145.6350117399998</v>
      </c>
      <c r="BZ102" s="1">
        <v>7233.4356019799998</v>
      </c>
      <c r="CA102" s="1">
        <v>7322.1443366860003</v>
      </c>
      <c r="CB102" s="1">
        <v>7411.7505784209998</v>
      </c>
      <c r="CC102" s="1">
        <v>7502.2420947250002</v>
      </c>
      <c r="CD102" s="1">
        <v>7593.6016276509999</v>
      </c>
      <c r="CE102" s="1">
        <v>7685.8106711350001</v>
      </c>
      <c r="CF102" s="1">
        <v>7778.8465588469999</v>
      </c>
      <c r="CG102" s="1">
        <v>7872.6738287010003</v>
      </c>
      <c r="CH102" s="1">
        <v>7967.2638699010004</v>
      </c>
      <c r="CI102" s="1">
        <v>8062.569559474</v>
      </c>
      <c r="CJ102" s="1">
        <v>8158.5469498109996</v>
      </c>
      <c r="CK102" s="1">
        <v>8255.1251146659997</v>
      </c>
      <c r="CL102" s="1">
        <v>8352.1874853779991</v>
      </c>
      <c r="CM102" s="1">
        <v>8449.5701582220008</v>
      </c>
      <c r="CN102" s="1">
        <v>8547.2790341679993</v>
      </c>
      <c r="CO102" s="1">
        <v>8645.2060820139995</v>
      </c>
      <c r="CP102" s="1">
        <v>8743.2279355659994</v>
      </c>
      <c r="CQ102" s="1">
        <v>8841.2041937089998</v>
      </c>
      <c r="CR102" s="1">
        <v>8938.9753686740005</v>
      </c>
      <c r="CS102" s="1">
        <v>9036.3605194539996</v>
      </c>
      <c r="CT102" s="1">
        <v>9133.1548191050006</v>
      </c>
      <c r="CU102" s="1">
        <v>9229.1267100160003</v>
      </c>
      <c r="CV102" s="1">
        <v>9324.0149543829993</v>
      </c>
      <c r="CW102" s="1">
        <v>9417.5251806889992</v>
      </c>
      <c r="CX102" s="1">
        <v>9509.3262992060008</v>
      </c>
      <c r="CY102" s="1">
        <v>9599.0464460580006</v>
      </c>
      <c r="CZ102" s="1">
        <v>9686.2688030959998</v>
      </c>
      <c r="DA102" s="1">
        <v>9770.5268595060006</v>
      </c>
      <c r="DB102" s="1">
        <v>9851.2995459819995</v>
      </c>
      <c r="DC102" s="1">
        <v>9928.0059438379994</v>
      </c>
      <c r="DD102" s="1">
        <v>10000</v>
      </c>
    </row>
    <row r="103" spans="1:113" x14ac:dyDescent="0.15">
      <c r="A103" s="1" t="s">
        <v>417</v>
      </c>
      <c r="B103" s="1" t="s">
        <v>483</v>
      </c>
      <c r="C103" s="1">
        <v>1</v>
      </c>
      <c r="D103" s="1">
        <v>1</v>
      </c>
      <c r="E103" s="1">
        <v>2</v>
      </c>
      <c r="F103" s="1">
        <v>15</v>
      </c>
      <c r="G103" s="1">
        <v>0</v>
      </c>
      <c r="H103" s="1">
        <v>0</v>
      </c>
      <c r="I103" s="1">
        <v>0</v>
      </c>
      <c r="J103" s="1">
        <v>0</v>
      </c>
      <c r="K103" s="1">
        <v>3235.0875479219999</v>
      </c>
      <c r="L103" s="1">
        <v>95</v>
      </c>
      <c r="M103" s="1">
        <v>3273.4287085000001</v>
      </c>
      <c r="N103" s="1">
        <v>3314.2913879359999</v>
      </c>
      <c r="O103" s="1">
        <v>3355.6665256010001</v>
      </c>
      <c r="P103" s="1">
        <v>3397.5654789270002</v>
      </c>
      <c r="Q103" s="1">
        <v>3439.9965204800001</v>
      </c>
      <c r="R103" s="1">
        <v>3482.967115549</v>
      </c>
      <c r="S103" s="1">
        <v>3526.484290592</v>
      </c>
      <c r="T103" s="1">
        <v>3570.5551821140002</v>
      </c>
      <c r="U103" s="1">
        <v>3615.1811415789998</v>
      </c>
      <c r="V103" s="1">
        <v>3660.3642760779999</v>
      </c>
      <c r="W103" s="1">
        <v>3706.1114310900002</v>
      </c>
      <c r="X103" s="1">
        <v>3752.4301016129998</v>
      </c>
      <c r="Y103" s="1">
        <v>3799.3275311749999</v>
      </c>
      <c r="Z103" s="1">
        <v>3846.810928293</v>
      </c>
      <c r="AA103" s="1">
        <v>3894.887547022</v>
      </c>
      <c r="AB103" s="1">
        <v>3943.564773782</v>
      </c>
      <c r="AC103" s="1">
        <v>3992.8500415919998</v>
      </c>
      <c r="AD103" s="1">
        <v>4042.7506923780002</v>
      </c>
      <c r="AE103" s="1">
        <v>4093.2740355629999</v>
      </c>
      <c r="AF103" s="1">
        <v>4144.4278064829996</v>
      </c>
      <c r="AG103" s="1">
        <v>4196.2200005519999</v>
      </c>
      <c r="AH103" s="1">
        <v>4248.6585988160004</v>
      </c>
      <c r="AI103" s="1">
        <v>4301.7515137009996</v>
      </c>
      <c r="AJ103" s="1">
        <v>4355.5065064649998</v>
      </c>
      <c r="AK103" s="1">
        <v>4409.9316428020002</v>
      </c>
      <c r="AL103" s="1">
        <v>4465.0352072469996</v>
      </c>
      <c r="AM103" s="1">
        <v>4520.8256359429997</v>
      </c>
      <c r="AN103" s="1">
        <v>4577.31154668</v>
      </c>
      <c r="AO103" s="1">
        <v>4634.5012772130003</v>
      </c>
      <c r="AP103" s="1">
        <v>4692.4031254729998</v>
      </c>
      <c r="AQ103" s="1">
        <v>4751.0253688290004</v>
      </c>
      <c r="AR103" s="1">
        <v>4810.3765817659996</v>
      </c>
      <c r="AS103" s="1">
        <v>4870.465595222</v>
      </c>
      <c r="AT103" s="1">
        <v>4931.3011757969998</v>
      </c>
      <c r="AU103" s="1">
        <v>4992.8919324709996</v>
      </c>
      <c r="AV103" s="1">
        <v>5055.2466135029999</v>
      </c>
      <c r="AW103" s="1">
        <v>5118.3738520950001</v>
      </c>
      <c r="AX103" s="1">
        <v>5182.2833457959996</v>
      </c>
      <c r="AY103" s="1">
        <v>5246.9848003289999</v>
      </c>
      <c r="AZ103" s="1">
        <v>5312.4883112260004</v>
      </c>
      <c r="BA103" s="1">
        <v>5378.8032661400002</v>
      </c>
      <c r="BB103" s="1">
        <v>5445.9382941419999</v>
      </c>
      <c r="BC103" s="1">
        <v>5513.9012439999997</v>
      </c>
      <c r="BD103" s="1">
        <v>5582.6997262949999</v>
      </c>
      <c r="BE103" s="1">
        <v>5652.3418248739999</v>
      </c>
      <c r="BF103" s="1">
        <v>5722.8361562379996</v>
      </c>
      <c r="BG103" s="1">
        <v>5794.1935243669996</v>
      </c>
      <c r="BH103" s="1">
        <v>5866.4241257289996</v>
      </c>
      <c r="BI103" s="1">
        <v>5939.5360389950001</v>
      </c>
      <c r="BJ103" s="1">
        <v>6013.536806909</v>
      </c>
      <c r="BK103" s="1">
        <v>6088.433127368</v>
      </c>
      <c r="BL103" s="1">
        <v>6164.2310412930001</v>
      </c>
      <c r="BM103" s="1">
        <v>6240.9357867110002</v>
      </c>
      <c r="BN103" s="1">
        <v>6318.5519979159999</v>
      </c>
      <c r="BO103" s="1">
        <v>6397.0840649350002</v>
      </c>
      <c r="BP103" s="1">
        <v>6476.5362307619998</v>
      </c>
      <c r="BQ103" s="1">
        <v>6556.9131008240001</v>
      </c>
      <c r="BR103" s="1">
        <v>6638.2217167119998</v>
      </c>
      <c r="BS103" s="1">
        <v>6720.4635714469996</v>
      </c>
      <c r="BT103" s="1">
        <v>6803.6394539359999</v>
      </c>
      <c r="BU103" s="1">
        <v>6887.7477537479999</v>
      </c>
      <c r="BV103" s="1">
        <v>6972.7854178010002</v>
      </c>
      <c r="BW103" s="1">
        <v>7058.7497752059999</v>
      </c>
      <c r="BX103" s="1">
        <v>7145.6350117399998</v>
      </c>
      <c r="BY103" s="1">
        <v>7233.4356019799998</v>
      </c>
      <c r="BZ103" s="1">
        <v>7322.1443366860003</v>
      </c>
      <c r="CA103" s="1">
        <v>7411.7505784209998</v>
      </c>
      <c r="CB103" s="1">
        <v>7502.2420947250002</v>
      </c>
      <c r="CC103" s="1">
        <v>7593.6016276509999</v>
      </c>
      <c r="CD103" s="1">
        <v>7685.8106711350001</v>
      </c>
      <c r="CE103" s="1">
        <v>7778.8465588469999</v>
      </c>
      <c r="CF103" s="1">
        <v>7872.6738287010003</v>
      </c>
      <c r="CG103" s="1">
        <v>7967.2638699010004</v>
      </c>
      <c r="CH103" s="1">
        <v>8062.569559474</v>
      </c>
      <c r="CI103" s="1">
        <v>8158.5469498109996</v>
      </c>
      <c r="CJ103" s="1">
        <v>8255.1251146659997</v>
      </c>
      <c r="CK103" s="1">
        <v>8352.1874853779991</v>
      </c>
      <c r="CL103" s="1">
        <v>8449.5701582220008</v>
      </c>
      <c r="CM103" s="1">
        <v>8547.2790341679993</v>
      </c>
      <c r="CN103" s="1">
        <v>8645.2060820139995</v>
      </c>
      <c r="CO103" s="1">
        <v>8743.2279355659994</v>
      </c>
      <c r="CP103" s="1">
        <v>8841.2041937089998</v>
      </c>
      <c r="CQ103" s="1">
        <v>8938.9753686740005</v>
      </c>
      <c r="CR103" s="1">
        <v>9036.3605194539996</v>
      </c>
      <c r="CS103" s="1">
        <v>9133.1548191050006</v>
      </c>
      <c r="CT103" s="1">
        <v>9229.1267100160003</v>
      </c>
      <c r="CU103" s="1">
        <v>9324.0149543829993</v>
      </c>
      <c r="CV103" s="1">
        <v>9417.5251806889992</v>
      </c>
      <c r="CW103" s="1">
        <v>9509.3262992060008</v>
      </c>
      <c r="CX103" s="1">
        <v>9599.0464460580006</v>
      </c>
      <c r="CY103" s="1">
        <v>9686.2688030959998</v>
      </c>
      <c r="CZ103" s="1">
        <v>9770.5268595060006</v>
      </c>
      <c r="DA103" s="1">
        <v>9851.2995459819995</v>
      </c>
      <c r="DB103" s="1">
        <v>9928.0059438379994</v>
      </c>
      <c r="DC103" s="1">
        <v>10000</v>
      </c>
    </row>
    <row r="104" spans="1:113" x14ac:dyDescent="0.15">
      <c r="A104" s="1" t="s">
        <v>418</v>
      </c>
      <c r="B104" s="1" t="s">
        <v>483</v>
      </c>
      <c r="C104" s="1">
        <v>1</v>
      </c>
      <c r="D104" s="1">
        <v>1</v>
      </c>
      <c r="E104" s="1">
        <v>2</v>
      </c>
      <c r="F104" s="1">
        <v>16</v>
      </c>
      <c r="G104" s="1">
        <v>0</v>
      </c>
      <c r="H104" s="1">
        <v>0</v>
      </c>
      <c r="I104" s="1">
        <v>0</v>
      </c>
      <c r="J104" s="1">
        <v>0</v>
      </c>
      <c r="K104" s="1">
        <v>3275.5578961810002</v>
      </c>
      <c r="L104" s="1">
        <v>94</v>
      </c>
      <c r="M104" s="1">
        <v>3314.353820715</v>
      </c>
      <c r="N104" s="1">
        <v>3355.7204446770002</v>
      </c>
      <c r="O104" s="1">
        <v>3397.6103352290002</v>
      </c>
      <c r="P104" s="1">
        <v>3440.0319581959998</v>
      </c>
      <c r="Q104" s="1">
        <v>3482.9928544300001</v>
      </c>
      <c r="R104" s="1">
        <v>3526.4999665400001</v>
      </c>
      <c r="S104" s="1">
        <v>3570.5601053659998</v>
      </c>
      <c r="T104" s="1">
        <v>3615.1811415789998</v>
      </c>
      <c r="U104" s="1">
        <v>3660.3642760779999</v>
      </c>
      <c r="V104" s="1">
        <v>3706.1114310900002</v>
      </c>
      <c r="W104" s="1">
        <v>3752.4301016129998</v>
      </c>
      <c r="X104" s="1">
        <v>3799.3275311749999</v>
      </c>
      <c r="Y104" s="1">
        <v>3846.810928293</v>
      </c>
      <c r="Z104" s="1">
        <v>3894.887547022</v>
      </c>
      <c r="AA104" s="1">
        <v>3943.564773782</v>
      </c>
      <c r="AB104" s="1">
        <v>3992.8500415919998</v>
      </c>
      <c r="AC104" s="1">
        <v>4042.7506923780002</v>
      </c>
      <c r="AD104" s="1">
        <v>4093.2740355629999</v>
      </c>
      <c r="AE104" s="1">
        <v>4144.4278064829996</v>
      </c>
      <c r="AF104" s="1">
        <v>4196.2200005519999</v>
      </c>
      <c r="AG104" s="1">
        <v>4248.6585988160004</v>
      </c>
      <c r="AH104" s="1">
        <v>4301.7515137009996</v>
      </c>
      <c r="AI104" s="1">
        <v>4355.5065064649998</v>
      </c>
      <c r="AJ104" s="1">
        <v>4409.9316428020002</v>
      </c>
      <c r="AK104" s="1">
        <v>4465.0352072469996</v>
      </c>
      <c r="AL104" s="1">
        <v>4520.8256359429997</v>
      </c>
      <c r="AM104" s="1">
        <v>4577.31154668</v>
      </c>
      <c r="AN104" s="1">
        <v>4634.5012772130003</v>
      </c>
      <c r="AO104" s="1">
        <v>4692.4031254729998</v>
      </c>
      <c r="AP104" s="1">
        <v>4751.0253688290004</v>
      </c>
      <c r="AQ104" s="1">
        <v>4810.3765817659996</v>
      </c>
      <c r="AR104" s="1">
        <v>4870.465595222</v>
      </c>
      <c r="AS104" s="1">
        <v>4931.3011757969998</v>
      </c>
      <c r="AT104" s="1">
        <v>4992.8919324709996</v>
      </c>
      <c r="AU104" s="1">
        <v>5055.2466135029999</v>
      </c>
      <c r="AV104" s="1">
        <v>5118.3738520950001</v>
      </c>
      <c r="AW104" s="1">
        <v>5182.2833457959996</v>
      </c>
      <c r="AX104" s="1">
        <v>5246.9848003289999</v>
      </c>
      <c r="AY104" s="1">
        <v>5312.4883112260004</v>
      </c>
      <c r="AZ104" s="1">
        <v>5378.8032661400002</v>
      </c>
      <c r="BA104" s="1">
        <v>5445.9382941419999</v>
      </c>
      <c r="BB104" s="1">
        <v>5513.9012439999997</v>
      </c>
      <c r="BC104" s="1">
        <v>5582.6997262949999</v>
      </c>
      <c r="BD104" s="1">
        <v>5652.3418248739999</v>
      </c>
      <c r="BE104" s="1">
        <v>5722.8361562379996</v>
      </c>
      <c r="BF104" s="1">
        <v>5794.1935243669996</v>
      </c>
      <c r="BG104" s="1">
        <v>5866.4241257289996</v>
      </c>
      <c r="BH104" s="1">
        <v>5939.5360389950001</v>
      </c>
      <c r="BI104" s="1">
        <v>6013.536806909</v>
      </c>
      <c r="BJ104" s="1">
        <v>6088.433127368</v>
      </c>
      <c r="BK104" s="1">
        <v>6164.2310412930001</v>
      </c>
      <c r="BL104" s="1">
        <v>6240.9357867110002</v>
      </c>
      <c r="BM104" s="1">
        <v>6318.5519979159999</v>
      </c>
      <c r="BN104" s="1">
        <v>6397.0840649350002</v>
      </c>
      <c r="BO104" s="1">
        <v>6476.5362307619998</v>
      </c>
      <c r="BP104" s="1">
        <v>6556.9131008240001</v>
      </c>
      <c r="BQ104" s="1">
        <v>6638.2217167119998</v>
      </c>
      <c r="BR104" s="1">
        <v>6720.4635714469996</v>
      </c>
      <c r="BS104" s="1">
        <v>6803.6394539359999</v>
      </c>
      <c r="BT104" s="1">
        <v>6887.7477537479999</v>
      </c>
      <c r="BU104" s="1">
        <v>6972.7854178010002</v>
      </c>
      <c r="BV104" s="1">
        <v>7058.7497752059999</v>
      </c>
      <c r="BW104" s="1">
        <v>7145.6350117399998</v>
      </c>
      <c r="BX104" s="1">
        <v>7233.4356019799998</v>
      </c>
      <c r="BY104" s="1">
        <v>7322.1443366860003</v>
      </c>
      <c r="BZ104" s="1">
        <v>7411.7505784209998</v>
      </c>
      <c r="CA104" s="1">
        <v>7502.2420947250002</v>
      </c>
      <c r="CB104" s="1">
        <v>7593.6016276509999</v>
      </c>
      <c r="CC104" s="1">
        <v>7685.8106711350001</v>
      </c>
      <c r="CD104" s="1">
        <v>7778.8465588469999</v>
      </c>
      <c r="CE104" s="1">
        <v>7872.6738287010003</v>
      </c>
      <c r="CF104" s="1">
        <v>7967.2638699010004</v>
      </c>
      <c r="CG104" s="1">
        <v>8062.569559474</v>
      </c>
      <c r="CH104" s="1">
        <v>8158.5469498109996</v>
      </c>
      <c r="CI104" s="1">
        <v>8255.1251146659997</v>
      </c>
      <c r="CJ104" s="1">
        <v>8352.1874853779991</v>
      </c>
      <c r="CK104" s="1">
        <v>8449.5701582220008</v>
      </c>
      <c r="CL104" s="1">
        <v>8547.2790341679993</v>
      </c>
      <c r="CM104" s="1">
        <v>8645.2060820139995</v>
      </c>
      <c r="CN104" s="1">
        <v>8743.2279355659994</v>
      </c>
      <c r="CO104" s="1">
        <v>8841.2041937089998</v>
      </c>
      <c r="CP104" s="1">
        <v>8938.9753686740005</v>
      </c>
      <c r="CQ104" s="1">
        <v>9036.3605194539996</v>
      </c>
      <c r="CR104" s="1">
        <v>9133.1548191050006</v>
      </c>
      <c r="CS104" s="1">
        <v>9229.1267100160003</v>
      </c>
      <c r="CT104" s="1">
        <v>9324.0149543829993</v>
      </c>
      <c r="CU104" s="1">
        <v>9417.5251806889992</v>
      </c>
      <c r="CV104" s="1">
        <v>9509.3262992060008</v>
      </c>
      <c r="CW104" s="1">
        <v>9599.0464460580006</v>
      </c>
      <c r="CX104" s="1">
        <v>9686.2688030959998</v>
      </c>
      <c r="CY104" s="1">
        <v>9770.5268595060006</v>
      </c>
      <c r="CZ104" s="1">
        <v>9851.2995459819995</v>
      </c>
      <c r="DA104" s="1">
        <v>9928.0059438379994</v>
      </c>
      <c r="DB104" s="1">
        <v>10000</v>
      </c>
    </row>
    <row r="105" spans="1:113" x14ac:dyDescent="0.15">
      <c r="A105" s="1" t="s">
        <v>419</v>
      </c>
      <c r="B105" s="1" t="s">
        <v>483</v>
      </c>
      <c r="C105" s="1">
        <v>1</v>
      </c>
      <c r="D105" s="1">
        <v>1</v>
      </c>
      <c r="E105" s="1">
        <v>2</v>
      </c>
      <c r="F105" s="1">
        <v>17</v>
      </c>
      <c r="G105" s="1">
        <v>0</v>
      </c>
      <c r="H105" s="1">
        <v>0</v>
      </c>
      <c r="I105" s="1">
        <v>0</v>
      </c>
      <c r="J105" s="1">
        <v>0</v>
      </c>
      <c r="K105" s="1">
        <v>3316.5159450629999</v>
      </c>
      <c r="L105" s="1">
        <v>93</v>
      </c>
      <c r="M105" s="1">
        <v>3355.787146609</v>
      </c>
      <c r="N105" s="1">
        <v>3397.6679102879998</v>
      </c>
      <c r="O105" s="1">
        <v>3440.0800442290001</v>
      </c>
      <c r="P105" s="1">
        <v>3483.0311666030002</v>
      </c>
      <c r="Q105" s="1">
        <v>3526.528134267</v>
      </c>
      <c r="R105" s="1">
        <v>3570.5774249430001</v>
      </c>
      <c r="S105" s="1">
        <v>3615.186571664</v>
      </c>
      <c r="T105" s="1">
        <v>3660.3642760779999</v>
      </c>
      <c r="U105" s="1">
        <v>3706.1114310900002</v>
      </c>
      <c r="V105" s="1">
        <v>3752.4301016129998</v>
      </c>
      <c r="W105" s="1">
        <v>3799.3275311749999</v>
      </c>
      <c r="X105" s="1">
        <v>3846.810928293</v>
      </c>
      <c r="Y105" s="1">
        <v>3894.887547022</v>
      </c>
      <c r="Z105" s="1">
        <v>3943.564773782</v>
      </c>
      <c r="AA105" s="1">
        <v>3992.8500415919998</v>
      </c>
      <c r="AB105" s="1">
        <v>4042.7506923780002</v>
      </c>
      <c r="AC105" s="1">
        <v>4093.2740355629999</v>
      </c>
      <c r="AD105" s="1">
        <v>4144.4278064829996</v>
      </c>
      <c r="AE105" s="1">
        <v>4196.2200005519999</v>
      </c>
      <c r="AF105" s="1">
        <v>4248.6585988160004</v>
      </c>
      <c r="AG105" s="1">
        <v>4301.7515137009996</v>
      </c>
      <c r="AH105" s="1">
        <v>4355.5065064649998</v>
      </c>
      <c r="AI105" s="1">
        <v>4409.9316428020002</v>
      </c>
      <c r="AJ105" s="1">
        <v>4465.0352072469996</v>
      </c>
      <c r="AK105" s="1">
        <v>4520.8256359429997</v>
      </c>
      <c r="AL105" s="1">
        <v>4577.31154668</v>
      </c>
      <c r="AM105" s="1">
        <v>4634.5012772130003</v>
      </c>
      <c r="AN105" s="1">
        <v>4692.4031254729998</v>
      </c>
      <c r="AO105" s="1">
        <v>4751.0253688290004</v>
      </c>
      <c r="AP105" s="1">
        <v>4810.3765817659996</v>
      </c>
      <c r="AQ105" s="1">
        <v>4870.465595222</v>
      </c>
      <c r="AR105" s="1">
        <v>4931.3011757969998</v>
      </c>
      <c r="AS105" s="1">
        <v>4992.8919324709996</v>
      </c>
      <c r="AT105" s="1">
        <v>5055.2466135029999</v>
      </c>
      <c r="AU105" s="1">
        <v>5118.3738520950001</v>
      </c>
      <c r="AV105" s="1">
        <v>5182.2833457959996</v>
      </c>
      <c r="AW105" s="1">
        <v>5246.9848003289999</v>
      </c>
      <c r="AX105" s="1">
        <v>5312.4883112260004</v>
      </c>
      <c r="AY105" s="1">
        <v>5378.8032661400002</v>
      </c>
      <c r="AZ105" s="1">
        <v>5445.9382941419999</v>
      </c>
      <c r="BA105" s="1">
        <v>5513.9012439999997</v>
      </c>
      <c r="BB105" s="1">
        <v>5582.6997262949999</v>
      </c>
      <c r="BC105" s="1">
        <v>5652.3418248739999</v>
      </c>
      <c r="BD105" s="1">
        <v>5722.8361562379996</v>
      </c>
      <c r="BE105" s="1">
        <v>5794.1935243669996</v>
      </c>
      <c r="BF105" s="1">
        <v>5866.4241257289996</v>
      </c>
      <c r="BG105" s="1">
        <v>5939.5360389950001</v>
      </c>
      <c r="BH105" s="1">
        <v>6013.536806909</v>
      </c>
      <c r="BI105" s="1">
        <v>6088.433127368</v>
      </c>
      <c r="BJ105" s="1">
        <v>6164.2310412930001</v>
      </c>
      <c r="BK105" s="1">
        <v>6240.9357867110002</v>
      </c>
      <c r="BL105" s="1">
        <v>6318.5519979159999</v>
      </c>
      <c r="BM105" s="1">
        <v>6397.0840649350002</v>
      </c>
      <c r="BN105" s="1">
        <v>6476.5362307619998</v>
      </c>
      <c r="BO105" s="1">
        <v>6556.9131008240001</v>
      </c>
      <c r="BP105" s="1">
        <v>6638.2217167119998</v>
      </c>
      <c r="BQ105" s="1">
        <v>6720.4635714469996</v>
      </c>
      <c r="BR105" s="1">
        <v>6803.6394539359999</v>
      </c>
      <c r="BS105" s="1">
        <v>6887.7477537479999</v>
      </c>
      <c r="BT105" s="1">
        <v>6972.7854178010002</v>
      </c>
      <c r="BU105" s="1">
        <v>7058.7497752059999</v>
      </c>
      <c r="BV105" s="1">
        <v>7145.6350117399998</v>
      </c>
      <c r="BW105" s="1">
        <v>7233.4356019799998</v>
      </c>
      <c r="BX105" s="1">
        <v>7322.1443366860003</v>
      </c>
      <c r="BY105" s="1">
        <v>7411.7505784209998</v>
      </c>
      <c r="BZ105" s="1">
        <v>7502.2420947250002</v>
      </c>
      <c r="CA105" s="1">
        <v>7593.6016276509999</v>
      </c>
      <c r="CB105" s="1">
        <v>7685.8106711350001</v>
      </c>
      <c r="CC105" s="1">
        <v>7778.8465588469999</v>
      </c>
      <c r="CD105" s="1">
        <v>7872.6738287010003</v>
      </c>
      <c r="CE105" s="1">
        <v>7967.2638699010004</v>
      </c>
      <c r="CF105" s="1">
        <v>8062.569559474</v>
      </c>
      <c r="CG105" s="1">
        <v>8158.5469498109996</v>
      </c>
      <c r="CH105" s="1">
        <v>8255.1251146659997</v>
      </c>
      <c r="CI105" s="1">
        <v>8352.1874853779991</v>
      </c>
      <c r="CJ105" s="1">
        <v>8449.5701582220008</v>
      </c>
      <c r="CK105" s="1">
        <v>8547.2790341679993</v>
      </c>
      <c r="CL105" s="1">
        <v>8645.2060820139995</v>
      </c>
      <c r="CM105" s="1">
        <v>8743.2279355659994</v>
      </c>
      <c r="CN105" s="1">
        <v>8841.2041937089998</v>
      </c>
      <c r="CO105" s="1">
        <v>8938.9753686740005</v>
      </c>
      <c r="CP105" s="1">
        <v>9036.3605194539996</v>
      </c>
      <c r="CQ105" s="1">
        <v>9133.1548191050006</v>
      </c>
      <c r="CR105" s="1">
        <v>9229.1267100160003</v>
      </c>
      <c r="CS105" s="1">
        <v>9324.0149543829993</v>
      </c>
      <c r="CT105" s="1">
        <v>9417.5251806889992</v>
      </c>
      <c r="CU105" s="1">
        <v>9509.3262992060008</v>
      </c>
      <c r="CV105" s="1">
        <v>9599.0464460580006</v>
      </c>
      <c r="CW105" s="1">
        <v>9686.2688030959998</v>
      </c>
      <c r="CX105" s="1">
        <v>9770.5268595060006</v>
      </c>
      <c r="CY105" s="1">
        <v>9851.2995459819995</v>
      </c>
      <c r="CZ105" s="1">
        <v>9928.0059438379994</v>
      </c>
      <c r="DA105" s="1">
        <v>10000</v>
      </c>
    </row>
    <row r="106" spans="1:113" x14ac:dyDescent="0.15">
      <c r="A106" s="1" t="s">
        <v>420</v>
      </c>
      <c r="B106" s="1" t="s">
        <v>483</v>
      </c>
      <c r="C106" s="1">
        <v>1</v>
      </c>
      <c r="D106" s="1">
        <v>1</v>
      </c>
      <c r="E106" s="1">
        <v>2</v>
      </c>
      <c r="F106" s="1">
        <v>18</v>
      </c>
      <c r="G106" s="1">
        <v>0</v>
      </c>
      <c r="H106" s="1">
        <v>0</v>
      </c>
      <c r="I106" s="1">
        <v>0</v>
      </c>
      <c r="J106" s="1">
        <v>0</v>
      </c>
      <c r="K106" s="1">
        <v>3357.9826836329999</v>
      </c>
      <c r="L106" s="1">
        <v>92</v>
      </c>
      <c r="M106" s="1">
        <v>3397.739874764</v>
      </c>
      <c r="N106" s="1">
        <v>3440.142470498</v>
      </c>
      <c r="O106" s="1">
        <v>3483.0837655250002</v>
      </c>
      <c r="P106" s="1">
        <v>3526.5705290569999</v>
      </c>
      <c r="Q106" s="1">
        <v>3570.608898251</v>
      </c>
      <c r="R106" s="1">
        <v>3615.2060609639998</v>
      </c>
      <c r="S106" s="1">
        <v>3660.3704528950002</v>
      </c>
      <c r="T106" s="1">
        <v>3706.1114310900002</v>
      </c>
      <c r="U106" s="1">
        <v>3752.4301016129998</v>
      </c>
      <c r="V106" s="1">
        <v>3799.3275311749999</v>
      </c>
      <c r="W106" s="1">
        <v>3846.810928293</v>
      </c>
      <c r="X106" s="1">
        <v>3894.887547022</v>
      </c>
      <c r="Y106" s="1">
        <v>3943.564773782</v>
      </c>
      <c r="Z106" s="1">
        <v>3992.8500415919998</v>
      </c>
      <c r="AA106" s="1">
        <v>4042.7506923780002</v>
      </c>
      <c r="AB106" s="1">
        <v>4093.2740355629999</v>
      </c>
      <c r="AC106" s="1">
        <v>4144.4278064829996</v>
      </c>
      <c r="AD106" s="1">
        <v>4196.2200005519999</v>
      </c>
      <c r="AE106" s="1">
        <v>4248.6585988160004</v>
      </c>
      <c r="AF106" s="1">
        <v>4301.7515137009996</v>
      </c>
      <c r="AG106" s="1">
        <v>4355.5065064649998</v>
      </c>
      <c r="AH106" s="1">
        <v>4409.9316428020002</v>
      </c>
      <c r="AI106" s="1">
        <v>4465.0352072469996</v>
      </c>
      <c r="AJ106" s="1">
        <v>4520.8256359429997</v>
      </c>
      <c r="AK106" s="1">
        <v>4577.31154668</v>
      </c>
      <c r="AL106" s="1">
        <v>4634.5012772130003</v>
      </c>
      <c r="AM106" s="1">
        <v>4692.4031254729998</v>
      </c>
      <c r="AN106" s="1">
        <v>4751.0253688290004</v>
      </c>
      <c r="AO106" s="1">
        <v>4810.3765817659996</v>
      </c>
      <c r="AP106" s="1">
        <v>4870.465595222</v>
      </c>
      <c r="AQ106" s="1">
        <v>4931.3011757969998</v>
      </c>
      <c r="AR106" s="1">
        <v>4992.8919324709996</v>
      </c>
      <c r="AS106" s="1">
        <v>5055.2466135029999</v>
      </c>
      <c r="AT106" s="1">
        <v>5118.3738520950001</v>
      </c>
      <c r="AU106" s="1">
        <v>5182.2833457959996</v>
      </c>
      <c r="AV106" s="1">
        <v>5246.9848003289999</v>
      </c>
      <c r="AW106" s="1">
        <v>5312.4883112260004</v>
      </c>
      <c r="AX106" s="1">
        <v>5378.8032661400002</v>
      </c>
      <c r="AY106" s="1">
        <v>5445.9382941419999</v>
      </c>
      <c r="AZ106" s="1">
        <v>5513.9012439999997</v>
      </c>
      <c r="BA106" s="1">
        <v>5582.6997262949999</v>
      </c>
      <c r="BB106" s="1">
        <v>5652.3418248739999</v>
      </c>
      <c r="BC106" s="1">
        <v>5722.8361562379996</v>
      </c>
      <c r="BD106" s="1">
        <v>5794.1935243669996</v>
      </c>
      <c r="BE106" s="1">
        <v>5866.4241257289996</v>
      </c>
      <c r="BF106" s="1">
        <v>5939.5360389950001</v>
      </c>
      <c r="BG106" s="1">
        <v>6013.536806909</v>
      </c>
      <c r="BH106" s="1">
        <v>6088.433127368</v>
      </c>
      <c r="BI106" s="1">
        <v>6164.2310412930001</v>
      </c>
      <c r="BJ106" s="1">
        <v>6240.9357867110002</v>
      </c>
      <c r="BK106" s="1">
        <v>6318.5519979159999</v>
      </c>
      <c r="BL106" s="1">
        <v>6397.0840649350002</v>
      </c>
      <c r="BM106" s="1">
        <v>6476.5362307619998</v>
      </c>
      <c r="BN106" s="1">
        <v>6556.9131008240001</v>
      </c>
      <c r="BO106" s="1">
        <v>6638.2217167119998</v>
      </c>
      <c r="BP106" s="1">
        <v>6720.4635714469996</v>
      </c>
      <c r="BQ106" s="1">
        <v>6803.6394539359999</v>
      </c>
      <c r="BR106" s="1">
        <v>6887.7477537479999</v>
      </c>
      <c r="BS106" s="1">
        <v>6972.7854178010002</v>
      </c>
      <c r="BT106" s="1">
        <v>7058.7497752059999</v>
      </c>
      <c r="BU106" s="1">
        <v>7145.6350117399998</v>
      </c>
      <c r="BV106" s="1">
        <v>7233.4356019799998</v>
      </c>
      <c r="BW106" s="1">
        <v>7322.1443366860003</v>
      </c>
      <c r="BX106" s="1">
        <v>7411.7505784209998</v>
      </c>
      <c r="BY106" s="1">
        <v>7502.2420947250002</v>
      </c>
      <c r="BZ106" s="1">
        <v>7593.6016276509999</v>
      </c>
      <c r="CA106" s="1">
        <v>7685.8106711350001</v>
      </c>
      <c r="CB106" s="1">
        <v>7778.8465588469999</v>
      </c>
      <c r="CC106" s="1">
        <v>7872.6738287010003</v>
      </c>
      <c r="CD106" s="1">
        <v>7967.2638699010004</v>
      </c>
      <c r="CE106" s="1">
        <v>8062.569559474</v>
      </c>
      <c r="CF106" s="1">
        <v>8158.5469498109996</v>
      </c>
      <c r="CG106" s="1">
        <v>8255.1251146659997</v>
      </c>
      <c r="CH106" s="1">
        <v>8352.1874853779991</v>
      </c>
      <c r="CI106" s="1">
        <v>8449.5701582220008</v>
      </c>
      <c r="CJ106" s="1">
        <v>8547.2790341679993</v>
      </c>
      <c r="CK106" s="1">
        <v>8645.2060820139995</v>
      </c>
      <c r="CL106" s="1">
        <v>8743.2279355659994</v>
      </c>
      <c r="CM106" s="1">
        <v>8841.2041937089998</v>
      </c>
      <c r="CN106" s="1">
        <v>8938.9753686740005</v>
      </c>
      <c r="CO106" s="1">
        <v>9036.3605194539996</v>
      </c>
      <c r="CP106" s="1">
        <v>9133.1548191050006</v>
      </c>
      <c r="CQ106" s="1">
        <v>9229.1267100160003</v>
      </c>
      <c r="CR106" s="1">
        <v>9324.0149543829993</v>
      </c>
      <c r="CS106" s="1">
        <v>9417.5251806889992</v>
      </c>
      <c r="CT106" s="1">
        <v>9509.3262992060008</v>
      </c>
      <c r="CU106" s="1">
        <v>9599.0464460580006</v>
      </c>
      <c r="CV106" s="1">
        <v>9686.2688030959998</v>
      </c>
      <c r="CW106" s="1">
        <v>9770.5268595060006</v>
      </c>
      <c r="CX106" s="1">
        <v>9851.2995459819995</v>
      </c>
      <c r="CY106" s="1">
        <v>9928.0059438379994</v>
      </c>
      <c r="CZ106" s="1">
        <v>10000</v>
      </c>
    </row>
    <row r="107" spans="1:113" x14ac:dyDescent="0.15">
      <c r="A107" s="1" t="s">
        <v>421</v>
      </c>
      <c r="B107" s="1" t="s">
        <v>483</v>
      </c>
      <c r="C107" s="1">
        <v>1</v>
      </c>
      <c r="D107" s="1">
        <v>1</v>
      </c>
      <c r="E107" s="1">
        <v>2</v>
      </c>
      <c r="F107" s="1">
        <v>19</v>
      </c>
      <c r="G107" s="1">
        <v>0</v>
      </c>
      <c r="H107" s="1">
        <v>0</v>
      </c>
      <c r="I107" s="1">
        <v>0</v>
      </c>
      <c r="J107" s="1">
        <v>0</v>
      </c>
      <c r="K107" s="1">
        <v>3399.9679704579999</v>
      </c>
      <c r="L107" s="1">
        <v>91</v>
      </c>
      <c r="M107" s="1">
        <v>3440.2188620329998</v>
      </c>
      <c r="N107" s="1">
        <v>3483.150507499</v>
      </c>
      <c r="O107" s="1">
        <v>3526.6272470250001</v>
      </c>
      <c r="P107" s="1">
        <v>3570.65487734</v>
      </c>
      <c r="Q107" s="1">
        <v>3615.2402412679999</v>
      </c>
      <c r="R107" s="1">
        <v>3660.3915086789998</v>
      </c>
      <c r="S107" s="1">
        <v>3706.1178090469998</v>
      </c>
      <c r="T107" s="1">
        <v>3752.4301016129998</v>
      </c>
      <c r="U107" s="1">
        <v>3799.3275311749999</v>
      </c>
      <c r="V107" s="1">
        <v>3846.810928293</v>
      </c>
      <c r="W107" s="1">
        <v>3894.887547022</v>
      </c>
      <c r="X107" s="1">
        <v>3943.564773782</v>
      </c>
      <c r="Y107" s="1">
        <v>3992.8500415919998</v>
      </c>
      <c r="Z107" s="1">
        <v>4042.7506923780002</v>
      </c>
      <c r="AA107" s="1">
        <v>4093.2740355629999</v>
      </c>
      <c r="AB107" s="1">
        <v>4144.4278064829996</v>
      </c>
      <c r="AC107" s="1">
        <v>4196.2200005519999</v>
      </c>
      <c r="AD107" s="1">
        <v>4248.6585988160004</v>
      </c>
      <c r="AE107" s="1">
        <v>4301.7515137009996</v>
      </c>
      <c r="AF107" s="1">
        <v>4355.5065064649998</v>
      </c>
      <c r="AG107" s="1">
        <v>4409.9316428020002</v>
      </c>
      <c r="AH107" s="1">
        <v>4465.0352072469996</v>
      </c>
      <c r="AI107" s="1">
        <v>4520.8256359429997</v>
      </c>
      <c r="AJ107" s="1">
        <v>4577.31154668</v>
      </c>
      <c r="AK107" s="1">
        <v>4634.5012772130003</v>
      </c>
      <c r="AL107" s="1">
        <v>4692.4031254729998</v>
      </c>
      <c r="AM107" s="1">
        <v>4751.0253688290004</v>
      </c>
      <c r="AN107" s="1">
        <v>4810.3765817659996</v>
      </c>
      <c r="AO107" s="1">
        <v>4870.465595222</v>
      </c>
      <c r="AP107" s="1">
        <v>4931.3011757969998</v>
      </c>
      <c r="AQ107" s="1">
        <v>4992.8919324709996</v>
      </c>
      <c r="AR107" s="1">
        <v>5055.2466135029999</v>
      </c>
      <c r="AS107" s="1">
        <v>5118.3738520950001</v>
      </c>
      <c r="AT107" s="1">
        <v>5182.2833457959996</v>
      </c>
      <c r="AU107" s="1">
        <v>5246.9848003289999</v>
      </c>
      <c r="AV107" s="1">
        <v>5312.4883112260004</v>
      </c>
      <c r="AW107" s="1">
        <v>5378.8032661400002</v>
      </c>
      <c r="AX107" s="1">
        <v>5445.9382941419999</v>
      </c>
      <c r="AY107" s="1">
        <v>5513.9012439999997</v>
      </c>
      <c r="AZ107" s="1">
        <v>5582.6997262949999</v>
      </c>
      <c r="BA107" s="1">
        <v>5652.3418248739999</v>
      </c>
      <c r="BB107" s="1">
        <v>5722.8361562379996</v>
      </c>
      <c r="BC107" s="1">
        <v>5794.1935243669996</v>
      </c>
      <c r="BD107" s="1">
        <v>5866.4241257289996</v>
      </c>
      <c r="BE107" s="1">
        <v>5939.5360389950001</v>
      </c>
      <c r="BF107" s="1">
        <v>6013.536806909</v>
      </c>
      <c r="BG107" s="1">
        <v>6088.433127368</v>
      </c>
      <c r="BH107" s="1">
        <v>6164.2310412930001</v>
      </c>
      <c r="BI107" s="1">
        <v>6240.9357867110002</v>
      </c>
      <c r="BJ107" s="1">
        <v>6318.5519979159999</v>
      </c>
      <c r="BK107" s="1">
        <v>6397.0840649350002</v>
      </c>
      <c r="BL107" s="1">
        <v>6476.5362307619998</v>
      </c>
      <c r="BM107" s="1">
        <v>6556.9131008240001</v>
      </c>
      <c r="BN107" s="1">
        <v>6638.2217167119998</v>
      </c>
      <c r="BO107" s="1">
        <v>6720.4635714469996</v>
      </c>
      <c r="BP107" s="1">
        <v>6803.6394539359999</v>
      </c>
      <c r="BQ107" s="1">
        <v>6887.7477537479999</v>
      </c>
      <c r="BR107" s="1">
        <v>6972.7854178010002</v>
      </c>
      <c r="BS107" s="1">
        <v>7058.7497752059999</v>
      </c>
      <c r="BT107" s="1">
        <v>7145.6350117399998</v>
      </c>
      <c r="BU107" s="1">
        <v>7233.4356019799998</v>
      </c>
      <c r="BV107" s="1">
        <v>7322.1443366860003</v>
      </c>
      <c r="BW107" s="1">
        <v>7411.7505784209998</v>
      </c>
      <c r="BX107" s="1">
        <v>7502.2420947250002</v>
      </c>
      <c r="BY107" s="1">
        <v>7593.6016276509999</v>
      </c>
      <c r="BZ107" s="1">
        <v>7685.8106711350001</v>
      </c>
      <c r="CA107" s="1">
        <v>7778.8465588469999</v>
      </c>
      <c r="CB107" s="1">
        <v>7872.6738287010003</v>
      </c>
      <c r="CC107" s="1">
        <v>7967.2638699010004</v>
      </c>
      <c r="CD107" s="1">
        <v>8062.569559474</v>
      </c>
      <c r="CE107" s="1">
        <v>8158.5469498109996</v>
      </c>
      <c r="CF107" s="1">
        <v>8255.1251146659997</v>
      </c>
      <c r="CG107" s="1">
        <v>8352.1874853779991</v>
      </c>
      <c r="CH107" s="1">
        <v>8449.5701582220008</v>
      </c>
      <c r="CI107" s="1">
        <v>8547.2790341679993</v>
      </c>
      <c r="CJ107" s="1">
        <v>8645.2060820139995</v>
      </c>
      <c r="CK107" s="1">
        <v>8743.2279355659994</v>
      </c>
      <c r="CL107" s="1">
        <v>8841.2041937089998</v>
      </c>
      <c r="CM107" s="1">
        <v>8938.9753686740005</v>
      </c>
      <c r="CN107" s="1">
        <v>9036.3605194539996</v>
      </c>
      <c r="CO107" s="1">
        <v>9133.1548191050006</v>
      </c>
      <c r="CP107" s="1">
        <v>9229.1267100160003</v>
      </c>
      <c r="CQ107" s="1">
        <v>9324.0149543829993</v>
      </c>
      <c r="CR107" s="1">
        <v>9417.5251806889992</v>
      </c>
      <c r="CS107" s="1">
        <v>9509.3262992060008</v>
      </c>
      <c r="CT107" s="1">
        <v>9599.0464460580006</v>
      </c>
      <c r="CU107" s="1">
        <v>9686.2688030959998</v>
      </c>
      <c r="CV107" s="1">
        <v>9770.5268595060006</v>
      </c>
      <c r="CW107" s="1">
        <v>9851.2995459819995</v>
      </c>
      <c r="CX107" s="1">
        <v>9928.0059438379994</v>
      </c>
      <c r="CY107" s="1">
        <v>10000</v>
      </c>
    </row>
    <row r="108" spans="1:113" x14ac:dyDescent="0.15">
      <c r="A108" s="1" t="s">
        <v>422</v>
      </c>
      <c r="B108" s="1" t="s">
        <v>483</v>
      </c>
      <c r="C108" s="1">
        <v>1</v>
      </c>
      <c r="D108" s="1">
        <v>1</v>
      </c>
      <c r="E108" s="1">
        <v>2</v>
      </c>
      <c r="F108" s="1">
        <v>20</v>
      </c>
      <c r="G108" s="1">
        <v>0</v>
      </c>
      <c r="H108" s="1">
        <v>0</v>
      </c>
      <c r="I108" s="1">
        <v>0</v>
      </c>
      <c r="J108" s="1">
        <v>0</v>
      </c>
      <c r="K108" s="1">
        <v>3442.4824881750001</v>
      </c>
      <c r="L108" s="1">
        <v>90</v>
      </c>
      <c r="M108" s="1">
        <v>3483.2333658419998</v>
      </c>
      <c r="N108" s="1">
        <v>3526.7000449759998</v>
      </c>
      <c r="O108" s="1">
        <v>3570.716886703</v>
      </c>
      <c r="P108" s="1">
        <v>3615.2903812939999</v>
      </c>
      <c r="Q108" s="1">
        <v>3660.4284270039998</v>
      </c>
      <c r="R108" s="1">
        <v>3706.1399207999998</v>
      </c>
      <c r="S108" s="1">
        <v>3752.4367448369999</v>
      </c>
      <c r="T108" s="1">
        <v>3799.3275311749999</v>
      </c>
      <c r="U108" s="1">
        <v>3846.810928293</v>
      </c>
      <c r="V108" s="1">
        <v>3894.887547022</v>
      </c>
      <c r="W108" s="1">
        <v>3943.564773782</v>
      </c>
      <c r="X108" s="1">
        <v>3992.8500415919998</v>
      </c>
      <c r="Y108" s="1">
        <v>4042.7506923780002</v>
      </c>
      <c r="Z108" s="1">
        <v>4093.2740355629999</v>
      </c>
      <c r="AA108" s="1">
        <v>4144.4278064829996</v>
      </c>
      <c r="AB108" s="1">
        <v>4196.2200005519999</v>
      </c>
      <c r="AC108" s="1">
        <v>4248.6585988160004</v>
      </c>
      <c r="AD108" s="1">
        <v>4301.7515137009996</v>
      </c>
      <c r="AE108" s="1">
        <v>4355.5065064649998</v>
      </c>
      <c r="AF108" s="1">
        <v>4409.9316428020002</v>
      </c>
      <c r="AG108" s="1">
        <v>4465.0352072469996</v>
      </c>
      <c r="AH108" s="1">
        <v>4520.8256359429997</v>
      </c>
      <c r="AI108" s="1">
        <v>4577.31154668</v>
      </c>
      <c r="AJ108" s="1">
        <v>4634.5012772130003</v>
      </c>
      <c r="AK108" s="1">
        <v>4692.4031254729998</v>
      </c>
      <c r="AL108" s="1">
        <v>4751.0253688290004</v>
      </c>
      <c r="AM108" s="1">
        <v>4810.3765817659996</v>
      </c>
      <c r="AN108" s="1">
        <v>4870.465595222</v>
      </c>
      <c r="AO108" s="1">
        <v>4931.3011757969998</v>
      </c>
      <c r="AP108" s="1">
        <v>4992.8919324709996</v>
      </c>
      <c r="AQ108" s="1">
        <v>5055.2466135029999</v>
      </c>
      <c r="AR108" s="1">
        <v>5118.3738520950001</v>
      </c>
      <c r="AS108" s="1">
        <v>5182.2833457959996</v>
      </c>
      <c r="AT108" s="1">
        <v>5246.9848003289999</v>
      </c>
      <c r="AU108" s="1">
        <v>5312.4883112260004</v>
      </c>
      <c r="AV108" s="1">
        <v>5378.8032661400002</v>
      </c>
      <c r="AW108" s="1">
        <v>5445.9382941419999</v>
      </c>
      <c r="AX108" s="1">
        <v>5513.9012439999997</v>
      </c>
      <c r="AY108" s="1">
        <v>5582.6997262949999</v>
      </c>
      <c r="AZ108" s="1">
        <v>5652.3418248739999</v>
      </c>
      <c r="BA108" s="1">
        <v>5722.8361562379996</v>
      </c>
      <c r="BB108" s="1">
        <v>5794.1935243669996</v>
      </c>
      <c r="BC108" s="1">
        <v>5866.4241257289996</v>
      </c>
      <c r="BD108" s="1">
        <v>5939.5360389950001</v>
      </c>
      <c r="BE108" s="1">
        <v>6013.536806909</v>
      </c>
      <c r="BF108" s="1">
        <v>6088.433127368</v>
      </c>
      <c r="BG108" s="1">
        <v>6164.2310412930001</v>
      </c>
      <c r="BH108" s="1">
        <v>6240.9357867110002</v>
      </c>
      <c r="BI108" s="1">
        <v>6318.5519979159999</v>
      </c>
      <c r="BJ108" s="1">
        <v>6397.0840649350002</v>
      </c>
      <c r="BK108" s="1">
        <v>6476.5362307619998</v>
      </c>
      <c r="BL108" s="1">
        <v>6556.9131008240001</v>
      </c>
      <c r="BM108" s="1">
        <v>6638.2217167119998</v>
      </c>
      <c r="BN108" s="1">
        <v>6720.4635714469996</v>
      </c>
      <c r="BO108" s="1">
        <v>6803.6394539359999</v>
      </c>
      <c r="BP108" s="1">
        <v>6887.7477537479999</v>
      </c>
      <c r="BQ108" s="1">
        <v>6972.7854178010002</v>
      </c>
      <c r="BR108" s="1">
        <v>7058.7497752059999</v>
      </c>
      <c r="BS108" s="1">
        <v>7145.6350117399998</v>
      </c>
      <c r="BT108" s="1">
        <v>7233.4356019799998</v>
      </c>
      <c r="BU108" s="1">
        <v>7322.1443366860003</v>
      </c>
      <c r="BV108" s="1">
        <v>7411.7505784209998</v>
      </c>
      <c r="BW108" s="1">
        <v>7502.2420947250002</v>
      </c>
      <c r="BX108" s="1">
        <v>7593.6016276509999</v>
      </c>
      <c r="BY108" s="1">
        <v>7685.8106711350001</v>
      </c>
      <c r="BZ108" s="1">
        <v>7778.8465588469999</v>
      </c>
      <c r="CA108" s="1">
        <v>7872.6738287010003</v>
      </c>
      <c r="CB108" s="1">
        <v>7967.2638699010004</v>
      </c>
      <c r="CC108" s="1">
        <v>8062.569559474</v>
      </c>
      <c r="CD108" s="1">
        <v>8158.5469498109996</v>
      </c>
      <c r="CE108" s="1">
        <v>8255.1251146659997</v>
      </c>
      <c r="CF108" s="1">
        <v>8352.1874853779991</v>
      </c>
      <c r="CG108" s="1">
        <v>8449.5701582220008</v>
      </c>
      <c r="CH108" s="1">
        <v>8547.2790341679993</v>
      </c>
      <c r="CI108" s="1">
        <v>8645.2060820139995</v>
      </c>
      <c r="CJ108" s="1">
        <v>8743.2279355659994</v>
      </c>
      <c r="CK108" s="1">
        <v>8841.2041937089998</v>
      </c>
      <c r="CL108" s="1">
        <v>8938.9753686740005</v>
      </c>
      <c r="CM108" s="1">
        <v>9036.3605194539996</v>
      </c>
      <c r="CN108" s="1">
        <v>9133.1548191050006</v>
      </c>
      <c r="CO108" s="1">
        <v>9229.1267100160003</v>
      </c>
      <c r="CP108" s="1">
        <v>9324.0149543829993</v>
      </c>
      <c r="CQ108" s="1">
        <v>9417.5251806889992</v>
      </c>
      <c r="CR108" s="1">
        <v>9509.3262992060008</v>
      </c>
      <c r="CS108" s="1">
        <v>9599.0464460580006</v>
      </c>
      <c r="CT108" s="1">
        <v>9686.2688030959998</v>
      </c>
      <c r="CU108" s="1">
        <v>9770.5268595060006</v>
      </c>
      <c r="CV108" s="1">
        <v>9851.2995459819995</v>
      </c>
      <c r="CW108" s="1">
        <v>9928.0059438379994</v>
      </c>
      <c r="CX108" s="1">
        <v>10000</v>
      </c>
    </row>
    <row r="109" spans="1:113" x14ac:dyDescent="0.15">
      <c r="A109" s="1" t="s">
        <v>423</v>
      </c>
      <c r="B109" s="1" t="s">
        <v>483</v>
      </c>
      <c r="C109" s="1">
        <v>1</v>
      </c>
      <c r="D109" s="1">
        <v>1</v>
      </c>
      <c r="E109" s="1">
        <v>2</v>
      </c>
      <c r="F109" s="1">
        <v>21</v>
      </c>
      <c r="G109" s="1">
        <v>0</v>
      </c>
      <c r="H109" s="1">
        <v>0</v>
      </c>
      <c r="I109" s="1">
        <v>0</v>
      </c>
      <c r="J109" s="1">
        <v>0</v>
      </c>
      <c r="K109" s="1">
        <v>3485.518565114</v>
      </c>
      <c r="L109" s="1">
        <v>89</v>
      </c>
      <c r="M109" s="1">
        <v>3526.777211012</v>
      </c>
      <c r="N109" s="1">
        <v>3570.7845933909998</v>
      </c>
      <c r="O109" s="1">
        <v>3615.347667602</v>
      </c>
      <c r="P109" s="1">
        <v>3660.4740899160001</v>
      </c>
      <c r="Q109" s="1">
        <v>3706.1725501579999</v>
      </c>
      <c r="R109" s="1">
        <v>3752.4557528639998</v>
      </c>
      <c r="S109" s="1">
        <v>3799.3325135350001</v>
      </c>
      <c r="T109" s="1">
        <v>3846.810928293</v>
      </c>
      <c r="U109" s="1">
        <v>3894.887547022</v>
      </c>
      <c r="V109" s="1">
        <v>3943.564773782</v>
      </c>
      <c r="W109" s="1">
        <v>3992.8500415919998</v>
      </c>
      <c r="X109" s="1">
        <v>4042.7506923780002</v>
      </c>
      <c r="Y109" s="1">
        <v>4093.2740355629999</v>
      </c>
      <c r="Z109" s="1">
        <v>4144.4278064829996</v>
      </c>
      <c r="AA109" s="1">
        <v>4196.2200005519999</v>
      </c>
      <c r="AB109" s="1">
        <v>4248.6585988160004</v>
      </c>
      <c r="AC109" s="1">
        <v>4301.7515137009996</v>
      </c>
      <c r="AD109" s="1">
        <v>4355.5065064649998</v>
      </c>
      <c r="AE109" s="1">
        <v>4409.9316428020002</v>
      </c>
      <c r="AF109" s="1">
        <v>4465.0352072469996</v>
      </c>
      <c r="AG109" s="1">
        <v>4520.8256359429997</v>
      </c>
      <c r="AH109" s="1">
        <v>4577.31154668</v>
      </c>
      <c r="AI109" s="1">
        <v>4634.5012772130003</v>
      </c>
      <c r="AJ109" s="1">
        <v>4692.4031254729998</v>
      </c>
      <c r="AK109" s="1">
        <v>4751.0253688290004</v>
      </c>
      <c r="AL109" s="1">
        <v>4810.3765817659996</v>
      </c>
      <c r="AM109" s="1">
        <v>4870.465595222</v>
      </c>
      <c r="AN109" s="1">
        <v>4931.3011757969998</v>
      </c>
      <c r="AO109" s="1">
        <v>4992.8919324709996</v>
      </c>
      <c r="AP109" s="1">
        <v>5055.2466135029999</v>
      </c>
      <c r="AQ109" s="1">
        <v>5118.3738520950001</v>
      </c>
      <c r="AR109" s="1">
        <v>5182.2833457959996</v>
      </c>
      <c r="AS109" s="1">
        <v>5246.9848003289999</v>
      </c>
      <c r="AT109" s="1">
        <v>5312.4883112260004</v>
      </c>
      <c r="AU109" s="1">
        <v>5378.8032661400002</v>
      </c>
      <c r="AV109" s="1">
        <v>5445.9382941419999</v>
      </c>
      <c r="AW109" s="1">
        <v>5513.9012439999997</v>
      </c>
      <c r="AX109" s="1">
        <v>5582.6997262949999</v>
      </c>
      <c r="AY109" s="1">
        <v>5652.3418248739999</v>
      </c>
      <c r="AZ109" s="1">
        <v>5722.8361562379996</v>
      </c>
      <c r="BA109" s="1">
        <v>5794.1935243669996</v>
      </c>
      <c r="BB109" s="1">
        <v>5866.4241257289996</v>
      </c>
      <c r="BC109" s="1">
        <v>5939.5360389950001</v>
      </c>
      <c r="BD109" s="1">
        <v>6013.536806909</v>
      </c>
      <c r="BE109" s="1">
        <v>6088.433127368</v>
      </c>
      <c r="BF109" s="1">
        <v>6164.2310412930001</v>
      </c>
      <c r="BG109" s="1">
        <v>6240.9357867110002</v>
      </c>
      <c r="BH109" s="1">
        <v>6318.5519979159999</v>
      </c>
      <c r="BI109" s="1">
        <v>6397.0840649350002</v>
      </c>
      <c r="BJ109" s="1">
        <v>6476.5362307619998</v>
      </c>
      <c r="BK109" s="1">
        <v>6556.9131008240001</v>
      </c>
      <c r="BL109" s="1">
        <v>6638.2217167119998</v>
      </c>
      <c r="BM109" s="1">
        <v>6720.4635714469996</v>
      </c>
      <c r="BN109" s="1">
        <v>6803.6394539359999</v>
      </c>
      <c r="BO109" s="1">
        <v>6887.7477537479999</v>
      </c>
      <c r="BP109" s="1">
        <v>6972.7854178010002</v>
      </c>
      <c r="BQ109" s="1">
        <v>7058.7497752059999</v>
      </c>
      <c r="BR109" s="1">
        <v>7145.6350117399998</v>
      </c>
      <c r="BS109" s="1">
        <v>7233.4356019799998</v>
      </c>
      <c r="BT109" s="1">
        <v>7322.1443366860003</v>
      </c>
      <c r="BU109" s="1">
        <v>7411.7505784209998</v>
      </c>
      <c r="BV109" s="1">
        <v>7502.2420947250002</v>
      </c>
      <c r="BW109" s="1">
        <v>7593.6016276509999</v>
      </c>
      <c r="BX109" s="1">
        <v>7685.8106711350001</v>
      </c>
      <c r="BY109" s="1">
        <v>7778.8465588469999</v>
      </c>
      <c r="BZ109" s="1">
        <v>7872.6738287010003</v>
      </c>
      <c r="CA109" s="1">
        <v>7967.2638699010004</v>
      </c>
      <c r="CB109" s="1">
        <v>8062.569559474</v>
      </c>
      <c r="CC109" s="1">
        <v>8158.5469498109996</v>
      </c>
      <c r="CD109" s="1">
        <v>8255.1251146659997</v>
      </c>
      <c r="CE109" s="1">
        <v>8352.1874853779991</v>
      </c>
      <c r="CF109" s="1">
        <v>8449.5701582220008</v>
      </c>
      <c r="CG109" s="1">
        <v>8547.2790341679993</v>
      </c>
      <c r="CH109" s="1">
        <v>8645.2060820139995</v>
      </c>
      <c r="CI109" s="1">
        <v>8743.2279355659994</v>
      </c>
      <c r="CJ109" s="1">
        <v>8841.2041937089998</v>
      </c>
      <c r="CK109" s="1">
        <v>8938.9753686740005</v>
      </c>
      <c r="CL109" s="1">
        <v>9036.3605194539996</v>
      </c>
      <c r="CM109" s="1">
        <v>9133.1548191050006</v>
      </c>
      <c r="CN109" s="1">
        <v>9229.1267100160003</v>
      </c>
      <c r="CO109" s="1">
        <v>9324.0149543829993</v>
      </c>
      <c r="CP109" s="1">
        <v>9417.5251806889992</v>
      </c>
      <c r="CQ109" s="1">
        <v>9509.3262992060008</v>
      </c>
      <c r="CR109" s="1">
        <v>9599.0464460580006</v>
      </c>
      <c r="CS109" s="1">
        <v>9686.2688030959998</v>
      </c>
      <c r="CT109" s="1">
        <v>9770.5268595060006</v>
      </c>
      <c r="CU109" s="1">
        <v>9851.2995459819995</v>
      </c>
      <c r="CV109" s="1">
        <v>9928.0059438379994</v>
      </c>
      <c r="CW109" s="1">
        <v>10000</v>
      </c>
    </row>
    <row r="110" spans="1:113" x14ac:dyDescent="0.15">
      <c r="A110" s="1" t="s">
        <v>424</v>
      </c>
      <c r="B110" s="1" t="s">
        <v>483</v>
      </c>
      <c r="C110" s="1">
        <v>1</v>
      </c>
      <c r="D110" s="1">
        <v>1</v>
      </c>
      <c r="E110" s="1">
        <v>2</v>
      </c>
      <c r="F110" s="1">
        <v>22</v>
      </c>
      <c r="G110" s="1">
        <v>0</v>
      </c>
      <c r="H110" s="1">
        <v>0</v>
      </c>
      <c r="I110" s="1">
        <v>0</v>
      </c>
      <c r="J110" s="1">
        <v>0</v>
      </c>
      <c r="K110" s="1">
        <v>3529.096397453</v>
      </c>
      <c r="L110" s="1">
        <v>88</v>
      </c>
      <c r="M110" s="1">
        <v>3570.8661395879999</v>
      </c>
      <c r="N110" s="1">
        <v>3615.4186948920001</v>
      </c>
      <c r="O110" s="1">
        <v>3660.533368244</v>
      </c>
      <c r="P110" s="1">
        <v>3706.2186373680001</v>
      </c>
      <c r="Q110" s="1">
        <v>3752.4880490260002</v>
      </c>
      <c r="R110" s="1">
        <v>3799.3506066079999</v>
      </c>
      <c r="S110" s="1">
        <v>3846.8143616020002</v>
      </c>
      <c r="T110" s="1">
        <v>3894.887547022</v>
      </c>
      <c r="U110" s="1">
        <v>3943.564773782</v>
      </c>
      <c r="V110" s="1">
        <v>3992.8500415919998</v>
      </c>
      <c r="W110" s="1">
        <v>4042.7506923780002</v>
      </c>
      <c r="X110" s="1">
        <v>4093.2740355629999</v>
      </c>
      <c r="Y110" s="1">
        <v>4144.4278064829996</v>
      </c>
      <c r="Z110" s="1">
        <v>4196.2200005519999</v>
      </c>
      <c r="AA110" s="1">
        <v>4248.6585988160004</v>
      </c>
      <c r="AB110" s="1">
        <v>4301.7515137009996</v>
      </c>
      <c r="AC110" s="1">
        <v>4355.5065064649998</v>
      </c>
      <c r="AD110" s="1">
        <v>4409.9316428020002</v>
      </c>
      <c r="AE110" s="1">
        <v>4465.0352072469996</v>
      </c>
      <c r="AF110" s="1">
        <v>4520.8256359429997</v>
      </c>
      <c r="AG110" s="1">
        <v>4577.31154668</v>
      </c>
      <c r="AH110" s="1">
        <v>4634.5012772130003</v>
      </c>
      <c r="AI110" s="1">
        <v>4692.4031254729998</v>
      </c>
      <c r="AJ110" s="1">
        <v>4751.0253688290004</v>
      </c>
      <c r="AK110" s="1">
        <v>4810.3765817659996</v>
      </c>
      <c r="AL110" s="1">
        <v>4870.465595222</v>
      </c>
      <c r="AM110" s="1">
        <v>4931.3011757969998</v>
      </c>
      <c r="AN110" s="1">
        <v>4992.8919324709996</v>
      </c>
      <c r="AO110" s="1">
        <v>5055.2466135029999</v>
      </c>
      <c r="AP110" s="1">
        <v>5118.3738520950001</v>
      </c>
      <c r="AQ110" s="1">
        <v>5182.2833457959996</v>
      </c>
      <c r="AR110" s="1">
        <v>5246.9848003289999</v>
      </c>
      <c r="AS110" s="1">
        <v>5312.4883112260004</v>
      </c>
      <c r="AT110" s="1">
        <v>5378.8032661400002</v>
      </c>
      <c r="AU110" s="1">
        <v>5445.9382941419999</v>
      </c>
      <c r="AV110" s="1">
        <v>5513.9012439999997</v>
      </c>
      <c r="AW110" s="1">
        <v>5582.6997262949999</v>
      </c>
      <c r="AX110" s="1">
        <v>5652.3418248739999</v>
      </c>
      <c r="AY110" s="1">
        <v>5722.8361562379996</v>
      </c>
      <c r="AZ110" s="1">
        <v>5794.1935243669996</v>
      </c>
      <c r="BA110" s="1">
        <v>5866.4241257289996</v>
      </c>
      <c r="BB110" s="1">
        <v>5939.5360389950001</v>
      </c>
      <c r="BC110" s="1">
        <v>6013.536806909</v>
      </c>
      <c r="BD110" s="1">
        <v>6088.433127368</v>
      </c>
      <c r="BE110" s="1">
        <v>6164.2310412930001</v>
      </c>
      <c r="BF110" s="1">
        <v>6240.9357867110002</v>
      </c>
      <c r="BG110" s="1">
        <v>6318.5519979159999</v>
      </c>
      <c r="BH110" s="1">
        <v>6397.0840649350002</v>
      </c>
      <c r="BI110" s="1">
        <v>6476.5362307619998</v>
      </c>
      <c r="BJ110" s="1">
        <v>6556.9131008240001</v>
      </c>
      <c r="BK110" s="1">
        <v>6638.2217167119998</v>
      </c>
      <c r="BL110" s="1">
        <v>6720.4635714469996</v>
      </c>
      <c r="BM110" s="1">
        <v>6803.6394539359999</v>
      </c>
      <c r="BN110" s="1">
        <v>6887.7477537479999</v>
      </c>
      <c r="BO110" s="1">
        <v>6972.7854178010002</v>
      </c>
      <c r="BP110" s="1">
        <v>7058.7497752059999</v>
      </c>
      <c r="BQ110" s="1">
        <v>7145.6350117399998</v>
      </c>
      <c r="BR110" s="1">
        <v>7233.4356019799998</v>
      </c>
      <c r="BS110" s="1">
        <v>7322.1443366860003</v>
      </c>
      <c r="BT110" s="1">
        <v>7411.7505784209998</v>
      </c>
      <c r="BU110" s="1">
        <v>7502.2420947250002</v>
      </c>
      <c r="BV110" s="1">
        <v>7593.6016276509999</v>
      </c>
      <c r="BW110" s="1">
        <v>7685.8106711350001</v>
      </c>
      <c r="BX110" s="1">
        <v>7778.8465588469999</v>
      </c>
      <c r="BY110" s="1">
        <v>7872.6738287010003</v>
      </c>
      <c r="BZ110" s="1">
        <v>7967.2638699010004</v>
      </c>
      <c r="CA110" s="1">
        <v>8062.569559474</v>
      </c>
      <c r="CB110" s="1">
        <v>8158.5469498109996</v>
      </c>
      <c r="CC110" s="1">
        <v>8255.1251146659997</v>
      </c>
      <c r="CD110" s="1">
        <v>8352.1874853779991</v>
      </c>
      <c r="CE110" s="1">
        <v>8449.5701582220008</v>
      </c>
      <c r="CF110" s="1">
        <v>8547.2790341679993</v>
      </c>
      <c r="CG110" s="1">
        <v>8645.2060820139995</v>
      </c>
      <c r="CH110" s="1">
        <v>8743.2279355659994</v>
      </c>
      <c r="CI110" s="1">
        <v>8841.2041937089998</v>
      </c>
      <c r="CJ110" s="1">
        <v>8938.9753686740005</v>
      </c>
      <c r="CK110" s="1">
        <v>9036.3605194539996</v>
      </c>
      <c r="CL110" s="1">
        <v>9133.1548191050006</v>
      </c>
      <c r="CM110" s="1">
        <v>9229.1267100160003</v>
      </c>
      <c r="CN110" s="1">
        <v>9324.0149543829993</v>
      </c>
      <c r="CO110" s="1">
        <v>9417.5251806889992</v>
      </c>
      <c r="CP110" s="1">
        <v>9509.3262992060008</v>
      </c>
      <c r="CQ110" s="1">
        <v>9599.0464460580006</v>
      </c>
      <c r="CR110" s="1">
        <v>9686.2688030959998</v>
      </c>
      <c r="CS110" s="1">
        <v>9770.5268595060006</v>
      </c>
      <c r="CT110" s="1">
        <v>9851.2995459819995</v>
      </c>
      <c r="CU110" s="1">
        <v>9928.0059438379994</v>
      </c>
      <c r="CV110" s="1">
        <v>10000</v>
      </c>
    </row>
    <row r="111" spans="1:113" x14ac:dyDescent="0.15">
      <c r="A111" s="1" t="s">
        <v>425</v>
      </c>
      <c r="B111" s="1" t="s">
        <v>483</v>
      </c>
      <c r="C111" s="1">
        <v>1</v>
      </c>
      <c r="D111" s="1">
        <v>1</v>
      </c>
      <c r="E111" s="1">
        <v>2</v>
      </c>
      <c r="F111" s="1">
        <v>23</v>
      </c>
      <c r="G111" s="1">
        <v>0</v>
      </c>
      <c r="H111" s="1">
        <v>0</v>
      </c>
      <c r="I111" s="1">
        <v>0</v>
      </c>
      <c r="J111" s="1">
        <v>0</v>
      </c>
      <c r="K111" s="1">
        <v>3573.2171372170001</v>
      </c>
      <c r="L111" s="1">
        <v>87</v>
      </c>
      <c r="M111" s="1">
        <v>3615.5021296479999</v>
      </c>
      <c r="N111" s="1">
        <v>3660.6052127829998</v>
      </c>
      <c r="O111" s="1">
        <v>3706.2774519449999</v>
      </c>
      <c r="P111" s="1">
        <v>3752.5332359049999</v>
      </c>
      <c r="Q111" s="1">
        <v>3799.3817559150002</v>
      </c>
      <c r="R111" s="1">
        <v>3846.8310188710002</v>
      </c>
      <c r="S111" s="1">
        <v>3894.8891341980002</v>
      </c>
      <c r="T111" s="1">
        <v>3943.564773782</v>
      </c>
      <c r="U111" s="1">
        <v>3992.8500415919998</v>
      </c>
      <c r="V111" s="1">
        <v>4042.7506923780002</v>
      </c>
      <c r="W111" s="1">
        <v>4093.2740355629999</v>
      </c>
      <c r="X111" s="1">
        <v>4144.4278064829996</v>
      </c>
      <c r="Y111" s="1">
        <v>4196.2200005519999</v>
      </c>
      <c r="Z111" s="1">
        <v>4248.6585988160004</v>
      </c>
      <c r="AA111" s="1">
        <v>4301.7515137009996</v>
      </c>
      <c r="AB111" s="1">
        <v>4355.5065064649998</v>
      </c>
      <c r="AC111" s="1">
        <v>4409.9316428020002</v>
      </c>
      <c r="AD111" s="1">
        <v>4465.0352072469996</v>
      </c>
      <c r="AE111" s="1">
        <v>4520.8256359429997</v>
      </c>
      <c r="AF111" s="1">
        <v>4577.31154668</v>
      </c>
      <c r="AG111" s="1">
        <v>4634.5012772130003</v>
      </c>
      <c r="AH111" s="1">
        <v>4692.4031254729998</v>
      </c>
      <c r="AI111" s="1">
        <v>4751.0253688290004</v>
      </c>
      <c r="AJ111" s="1">
        <v>4810.3765817659996</v>
      </c>
      <c r="AK111" s="1">
        <v>4870.465595222</v>
      </c>
      <c r="AL111" s="1">
        <v>4931.3011757969998</v>
      </c>
      <c r="AM111" s="1">
        <v>4992.8919324709996</v>
      </c>
      <c r="AN111" s="1">
        <v>5055.2466135029999</v>
      </c>
      <c r="AO111" s="1">
        <v>5118.3738520950001</v>
      </c>
      <c r="AP111" s="1">
        <v>5182.2833457959996</v>
      </c>
      <c r="AQ111" s="1">
        <v>5246.9848003289999</v>
      </c>
      <c r="AR111" s="1">
        <v>5312.4883112260004</v>
      </c>
      <c r="AS111" s="1">
        <v>5378.8032661400002</v>
      </c>
      <c r="AT111" s="1">
        <v>5445.9382941419999</v>
      </c>
      <c r="AU111" s="1">
        <v>5513.9012439999997</v>
      </c>
      <c r="AV111" s="1">
        <v>5582.6997262949999</v>
      </c>
      <c r="AW111" s="1">
        <v>5652.3418248739999</v>
      </c>
      <c r="AX111" s="1">
        <v>5722.8361562379996</v>
      </c>
      <c r="AY111" s="1">
        <v>5794.1935243669996</v>
      </c>
      <c r="AZ111" s="1">
        <v>5866.4241257289996</v>
      </c>
      <c r="BA111" s="1">
        <v>5939.5360389950001</v>
      </c>
      <c r="BB111" s="1">
        <v>6013.536806909</v>
      </c>
      <c r="BC111" s="1">
        <v>6088.433127368</v>
      </c>
      <c r="BD111" s="1">
        <v>6164.2310412930001</v>
      </c>
      <c r="BE111" s="1">
        <v>6240.9357867110002</v>
      </c>
      <c r="BF111" s="1">
        <v>6318.5519979159999</v>
      </c>
      <c r="BG111" s="1">
        <v>6397.0840649350002</v>
      </c>
      <c r="BH111" s="1">
        <v>6476.5362307619998</v>
      </c>
      <c r="BI111" s="1">
        <v>6556.9131008240001</v>
      </c>
      <c r="BJ111" s="1">
        <v>6638.2217167119998</v>
      </c>
      <c r="BK111" s="1">
        <v>6720.4635714469996</v>
      </c>
      <c r="BL111" s="1">
        <v>6803.6394539359999</v>
      </c>
      <c r="BM111" s="1">
        <v>6887.7477537479999</v>
      </c>
      <c r="BN111" s="1">
        <v>6972.7854178010002</v>
      </c>
      <c r="BO111" s="1">
        <v>7058.7497752059999</v>
      </c>
      <c r="BP111" s="1">
        <v>7145.6350117399998</v>
      </c>
      <c r="BQ111" s="1">
        <v>7233.4356019799998</v>
      </c>
      <c r="BR111" s="1">
        <v>7322.1443366860003</v>
      </c>
      <c r="BS111" s="1">
        <v>7411.7505784209998</v>
      </c>
      <c r="BT111" s="1">
        <v>7502.2420947250002</v>
      </c>
      <c r="BU111" s="1">
        <v>7593.6016276509999</v>
      </c>
      <c r="BV111" s="1">
        <v>7685.8106711350001</v>
      </c>
      <c r="BW111" s="1">
        <v>7778.8465588469999</v>
      </c>
      <c r="BX111" s="1">
        <v>7872.6738287010003</v>
      </c>
      <c r="BY111" s="1">
        <v>7967.2638699010004</v>
      </c>
      <c r="BZ111" s="1">
        <v>8062.569559474</v>
      </c>
      <c r="CA111" s="1">
        <v>8158.5469498109996</v>
      </c>
      <c r="CB111" s="1">
        <v>8255.1251146659997</v>
      </c>
      <c r="CC111" s="1">
        <v>8352.1874853779991</v>
      </c>
      <c r="CD111" s="1">
        <v>8449.5701582220008</v>
      </c>
      <c r="CE111" s="1">
        <v>8547.2790341679993</v>
      </c>
      <c r="CF111" s="1">
        <v>8645.2060820139995</v>
      </c>
      <c r="CG111" s="1">
        <v>8743.2279355659994</v>
      </c>
      <c r="CH111" s="1">
        <v>8841.2041937089998</v>
      </c>
      <c r="CI111" s="1">
        <v>8938.9753686740005</v>
      </c>
      <c r="CJ111" s="1">
        <v>9036.3605194539996</v>
      </c>
      <c r="CK111" s="1">
        <v>9133.1548191050006</v>
      </c>
      <c r="CL111" s="1">
        <v>9229.1267100160003</v>
      </c>
      <c r="CM111" s="1">
        <v>9324.0149543829993</v>
      </c>
      <c r="CN111" s="1">
        <v>9417.5251806889992</v>
      </c>
      <c r="CO111" s="1">
        <v>9509.3262992060008</v>
      </c>
      <c r="CP111" s="1">
        <v>9599.0464460580006</v>
      </c>
      <c r="CQ111" s="1">
        <v>9686.2688030959998</v>
      </c>
      <c r="CR111" s="1">
        <v>9770.5268595060006</v>
      </c>
      <c r="CS111" s="1">
        <v>9851.2995459819995</v>
      </c>
      <c r="CT111" s="1">
        <v>9928.0059438379994</v>
      </c>
      <c r="CU111" s="1">
        <v>10000</v>
      </c>
    </row>
    <row r="112" spans="1:113" x14ac:dyDescent="0.15">
      <c r="A112" s="1" t="s">
        <v>426</v>
      </c>
      <c r="B112" s="1" t="s">
        <v>483</v>
      </c>
      <c r="C112" s="1">
        <v>1</v>
      </c>
      <c r="D112" s="1">
        <v>1</v>
      </c>
      <c r="E112" s="1">
        <v>2</v>
      </c>
      <c r="F112" s="1">
        <v>24</v>
      </c>
      <c r="G112" s="1">
        <v>0</v>
      </c>
      <c r="H112" s="1">
        <v>0</v>
      </c>
      <c r="I112" s="1">
        <v>0</v>
      </c>
      <c r="J112" s="1">
        <v>0</v>
      </c>
      <c r="K112" s="1">
        <v>3617.8872606909999</v>
      </c>
      <c r="L112" s="1">
        <v>86</v>
      </c>
      <c r="M112" s="1">
        <v>3660.6921469389999</v>
      </c>
      <c r="N112" s="1">
        <v>3706.3512174809998</v>
      </c>
      <c r="O112" s="1">
        <v>3752.5932231890001</v>
      </c>
      <c r="P112" s="1">
        <v>3799.427547622</v>
      </c>
      <c r="Q112" s="1">
        <v>3846.8621520659999</v>
      </c>
      <c r="R112" s="1">
        <v>3894.9050194840001</v>
      </c>
      <c r="S112" s="1">
        <v>3943.564773782</v>
      </c>
      <c r="T112" s="1">
        <v>3992.8500415919998</v>
      </c>
      <c r="U112" s="1">
        <v>4042.7506923780002</v>
      </c>
      <c r="V112" s="1">
        <v>4093.2740355629999</v>
      </c>
      <c r="W112" s="1">
        <v>4144.4278064829996</v>
      </c>
      <c r="X112" s="1">
        <v>4196.2200005519999</v>
      </c>
      <c r="Y112" s="1">
        <v>4248.6585988160004</v>
      </c>
      <c r="Z112" s="1">
        <v>4301.7515137009996</v>
      </c>
      <c r="AA112" s="1">
        <v>4355.5065064649998</v>
      </c>
      <c r="AB112" s="1">
        <v>4409.9316428020002</v>
      </c>
      <c r="AC112" s="1">
        <v>4465.0352072469996</v>
      </c>
      <c r="AD112" s="1">
        <v>4520.8256359429997</v>
      </c>
      <c r="AE112" s="1">
        <v>4577.31154668</v>
      </c>
      <c r="AF112" s="1">
        <v>4634.5012772130003</v>
      </c>
      <c r="AG112" s="1">
        <v>4692.4031254729998</v>
      </c>
      <c r="AH112" s="1">
        <v>4751.0253688290004</v>
      </c>
      <c r="AI112" s="1">
        <v>4810.3765817659996</v>
      </c>
      <c r="AJ112" s="1">
        <v>4870.465595222</v>
      </c>
      <c r="AK112" s="1">
        <v>4931.3011757969998</v>
      </c>
      <c r="AL112" s="1">
        <v>4992.8919324709996</v>
      </c>
      <c r="AM112" s="1">
        <v>5055.2466135029999</v>
      </c>
      <c r="AN112" s="1">
        <v>5118.3738520950001</v>
      </c>
      <c r="AO112" s="1">
        <v>5182.2833457959996</v>
      </c>
      <c r="AP112" s="1">
        <v>5246.9848003289999</v>
      </c>
      <c r="AQ112" s="1">
        <v>5312.4883112260004</v>
      </c>
      <c r="AR112" s="1">
        <v>5378.8032661400002</v>
      </c>
      <c r="AS112" s="1">
        <v>5445.9382941419999</v>
      </c>
      <c r="AT112" s="1">
        <v>5513.9012439999997</v>
      </c>
      <c r="AU112" s="1">
        <v>5582.6997262949999</v>
      </c>
      <c r="AV112" s="1">
        <v>5652.3418248739999</v>
      </c>
      <c r="AW112" s="1">
        <v>5722.8361562379996</v>
      </c>
      <c r="AX112" s="1">
        <v>5794.1935243669996</v>
      </c>
      <c r="AY112" s="1">
        <v>5866.4241257289996</v>
      </c>
      <c r="AZ112" s="1">
        <v>5939.5360389950001</v>
      </c>
      <c r="BA112" s="1">
        <v>6013.536806909</v>
      </c>
      <c r="BB112" s="1">
        <v>6088.433127368</v>
      </c>
      <c r="BC112" s="1">
        <v>6164.2310412930001</v>
      </c>
      <c r="BD112" s="1">
        <v>6240.9357867110002</v>
      </c>
      <c r="BE112" s="1">
        <v>6318.5519979159999</v>
      </c>
      <c r="BF112" s="1">
        <v>6397.0840649350002</v>
      </c>
      <c r="BG112" s="1">
        <v>6476.5362307619998</v>
      </c>
      <c r="BH112" s="1">
        <v>6556.9131008240001</v>
      </c>
      <c r="BI112" s="1">
        <v>6638.2217167119998</v>
      </c>
      <c r="BJ112" s="1">
        <v>6720.4635714469996</v>
      </c>
      <c r="BK112" s="1">
        <v>6803.6394539359999</v>
      </c>
      <c r="BL112" s="1">
        <v>6887.7477537479999</v>
      </c>
      <c r="BM112" s="1">
        <v>6972.7854178010002</v>
      </c>
      <c r="BN112" s="1">
        <v>7058.7497752059999</v>
      </c>
      <c r="BO112" s="1">
        <v>7145.6350117399998</v>
      </c>
      <c r="BP112" s="1">
        <v>7233.4356019799998</v>
      </c>
      <c r="BQ112" s="1">
        <v>7322.1443366860003</v>
      </c>
      <c r="BR112" s="1">
        <v>7411.7505784209998</v>
      </c>
      <c r="BS112" s="1">
        <v>7502.2420947250002</v>
      </c>
      <c r="BT112" s="1">
        <v>7593.6016276509999</v>
      </c>
      <c r="BU112" s="1">
        <v>7685.8106711350001</v>
      </c>
      <c r="BV112" s="1">
        <v>7778.8465588469999</v>
      </c>
      <c r="BW112" s="1">
        <v>7872.6738287010003</v>
      </c>
      <c r="BX112" s="1">
        <v>7967.2638699010004</v>
      </c>
      <c r="BY112" s="1">
        <v>8062.569559474</v>
      </c>
      <c r="BZ112" s="1">
        <v>8158.5469498109996</v>
      </c>
      <c r="CA112" s="1">
        <v>8255.1251146659997</v>
      </c>
      <c r="CB112" s="1">
        <v>8352.1874853779991</v>
      </c>
      <c r="CC112" s="1">
        <v>8449.5701582220008</v>
      </c>
      <c r="CD112" s="1">
        <v>8547.2790341679993</v>
      </c>
      <c r="CE112" s="1">
        <v>8645.2060820139995</v>
      </c>
      <c r="CF112" s="1">
        <v>8743.2279355659994</v>
      </c>
      <c r="CG112" s="1">
        <v>8841.2041937089998</v>
      </c>
      <c r="CH112" s="1">
        <v>8938.9753686740005</v>
      </c>
      <c r="CI112" s="1">
        <v>9036.3605194539996</v>
      </c>
      <c r="CJ112" s="1">
        <v>9133.1548191050006</v>
      </c>
      <c r="CK112" s="1">
        <v>9229.1267100160003</v>
      </c>
      <c r="CL112" s="1">
        <v>9324.0149543829993</v>
      </c>
      <c r="CM112" s="1">
        <v>9417.5251806889992</v>
      </c>
      <c r="CN112" s="1">
        <v>9509.3262992060008</v>
      </c>
      <c r="CO112" s="1">
        <v>9599.0464460580006</v>
      </c>
      <c r="CP112" s="1">
        <v>9686.2688030959998</v>
      </c>
      <c r="CQ112" s="1">
        <v>9770.5268595060006</v>
      </c>
      <c r="CR112" s="1">
        <v>9851.2995459819995</v>
      </c>
      <c r="CS112" s="1">
        <v>9928.0059438379994</v>
      </c>
      <c r="CT112" s="1">
        <v>10000</v>
      </c>
    </row>
    <row r="113" spans="1:97" x14ac:dyDescent="0.15">
      <c r="A113" s="1" t="s">
        <v>427</v>
      </c>
      <c r="B113" s="1" t="s">
        <v>483</v>
      </c>
      <c r="C113" s="1">
        <v>1</v>
      </c>
      <c r="D113" s="1">
        <v>1</v>
      </c>
      <c r="E113" s="1">
        <v>2</v>
      </c>
      <c r="F113" s="1">
        <v>25</v>
      </c>
      <c r="G113" s="1">
        <v>0</v>
      </c>
      <c r="H113" s="1">
        <v>0</v>
      </c>
      <c r="I113" s="1">
        <v>0</v>
      </c>
      <c r="J113" s="1">
        <v>0</v>
      </c>
      <c r="K113" s="1">
        <v>3663.1097414159999</v>
      </c>
      <c r="L113" s="1">
        <v>85</v>
      </c>
      <c r="M113" s="1">
        <v>3706.440207781</v>
      </c>
      <c r="N113" s="1">
        <v>3752.6686306410002</v>
      </c>
      <c r="O113" s="1">
        <v>3799.4889574919998</v>
      </c>
      <c r="P113" s="1">
        <v>3846.9091040610001</v>
      </c>
      <c r="Q113" s="1">
        <v>3894.936926929</v>
      </c>
      <c r="R113" s="1">
        <v>3943.581002075</v>
      </c>
      <c r="S113" s="1">
        <v>3992.8500415919998</v>
      </c>
      <c r="T113" s="1">
        <v>4042.7506923780002</v>
      </c>
      <c r="U113" s="1">
        <v>4093.2740355629999</v>
      </c>
      <c r="V113" s="1">
        <v>4144.4278064829996</v>
      </c>
      <c r="W113" s="1">
        <v>4196.2200005519999</v>
      </c>
      <c r="X113" s="1">
        <v>4248.6585988160004</v>
      </c>
      <c r="Y113" s="1">
        <v>4301.7515137009996</v>
      </c>
      <c r="Z113" s="1">
        <v>4355.5065064649998</v>
      </c>
      <c r="AA113" s="1">
        <v>4409.9316428020002</v>
      </c>
      <c r="AB113" s="1">
        <v>4465.0352072469996</v>
      </c>
      <c r="AC113" s="1">
        <v>4520.8256359429997</v>
      </c>
      <c r="AD113" s="1">
        <v>4577.31154668</v>
      </c>
      <c r="AE113" s="1">
        <v>4634.5012772130003</v>
      </c>
      <c r="AF113" s="1">
        <v>4692.4031254729998</v>
      </c>
      <c r="AG113" s="1">
        <v>4751.0253688290004</v>
      </c>
      <c r="AH113" s="1">
        <v>4810.3765817659996</v>
      </c>
      <c r="AI113" s="1">
        <v>4870.465595222</v>
      </c>
      <c r="AJ113" s="1">
        <v>4931.3011757969998</v>
      </c>
      <c r="AK113" s="1">
        <v>4992.8919324709996</v>
      </c>
      <c r="AL113" s="1">
        <v>5055.2466135029999</v>
      </c>
      <c r="AM113" s="1">
        <v>5118.3738520950001</v>
      </c>
      <c r="AN113" s="1">
        <v>5182.2833457959996</v>
      </c>
      <c r="AO113" s="1">
        <v>5246.9848003289999</v>
      </c>
      <c r="AP113" s="1">
        <v>5312.4883112260004</v>
      </c>
      <c r="AQ113" s="1">
        <v>5378.8032661400002</v>
      </c>
      <c r="AR113" s="1">
        <v>5445.9382941419999</v>
      </c>
      <c r="AS113" s="1">
        <v>5513.9012439999997</v>
      </c>
      <c r="AT113" s="1">
        <v>5582.6997262949999</v>
      </c>
      <c r="AU113" s="1">
        <v>5652.3418248739999</v>
      </c>
      <c r="AV113" s="1">
        <v>5722.8361562379996</v>
      </c>
      <c r="AW113" s="1">
        <v>5794.1935243669996</v>
      </c>
      <c r="AX113" s="1">
        <v>5866.4241257289996</v>
      </c>
      <c r="AY113" s="1">
        <v>5939.5360389950001</v>
      </c>
      <c r="AZ113" s="1">
        <v>6013.536806909</v>
      </c>
      <c r="BA113" s="1">
        <v>6088.433127368</v>
      </c>
      <c r="BB113" s="1">
        <v>6164.2310412930001</v>
      </c>
      <c r="BC113" s="1">
        <v>6240.9357867110002</v>
      </c>
      <c r="BD113" s="1">
        <v>6318.5519979159999</v>
      </c>
      <c r="BE113" s="1">
        <v>6397.0840649350002</v>
      </c>
      <c r="BF113" s="1">
        <v>6476.5362307619998</v>
      </c>
      <c r="BG113" s="1">
        <v>6556.9131008240001</v>
      </c>
      <c r="BH113" s="1">
        <v>6638.2217167119998</v>
      </c>
      <c r="BI113" s="1">
        <v>6720.4635714469996</v>
      </c>
      <c r="BJ113" s="1">
        <v>6803.6394539359999</v>
      </c>
      <c r="BK113" s="1">
        <v>6887.7477537479999</v>
      </c>
      <c r="BL113" s="1">
        <v>6972.7854178010002</v>
      </c>
      <c r="BM113" s="1">
        <v>7058.7497752059999</v>
      </c>
      <c r="BN113" s="1">
        <v>7145.6350117399998</v>
      </c>
      <c r="BO113" s="1">
        <v>7233.4356019799998</v>
      </c>
      <c r="BP113" s="1">
        <v>7322.1443366860003</v>
      </c>
      <c r="BQ113" s="1">
        <v>7411.7505784209998</v>
      </c>
      <c r="BR113" s="1">
        <v>7502.2420947250002</v>
      </c>
      <c r="BS113" s="1">
        <v>7593.6016276509999</v>
      </c>
      <c r="BT113" s="1">
        <v>7685.8106711350001</v>
      </c>
      <c r="BU113" s="1">
        <v>7778.8465588469999</v>
      </c>
      <c r="BV113" s="1">
        <v>7872.6738287010003</v>
      </c>
      <c r="BW113" s="1">
        <v>7967.2638699010004</v>
      </c>
      <c r="BX113" s="1">
        <v>8062.569559474</v>
      </c>
      <c r="BY113" s="1">
        <v>8158.5469498109996</v>
      </c>
      <c r="BZ113" s="1">
        <v>8255.1251146659997</v>
      </c>
      <c r="CA113" s="1">
        <v>8352.1874853779991</v>
      </c>
      <c r="CB113" s="1">
        <v>8449.5701582220008</v>
      </c>
      <c r="CC113" s="1">
        <v>8547.2790341679993</v>
      </c>
      <c r="CD113" s="1">
        <v>8645.2060820139995</v>
      </c>
      <c r="CE113" s="1">
        <v>8743.2279355659994</v>
      </c>
      <c r="CF113" s="1">
        <v>8841.2041937089998</v>
      </c>
      <c r="CG113" s="1">
        <v>8938.9753686740005</v>
      </c>
      <c r="CH113" s="1">
        <v>9036.3605194539996</v>
      </c>
      <c r="CI113" s="1">
        <v>9133.1548191050006</v>
      </c>
      <c r="CJ113" s="1">
        <v>9229.1267100160003</v>
      </c>
      <c r="CK113" s="1">
        <v>9324.0149543829993</v>
      </c>
      <c r="CL113" s="1">
        <v>9417.5251806889992</v>
      </c>
      <c r="CM113" s="1">
        <v>9509.3262992060008</v>
      </c>
      <c r="CN113" s="1">
        <v>9599.0464460580006</v>
      </c>
      <c r="CO113" s="1">
        <v>9686.2688030959998</v>
      </c>
      <c r="CP113" s="1">
        <v>9770.5268595060006</v>
      </c>
      <c r="CQ113" s="1">
        <v>9851.2995459819995</v>
      </c>
      <c r="CR113" s="1">
        <v>9928.0059438379994</v>
      </c>
      <c r="CS113" s="1">
        <v>10000</v>
      </c>
    </row>
    <row r="114" spans="1:97" x14ac:dyDescent="0.15">
      <c r="A114" s="1" t="s">
        <v>428</v>
      </c>
      <c r="B114" s="1" t="s">
        <v>483</v>
      </c>
      <c r="C114" s="1">
        <v>1</v>
      </c>
      <c r="D114" s="1">
        <v>1</v>
      </c>
      <c r="E114" s="1">
        <v>2</v>
      </c>
      <c r="F114" s="1">
        <v>26</v>
      </c>
      <c r="G114" s="1">
        <v>0</v>
      </c>
      <c r="H114" s="1">
        <v>0</v>
      </c>
      <c r="I114" s="1">
        <v>0</v>
      </c>
      <c r="J114" s="1">
        <v>0</v>
      </c>
      <c r="K114" s="1">
        <v>3708.887484589</v>
      </c>
      <c r="L114" s="1">
        <v>84</v>
      </c>
      <c r="M114" s="1">
        <v>3752.758308942</v>
      </c>
      <c r="N114" s="1">
        <v>3799.5648214490002</v>
      </c>
      <c r="O114" s="1">
        <v>3846.9706958259999</v>
      </c>
      <c r="P114" s="1">
        <v>3894.9836623460001</v>
      </c>
      <c r="Q114" s="1">
        <v>3943.612249109</v>
      </c>
      <c r="R114" s="1">
        <v>3992.8650394319998</v>
      </c>
      <c r="S114" s="1">
        <v>4042.7506923780002</v>
      </c>
      <c r="T114" s="1">
        <v>4093.2740355629999</v>
      </c>
      <c r="U114" s="1">
        <v>4144.4278064829996</v>
      </c>
      <c r="V114" s="1">
        <v>4196.2200005519999</v>
      </c>
      <c r="W114" s="1">
        <v>4248.6585988160004</v>
      </c>
      <c r="X114" s="1">
        <v>4301.7515137009996</v>
      </c>
      <c r="Y114" s="1">
        <v>4355.5065064649998</v>
      </c>
      <c r="Z114" s="1">
        <v>4409.9316428020002</v>
      </c>
      <c r="AA114" s="1">
        <v>4465.0352072469996</v>
      </c>
      <c r="AB114" s="1">
        <v>4520.8256359429997</v>
      </c>
      <c r="AC114" s="1">
        <v>4577.31154668</v>
      </c>
      <c r="AD114" s="1">
        <v>4634.5012772130003</v>
      </c>
      <c r="AE114" s="1">
        <v>4692.4031254729998</v>
      </c>
      <c r="AF114" s="1">
        <v>4751.0253688290004</v>
      </c>
      <c r="AG114" s="1">
        <v>4810.3765817659996</v>
      </c>
      <c r="AH114" s="1">
        <v>4870.465595222</v>
      </c>
      <c r="AI114" s="1">
        <v>4931.3011757969998</v>
      </c>
      <c r="AJ114" s="1">
        <v>4992.8919324709996</v>
      </c>
      <c r="AK114" s="1">
        <v>5055.2466135029999</v>
      </c>
      <c r="AL114" s="1">
        <v>5118.3738520950001</v>
      </c>
      <c r="AM114" s="1">
        <v>5182.2833457959996</v>
      </c>
      <c r="AN114" s="1">
        <v>5246.9848003289999</v>
      </c>
      <c r="AO114" s="1">
        <v>5312.4883112260004</v>
      </c>
      <c r="AP114" s="1">
        <v>5378.8032661400002</v>
      </c>
      <c r="AQ114" s="1">
        <v>5445.9382941419999</v>
      </c>
      <c r="AR114" s="1">
        <v>5513.9012439999997</v>
      </c>
      <c r="AS114" s="1">
        <v>5582.6997262949999</v>
      </c>
      <c r="AT114" s="1">
        <v>5652.3418248739999</v>
      </c>
      <c r="AU114" s="1">
        <v>5722.8361562379996</v>
      </c>
      <c r="AV114" s="1">
        <v>5794.1935243669996</v>
      </c>
      <c r="AW114" s="1">
        <v>5866.4241257289996</v>
      </c>
      <c r="AX114" s="1">
        <v>5939.5360389950001</v>
      </c>
      <c r="AY114" s="1">
        <v>6013.536806909</v>
      </c>
      <c r="AZ114" s="1">
        <v>6088.433127368</v>
      </c>
      <c r="BA114" s="1">
        <v>6164.2310412930001</v>
      </c>
      <c r="BB114" s="1">
        <v>6240.9357867110002</v>
      </c>
      <c r="BC114" s="1">
        <v>6318.5519979159999</v>
      </c>
      <c r="BD114" s="1">
        <v>6397.0840649350002</v>
      </c>
      <c r="BE114" s="1">
        <v>6476.5362307619998</v>
      </c>
      <c r="BF114" s="1">
        <v>6556.9131008240001</v>
      </c>
      <c r="BG114" s="1">
        <v>6638.2217167119998</v>
      </c>
      <c r="BH114" s="1">
        <v>6720.4635714469996</v>
      </c>
      <c r="BI114" s="1">
        <v>6803.6394539359999</v>
      </c>
      <c r="BJ114" s="1">
        <v>6887.7477537479999</v>
      </c>
      <c r="BK114" s="1">
        <v>6972.7854178010002</v>
      </c>
      <c r="BL114" s="1">
        <v>7058.7497752059999</v>
      </c>
      <c r="BM114" s="1">
        <v>7145.6350117399998</v>
      </c>
      <c r="BN114" s="1">
        <v>7233.4356019799998</v>
      </c>
      <c r="BO114" s="1">
        <v>7322.1443366860003</v>
      </c>
      <c r="BP114" s="1">
        <v>7411.7505784209998</v>
      </c>
      <c r="BQ114" s="1">
        <v>7502.2420947250002</v>
      </c>
      <c r="BR114" s="1">
        <v>7593.6016276509999</v>
      </c>
      <c r="BS114" s="1">
        <v>7685.8106711350001</v>
      </c>
      <c r="BT114" s="1">
        <v>7778.8465588469999</v>
      </c>
      <c r="BU114" s="1">
        <v>7872.6738287010003</v>
      </c>
      <c r="BV114" s="1">
        <v>7967.2638699010004</v>
      </c>
      <c r="BW114" s="1">
        <v>8062.569559474</v>
      </c>
      <c r="BX114" s="1">
        <v>8158.5469498109996</v>
      </c>
      <c r="BY114" s="1">
        <v>8255.1251146659997</v>
      </c>
      <c r="BZ114" s="1">
        <v>8352.1874853779991</v>
      </c>
      <c r="CA114" s="1">
        <v>8449.5701582220008</v>
      </c>
      <c r="CB114" s="1">
        <v>8547.2790341679993</v>
      </c>
      <c r="CC114" s="1">
        <v>8645.2060820139995</v>
      </c>
      <c r="CD114" s="1">
        <v>8743.2279355659994</v>
      </c>
      <c r="CE114" s="1">
        <v>8841.2041937089998</v>
      </c>
      <c r="CF114" s="1">
        <v>8938.9753686740005</v>
      </c>
      <c r="CG114" s="1">
        <v>9036.3605194539996</v>
      </c>
      <c r="CH114" s="1">
        <v>9133.1548191050006</v>
      </c>
      <c r="CI114" s="1">
        <v>9229.1267100160003</v>
      </c>
      <c r="CJ114" s="1">
        <v>9324.0149543829993</v>
      </c>
      <c r="CK114" s="1">
        <v>9417.5251806889992</v>
      </c>
      <c r="CL114" s="1">
        <v>9509.3262992060008</v>
      </c>
      <c r="CM114" s="1">
        <v>9599.0464460580006</v>
      </c>
      <c r="CN114" s="1">
        <v>9686.2688030959998</v>
      </c>
      <c r="CO114" s="1">
        <v>9770.5268595060006</v>
      </c>
      <c r="CP114" s="1">
        <v>9851.2995459819995</v>
      </c>
      <c r="CQ114" s="1">
        <v>9928.0059438379994</v>
      </c>
      <c r="CR114" s="1">
        <v>10000</v>
      </c>
    </row>
    <row r="115" spans="1:97" x14ac:dyDescent="0.15">
      <c r="A115" s="1" t="s">
        <v>429</v>
      </c>
      <c r="B115" s="1" t="s">
        <v>483</v>
      </c>
      <c r="C115" s="1">
        <v>1</v>
      </c>
      <c r="D115" s="1">
        <v>1</v>
      </c>
      <c r="E115" s="1">
        <v>2</v>
      </c>
      <c r="F115" s="1">
        <v>27</v>
      </c>
      <c r="G115" s="1">
        <v>0</v>
      </c>
      <c r="H115" s="1">
        <v>0</v>
      </c>
      <c r="I115" s="1">
        <v>0</v>
      </c>
      <c r="J115" s="1">
        <v>0</v>
      </c>
      <c r="K115" s="1">
        <v>3755.2388089579999</v>
      </c>
      <c r="L115" s="1">
        <v>83</v>
      </c>
      <c r="M115" s="1">
        <v>3799.6580945989999</v>
      </c>
      <c r="N115" s="1">
        <v>3847.0495658539999</v>
      </c>
      <c r="O115" s="1">
        <v>3895.047534236</v>
      </c>
      <c r="P115" s="1">
        <v>3943.6604789080002</v>
      </c>
      <c r="Q115" s="1">
        <v>3992.8968515010001</v>
      </c>
      <c r="R115" s="1">
        <v>4042.7648491650002</v>
      </c>
      <c r="S115" s="1">
        <v>4093.2740355629999</v>
      </c>
      <c r="T115" s="1">
        <v>4144.4278064829996</v>
      </c>
      <c r="U115" s="1">
        <v>4196.2200005519999</v>
      </c>
      <c r="V115" s="1">
        <v>4248.6585988160004</v>
      </c>
      <c r="W115" s="1">
        <v>4301.7515137009996</v>
      </c>
      <c r="X115" s="1">
        <v>4355.5065064649998</v>
      </c>
      <c r="Y115" s="1">
        <v>4409.9316428020002</v>
      </c>
      <c r="Z115" s="1">
        <v>4465.0352072469996</v>
      </c>
      <c r="AA115" s="1">
        <v>4520.8256359429997</v>
      </c>
      <c r="AB115" s="1">
        <v>4577.31154668</v>
      </c>
      <c r="AC115" s="1">
        <v>4634.5012772130003</v>
      </c>
      <c r="AD115" s="1">
        <v>4692.4031254729998</v>
      </c>
      <c r="AE115" s="1">
        <v>4751.0253688290004</v>
      </c>
      <c r="AF115" s="1">
        <v>4810.3765817659996</v>
      </c>
      <c r="AG115" s="1">
        <v>4870.465595222</v>
      </c>
      <c r="AH115" s="1">
        <v>4931.3011757969998</v>
      </c>
      <c r="AI115" s="1">
        <v>4992.8919324709996</v>
      </c>
      <c r="AJ115" s="1">
        <v>5055.2466135029999</v>
      </c>
      <c r="AK115" s="1">
        <v>5118.3738520950001</v>
      </c>
      <c r="AL115" s="1">
        <v>5182.2833457959996</v>
      </c>
      <c r="AM115" s="1">
        <v>5246.9848003289999</v>
      </c>
      <c r="AN115" s="1">
        <v>5312.4883112260004</v>
      </c>
      <c r="AO115" s="1">
        <v>5378.8032661400002</v>
      </c>
      <c r="AP115" s="1">
        <v>5445.9382941419999</v>
      </c>
      <c r="AQ115" s="1">
        <v>5513.9012439999997</v>
      </c>
      <c r="AR115" s="1">
        <v>5582.6997262949999</v>
      </c>
      <c r="AS115" s="1">
        <v>5652.3418248739999</v>
      </c>
      <c r="AT115" s="1">
        <v>5722.8361562379996</v>
      </c>
      <c r="AU115" s="1">
        <v>5794.1935243669996</v>
      </c>
      <c r="AV115" s="1">
        <v>5866.4241257289996</v>
      </c>
      <c r="AW115" s="1">
        <v>5939.5360389950001</v>
      </c>
      <c r="AX115" s="1">
        <v>6013.536806909</v>
      </c>
      <c r="AY115" s="1">
        <v>6088.433127368</v>
      </c>
      <c r="AZ115" s="1">
        <v>6164.2310412930001</v>
      </c>
      <c r="BA115" s="1">
        <v>6240.9357867110002</v>
      </c>
      <c r="BB115" s="1">
        <v>6318.5519979159999</v>
      </c>
      <c r="BC115" s="1">
        <v>6397.0840649350002</v>
      </c>
      <c r="BD115" s="1">
        <v>6476.5362307619998</v>
      </c>
      <c r="BE115" s="1">
        <v>6556.9131008240001</v>
      </c>
      <c r="BF115" s="1">
        <v>6638.2217167119998</v>
      </c>
      <c r="BG115" s="1">
        <v>6720.4635714469996</v>
      </c>
      <c r="BH115" s="1">
        <v>6803.6394539359999</v>
      </c>
      <c r="BI115" s="1">
        <v>6887.7477537479999</v>
      </c>
      <c r="BJ115" s="1">
        <v>6972.7854178010002</v>
      </c>
      <c r="BK115" s="1">
        <v>7058.7497752059999</v>
      </c>
      <c r="BL115" s="1">
        <v>7145.6350117399998</v>
      </c>
      <c r="BM115" s="1">
        <v>7233.4356019799998</v>
      </c>
      <c r="BN115" s="1">
        <v>7322.1443366860003</v>
      </c>
      <c r="BO115" s="1">
        <v>7411.7505784209998</v>
      </c>
      <c r="BP115" s="1">
        <v>7502.2420947250002</v>
      </c>
      <c r="BQ115" s="1">
        <v>7593.6016276509999</v>
      </c>
      <c r="BR115" s="1">
        <v>7685.8106711350001</v>
      </c>
      <c r="BS115" s="1">
        <v>7778.8465588469999</v>
      </c>
      <c r="BT115" s="1">
        <v>7872.6738287010003</v>
      </c>
      <c r="BU115" s="1">
        <v>7967.2638699010004</v>
      </c>
      <c r="BV115" s="1">
        <v>8062.569559474</v>
      </c>
      <c r="BW115" s="1">
        <v>8158.5469498109996</v>
      </c>
      <c r="BX115" s="1">
        <v>8255.1251146659997</v>
      </c>
      <c r="BY115" s="1">
        <v>8352.1874853779991</v>
      </c>
      <c r="BZ115" s="1">
        <v>8449.5701582220008</v>
      </c>
      <c r="CA115" s="1">
        <v>8547.2790341679993</v>
      </c>
      <c r="CB115" s="1">
        <v>8645.2060820139995</v>
      </c>
      <c r="CC115" s="1">
        <v>8743.2279355659994</v>
      </c>
      <c r="CD115" s="1">
        <v>8841.2041937089998</v>
      </c>
      <c r="CE115" s="1">
        <v>8938.9753686740005</v>
      </c>
      <c r="CF115" s="1">
        <v>9036.3605194539996</v>
      </c>
      <c r="CG115" s="1">
        <v>9133.1548191050006</v>
      </c>
      <c r="CH115" s="1">
        <v>9229.1267100160003</v>
      </c>
      <c r="CI115" s="1">
        <v>9324.0149543829993</v>
      </c>
      <c r="CJ115" s="1">
        <v>9417.5251806889992</v>
      </c>
      <c r="CK115" s="1">
        <v>9509.3262992060008</v>
      </c>
      <c r="CL115" s="1">
        <v>9599.0464460580006</v>
      </c>
      <c r="CM115" s="1">
        <v>9686.2688030959998</v>
      </c>
      <c r="CN115" s="1">
        <v>9770.5268595060006</v>
      </c>
      <c r="CO115" s="1">
        <v>9851.2995459819995</v>
      </c>
      <c r="CP115" s="1">
        <v>9928.0059438379994</v>
      </c>
      <c r="CQ115" s="1">
        <v>10000</v>
      </c>
    </row>
    <row r="116" spans="1:97" x14ac:dyDescent="0.15">
      <c r="A116" s="1" t="s">
        <v>430</v>
      </c>
      <c r="B116" s="1" t="s">
        <v>483</v>
      </c>
      <c r="C116" s="1">
        <v>1</v>
      </c>
      <c r="D116" s="1">
        <v>1</v>
      </c>
      <c r="E116" s="1">
        <v>2</v>
      </c>
      <c r="F116" s="1">
        <v>28</v>
      </c>
      <c r="G116" s="1">
        <v>0</v>
      </c>
      <c r="H116" s="1">
        <v>0</v>
      </c>
      <c r="I116" s="1">
        <v>0</v>
      </c>
      <c r="J116" s="1">
        <v>0</v>
      </c>
      <c r="K116" s="1">
        <v>3802.174001119</v>
      </c>
      <c r="L116" s="1">
        <v>82</v>
      </c>
      <c r="M116" s="1">
        <v>3847.1477485340001</v>
      </c>
      <c r="N116" s="1">
        <v>3895.1306031419999</v>
      </c>
      <c r="O116" s="1">
        <v>3943.7277785249998</v>
      </c>
      <c r="P116" s="1">
        <v>3992.9475917270001</v>
      </c>
      <c r="Q116" s="1">
        <v>4042.7977677200001</v>
      </c>
      <c r="R116" s="1">
        <v>4093.287181359</v>
      </c>
      <c r="S116" s="1">
        <v>4144.4278064829996</v>
      </c>
      <c r="T116" s="1">
        <v>4196.2200005519999</v>
      </c>
      <c r="U116" s="1">
        <v>4248.6585988160004</v>
      </c>
      <c r="V116" s="1">
        <v>4301.7515137009996</v>
      </c>
      <c r="W116" s="1">
        <v>4355.5065064649998</v>
      </c>
      <c r="X116" s="1">
        <v>4409.9316428020002</v>
      </c>
      <c r="Y116" s="1">
        <v>4465.0352072469996</v>
      </c>
      <c r="Z116" s="1">
        <v>4520.8256359429997</v>
      </c>
      <c r="AA116" s="1">
        <v>4577.31154668</v>
      </c>
      <c r="AB116" s="1">
        <v>4634.5012772130003</v>
      </c>
      <c r="AC116" s="1">
        <v>4692.4031254729998</v>
      </c>
      <c r="AD116" s="1">
        <v>4751.0253688290004</v>
      </c>
      <c r="AE116" s="1">
        <v>4810.3765817659996</v>
      </c>
      <c r="AF116" s="1">
        <v>4870.465595222</v>
      </c>
      <c r="AG116" s="1">
        <v>4931.3011757969998</v>
      </c>
      <c r="AH116" s="1">
        <v>4992.8919324709996</v>
      </c>
      <c r="AI116" s="1">
        <v>5055.2466135029999</v>
      </c>
      <c r="AJ116" s="1">
        <v>5118.3738520950001</v>
      </c>
      <c r="AK116" s="1">
        <v>5182.2833457959996</v>
      </c>
      <c r="AL116" s="1">
        <v>5246.9848003289999</v>
      </c>
      <c r="AM116" s="1">
        <v>5312.4883112260004</v>
      </c>
      <c r="AN116" s="1">
        <v>5378.8032661400002</v>
      </c>
      <c r="AO116" s="1">
        <v>5445.9382941419999</v>
      </c>
      <c r="AP116" s="1">
        <v>5513.9012439999997</v>
      </c>
      <c r="AQ116" s="1">
        <v>5582.6997262949999</v>
      </c>
      <c r="AR116" s="1">
        <v>5652.3418248739999</v>
      </c>
      <c r="AS116" s="1">
        <v>5722.8361562379996</v>
      </c>
      <c r="AT116" s="1">
        <v>5794.1935243669996</v>
      </c>
      <c r="AU116" s="1">
        <v>5866.4241257289996</v>
      </c>
      <c r="AV116" s="1">
        <v>5939.5360389950001</v>
      </c>
      <c r="AW116" s="1">
        <v>6013.536806909</v>
      </c>
      <c r="AX116" s="1">
        <v>6088.433127368</v>
      </c>
      <c r="AY116" s="1">
        <v>6164.2310412930001</v>
      </c>
      <c r="AZ116" s="1">
        <v>6240.9357867110002</v>
      </c>
      <c r="BA116" s="1">
        <v>6318.5519979159999</v>
      </c>
      <c r="BB116" s="1">
        <v>6397.0840649350002</v>
      </c>
      <c r="BC116" s="1">
        <v>6476.5362307619998</v>
      </c>
      <c r="BD116" s="1">
        <v>6556.9131008240001</v>
      </c>
      <c r="BE116" s="1">
        <v>6638.2217167119998</v>
      </c>
      <c r="BF116" s="1">
        <v>6720.4635714469996</v>
      </c>
      <c r="BG116" s="1">
        <v>6803.6394539359999</v>
      </c>
      <c r="BH116" s="1">
        <v>6887.7477537479999</v>
      </c>
      <c r="BI116" s="1">
        <v>6972.7854178010002</v>
      </c>
      <c r="BJ116" s="1">
        <v>7058.7497752059999</v>
      </c>
      <c r="BK116" s="1">
        <v>7145.6350117399998</v>
      </c>
      <c r="BL116" s="1">
        <v>7233.4356019799998</v>
      </c>
      <c r="BM116" s="1">
        <v>7322.1443366860003</v>
      </c>
      <c r="BN116" s="1">
        <v>7411.7505784209998</v>
      </c>
      <c r="BO116" s="1">
        <v>7502.2420947250002</v>
      </c>
      <c r="BP116" s="1">
        <v>7593.6016276509999</v>
      </c>
      <c r="BQ116" s="1">
        <v>7685.8106711350001</v>
      </c>
      <c r="BR116" s="1">
        <v>7778.8465588469999</v>
      </c>
      <c r="BS116" s="1">
        <v>7872.6738287010003</v>
      </c>
      <c r="BT116" s="1">
        <v>7967.2638699010004</v>
      </c>
      <c r="BU116" s="1">
        <v>8062.569559474</v>
      </c>
      <c r="BV116" s="1">
        <v>8158.5469498109996</v>
      </c>
      <c r="BW116" s="1">
        <v>8255.1251146659997</v>
      </c>
      <c r="BX116" s="1">
        <v>8352.1874853779991</v>
      </c>
      <c r="BY116" s="1">
        <v>8449.5701582220008</v>
      </c>
      <c r="BZ116" s="1">
        <v>8547.2790341679993</v>
      </c>
      <c r="CA116" s="1">
        <v>8645.2060820139995</v>
      </c>
      <c r="CB116" s="1">
        <v>8743.2279355659994</v>
      </c>
      <c r="CC116" s="1">
        <v>8841.2041937089998</v>
      </c>
      <c r="CD116" s="1">
        <v>8938.9753686740005</v>
      </c>
      <c r="CE116" s="1">
        <v>9036.3605194539996</v>
      </c>
      <c r="CF116" s="1">
        <v>9133.1548191050006</v>
      </c>
      <c r="CG116" s="1">
        <v>9229.1267100160003</v>
      </c>
      <c r="CH116" s="1">
        <v>9324.0149543829993</v>
      </c>
      <c r="CI116" s="1">
        <v>9417.5251806889992</v>
      </c>
      <c r="CJ116" s="1">
        <v>9509.3262992060008</v>
      </c>
      <c r="CK116" s="1">
        <v>9599.0464460580006</v>
      </c>
      <c r="CL116" s="1">
        <v>9686.2688030959998</v>
      </c>
      <c r="CM116" s="1">
        <v>9770.5268595060006</v>
      </c>
      <c r="CN116" s="1">
        <v>9851.2995459819995</v>
      </c>
      <c r="CO116" s="1">
        <v>9928.0059438379994</v>
      </c>
      <c r="CP116" s="1">
        <v>10000</v>
      </c>
    </row>
    <row r="117" spans="1:97" x14ac:dyDescent="0.15">
      <c r="A117" s="1" t="s">
        <v>431</v>
      </c>
      <c r="B117" s="1" t="s">
        <v>483</v>
      </c>
      <c r="C117" s="1">
        <v>1</v>
      </c>
      <c r="D117" s="1">
        <v>1</v>
      </c>
      <c r="E117" s="1">
        <v>2</v>
      </c>
      <c r="F117" s="1">
        <v>29</v>
      </c>
      <c r="G117" s="1">
        <v>0</v>
      </c>
      <c r="H117" s="1">
        <v>0</v>
      </c>
      <c r="I117" s="1">
        <v>0</v>
      </c>
      <c r="J117" s="1">
        <v>0</v>
      </c>
      <c r="K117" s="1">
        <v>3849.69820054</v>
      </c>
      <c r="L117" s="1">
        <v>81</v>
      </c>
      <c r="M117" s="1">
        <v>3895.2324073350001</v>
      </c>
      <c r="N117" s="1">
        <v>3943.814054469</v>
      </c>
      <c r="O117" s="1">
        <v>3993.0175526630001</v>
      </c>
      <c r="P117" s="1">
        <v>4042.8501549530001</v>
      </c>
      <c r="Q117" s="1">
        <v>4093.3200477290002</v>
      </c>
      <c r="R117" s="1">
        <v>4144.4391361389999</v>
      </c>
      <c r="S117" s="1">
        <v>4196.2200005519999</v>
      </c>
      <c r="T117" s="1">
        <v>4248.6585988160004</v>
      </c>
      <c r="U117" s="1">
        <v>4301.7515137009996</v>
      </c>
      <c r="V117" s="1">
        <v>4355.5065064649998</v>
      </c>
      <c r="W117" s="1">
        <v>4409.9316428020002</v>
      </c>
      <c r="X117" s="1">
        <v>4465.0352072469996</v>
      </c>
      <c r="Y117" s="1">
        <v>4520.8256359429997</v>
      </c>
      <c r="Z117" s="1">
        <v>4577.31154668</v>
      </c>
      <c r="AA117" s="1">
        <v>4634.5012772130003</v>
      </c>
      <c r="AB117" s="1">
        <v>4692.4031254729998</v>
      </c>
      <c r="AC117" s="1">
        <v>4751.0253688290004</v>
      </c>
      <c r="AD117" s="1">
        <v>4810.3765817659996</v>
      </c>
      <c r="AE117" s="1">
        <v>4870.465595222</v>
      </c>
      <c r="AF117" s="1">
        <v>4931.3011757969998</v>
      </c>
      <c r="AG117" s="1">
        <v>4992.8919324709996</v>
      </c>
      <c r="AH117" s="1">
        <v>5055.2466135029999</v>
      </c>
      <c r="AI117" s="1">
        <v>5118.3738520950001</v>
      </c>
      <c r="AJ117" s="1">
        <v>5182.2833457959996</v>
      </c>
      <c r="AK117" s="1">
        <v>5246.9848003289999</v>
      </c>
      <c r="AL117" s="1">
        <v>5312.4883112260004</v>
      </c>
      <c r="AM117" s="1">
        <v>5378.8032661400002</v>
      </c>
      <c r="AN117" s="1">
        <v>5445.9382941419999</v>
      </c>
      <c r="AO117" s="1">
        <v>5513.9012439999997</v>
      </c>
      <c r="AP117" s="1">
        <v>5582.6997262949999</v>
      </c>
      <c r="AQ117" s="1">
        <v>5652.3418248739999</v>
      </c>
      <c r="AR117" s="1">
        <v>5722.8361562379996</v>
      </c>
      <c r="AS117" s="1">
        <v>5794.1935243669996</v>
      </c>
      <c r="AT117" s="1">
        <v>5866.4241257289996</v>
      </c>
      <c r="AU117" s="1">
        <v>5939.5360389950001</v>
      </c>
      <c r="AV117" s="1">
        <v>6013.536806909</v>
      </c>
      <c r="AW117" s="1">
        <v>6088.433127368</v>
      </c>
      <c r="AX117" s="1">
        <v>6164.2310412930001</v>
      </c>
      <c r="AY117" s="1">
        <v>6240.9357867110002</v>
      </c>
      <c r="AZ117" s="1">
        <v>6318.5519979159999</v>
      </c>
      <c r="BA117" s="1">
        <v>6397.0840649350002</v>
      </c>
      <c r="BB117" s="1">
        <v>6476.5362307619998</v>
      </c>
      <c r="BC117" s="1">
        <v>6556.9131008240001</v>
      </c>
      <c r="BD117" s="1">
        <v>6638.2217167119998</v>
      </c>
      <c r="BE117" s="1">
        <v>6720.4635714469996</v>
      </c>
      <c r="BF117" s="1">
        <v>6803.6394539359999</v>
      </c>
      <c r="BG117" s="1">
        <v>6887.7477537479999</v>
      </c>
      <c r="BH117" s="1">
        <v>6972.7854178010002</v>
      </c>
      <c r="BI117" s="1">
        <v>7058.7497752059999</v>
      </c>
      <c r="BJ117" s="1">
        <v>7145.6350117399998</v>
      </c>
      <c r="BK117" s="1">
        <v>7233.4356019799998</v>
      </c>
      <c r="BL117" s="1">
        <v>7322.1443366860003</v>
      </c>
      <c r="BM117" s="1">
        <v>7411.7505784209998</v>
      </c>
      <c r="BN117" s="1">
        <v>7502.2420947250002</v>
      </c>
      <c r="BO117" s="1">
        <v>7593.6016276509999</v>
      </c>
      <c r="BP117" s="1">
        <v>7685.8106711350001</v>
      </c>
      <c r="BQ117" s="1">
        <v>7778.8465588469999</v>
      </c>
      <c r="BR117" s="1">
        <v>7872.6738287010003</v>
      </c>
      <c r="BS117" s="1">
        <v>7967.2638699010004</v>
      </c>
      <c r="BT117" s="1">
        <v>8062.569559474</v>
      </c>
      <c r="BU117" s="1">
        <v>8158.5469498109996</v>
      </c>
      <c r="BV117" s="1">
        <v>8255.1251146659997</v>
      </c>
      <c r="BW117" s="1">
        <v>8352.1874853779991</v>
      </c>
      <c r="BX117" s="1">
        <v>8449.5701582220008</v>
      </c>
      <c r="BY117" s="1">
        <v>8547.2790341679993</v>
      </c>
      <c r="BZ117" s="1">
        <v>8645.2060820139995</v>
      </c>
      <c r="CA117" s="1">
        <v>8743.2279355659994</v>
      </c>
      <c r="CB117" s="1">
        <v>8841.2041937089998</v>
      </c>
      <c r="CC117" s="1">
        <v>8938.9753686740005</v>
      </c>
      <c r="CD117" s="1">
        <v>9036.3605194539996</v>
      </c>
      <c r="CE117" s="1">
        <v>9133.1548191050006</v>
      </c>
      <c r="CF117" s="1">
        <v>9229.1267100160003</v>
      </c>
      <c r="CG117" s="1">
        <v>9324.0149543829993</v>
      </c>
      <c r="CH117" s="1">
        <v>9417.5251806889992</v>
      </c>
      <c r="CI117" s="1">
        <v>9509.3262992060008</v>
      </c>
      <c r="CJ117" s="1">
        <v>9599.0464460580006</v>
      </c>
      <c r="CK117" s="1">
        <v>9686.2688030959998</v>
      </c>
      <c r="CL117" s="1">
        <v>9770.5268595060006</v>
      </c>
      <c r="CM117" s="1">
        <v>9851.2995459819995</v>
      </c>
      <c r="CN117" s="1">
        <v>9928.0059438379994</v>
      </c>
      <c r="CO117" s="1">
        <v>10000</v>
      </c>
    </row>
    <row r="118" spans="1:97" x14ac:dyDescent="0.15">
      <c r="A118" s="1" t="s">
        <v>432</v>
      </c>
      <c r="B118" s="1" t="s">
        <v>483</v>
      </c>
      <c r="C118" s="1">
        <v>1</v>
      </c>
      <c r="D118" s="1">
        <v>1</v>
      </c>
      <c r="E118" s="1">
        <v>2</v>
      </c>
      <c r="F118" s="1">
        <v>30</v>
      </c>
      <c r="G118" s="1">
        <v>0</v>
      </c>
      <c r="H118" s="1">
        <v>0</v>
      </c>
      <c r="I118" s="1">
        <v>0</v>
      </c>
      <c r="J118" s="1">
        <v>0</v>
      </c>
      <c r="K118" s="1">
        <v>3897.7815539060002</v>
      </c>
      <c r="L118" s="1">
        <v>80</v>
      </c>
      <c r="M118" s="1">
        <v>3943.8903532700001</v>
      </c>
      <c r="N118" s="1">
        <v>3993.08166768</v>
      </c>
      <c r="O118" s="1">
        <v>4042.9011372710002</v>
      </c>
      <c r="P118" s="1">
        <v>4093.3564284610002</v>
      </c>
      <c r="Q118" s="1">
        <v>4144.4593945460001</v>
      </c>
      <c r="R118" s="1">
        <v>4196.2227852550004</v>
      </c>
      <c r="S118" s="1">
        <v>4248.6585988160004</v>
      </c>
      <c r="T118" s="1">
        <v>4301.7515137009996</v>
      </c>
      <c r="U118" s="1">
        <v>4355.5065064649998</v>
      </c>
      <c r="V118" s="1">
        <v>4409.9316428020002</v>
      </c>
      <c r="W118" s="1">
        <v>4465.0352072469996</v>
      </c>
      <c r="X118" s="1">
        <v>4520.8256359429997</v>
      </c>
      <c r="Y118" s="1">
        <v>4577.31154668</v>
      </c>
      <c r="Z118" s="1">
        <v>4634.5012772130003</v>
      </c>
      <c r="AA118" s="1">
        <v>4692.4031254729998</v>
      </c>
      <c r="AB118" s="1">
        <v>4751.0253688290004</v>
      </c>
      <c r="AC118" s="1">
        <v>4810.3765817659996</v>
      </c>
      <c r="AD118" s="1">
        <v>4870.465595222</v>
      </c>
      <c r="AE118" s="1">
        <v>4931.3011757969998</v>
      </c>
      <c r="AF118" s="1">
        <v>4992.8919324709996</v>
      </c>
      <c r="AG118" s="1">
        <v>5055.2466135029999</v>
      </c>
      <c r="AH118" s="1">
        <v>5118.3738520950001</v>
      </c>
      <c r="AI118" s="1">
        <v>5182.2833457959996</v>
      </c>
      <c r="AJ118" s="1">
        <v>5246.9848003289999</v>
      </c>
      <c r="AK118" s="1">
        <v>5312.4883112260004</v>
      </c>
      <c r="AL118" s="1">
        <v>5378.8032661400002</v>
      </c>
      <c r="AM118" s="1">
        <v>5445.9382941419999</v>
      </c>
      <c r="AN118" s="1">
        <v>5513.9012439999997</v>
      </c>
      <c r="AO118" s="1">
        <v>5582.6997262949999</v>
      </c>
      <c r="AP118" s="1">
        <v>5652.3418248739999</v>
      </c>
      <c r="AQ118" s="1">
        <v>5722.8361562379996</v>
      </c>
      <c r="AR118" s="1">
        <v>5794.1935243669996</v>
      </c>
      <c r="AS118" s="1">
        <v>5866.4241257289996</v>
      </c>
      <c r="AT118" s="1">
        <v>5939.5360389950001</v>
      </c>
      <c r="AU118" s="1">
        <v>6013.536806909</v>
      </c>
      <c r="AV118" s="1">
        <v>6088.433127368</v>
      </c>
      <c r="AW118" s="1">
        <v>6164.2310412930001</v>
      </c>
      <c r="AX118" s="1">
        <v>6240.9357867110002</v>
      </c>
      <c r="AY118" s="1">
        <v>6318.5519979159999</v>
      </c>
      <c r="AZ118" s="1">
        <v>6397.0840649350002</v>
      </c>
      <c r="BA118" s="1">
        <v>6476.5362307619998</v>
      </c>
      <c r="BB118" s="1">
        <v>6556.9131008240001</v>
      </c>
      <c r="BC118" s="1">
        <v>6638.2217167119998</v>
      </c>
      <c r="BD118" s="1">
        <v>6720.4635714469996</v>
      </c>
      <c r="BE118" s="1">
        <v>6803.6394539359999</v>
      </c>
      <c r="BF118" s="1">
        <v>6887.7477537479999</v>
      </c>
      <c r="BG118" s="1">
        <v>6972.7854178010002</v>
      </c>
      <c r="BH118" s="1">
        <v>7058.7497752059999</v>
      </c>
      <c r="BI118" s="1">
        <v>7145.6350117399998</v>
      </c>
      <c r="BJ118" s="1">
        <v>7233.4356019799998</v>
      </c>
      <c r="BK118" s="1">
        <v>7322.1443366860003</v>
      </c>
      <c r="BL118" s="1">
        <v>7411.7505784209998</v>
      </c>
      <c r="BM118" s="1">
        <v>7502.2420947250002</v>
      </c>
      <c r="BN118" s="1">
        <v>7593.6016276509999</v>
      </c>
      <c r="BO118" s="1">
        <v>7685.8106711350001</v>
      </c>
      <c r="BP118" s="1">
        <v>7778.8465588469999</v>
      </c>
      <c r="BQ118" s="1">
        <v>7872.6738287010003</v>
      </c>
      <c r="BR118" s="1">
        <v>7967.2638699010004</v>
      </c>
      <c r="BS118" s="1">
        <v>8062.569559474</v>
      </c>
      <c r="BT118" s="1">
        <v>8158.5469498109996</v>
      </c>
      <c r="BU118" s="1">
        <v>8255.1251146659997</v>
      </c>
      <c r="BV118" s="1">
        <v>8352.1874853779991</v>
      </c>
      <c r="BW118" s="1">
        <v>8449.5701582220008</v>
      </c>
      <c r="BX118" s="1">
        <v>8547.2790341679993</v>
      </c>
      <c r="BY118" s="1">
        <v>8645.2060820139995</v>
      </c>
      <c r="BZ118" s="1">
        <v>8743.2279355659994</v>
      </c>
      <c r="CA118" s="1">
        <v>8841.2041937089998</v>
      </c>
      <c r="CB118" s="1">
        <v>8938.9753686740005</v>
      </c>
      <c r="CC118" s="1">
        <v>9036.3605194539996</v>
      </c>
      <c r="CD118" s="1">
        <v>9133.1548191050006</v>
      </c>
      <c r="CE118" s="1">
        <v>9229.1267100160003</v>
      </c>
      <c r="CF118" s="1">
        <v>9324.0149543829993</v>
      </c>
      <c r="CG118" s="1">
        <v>9417.5251806889992</v>
      </c>
      <c r="CH118" s="1">
        <v>9509.3262992060008</v>
      </c>
      <c r="CI118" s="1">
        <v>9599.0464460580006</v>
      </c>
      <c r="CJ118" s="1">
        <v>9686.2688030959998</v>
      </c>
      <c r="CK118" s="1">
        <v>9770.5268595060006</v>
      </c>
      <c r="CL118" s="1">
        <v>9851.2995459819995</v>
      </c>
      <c r="CM118" s="1">
        <v>9928.0059438379994</v>
      </c>
      <c r="CN118" s="1">
        <v>10000</v>
      </c>
    </row>
    <row r="119" spans="1:97" x14ac:dyDescent="0.15">
      <c r="A119" s="1" t="s">
        <v>433</v>
      </c>
      <c r="B119" s="1" t="s">
        <v>483</v>
      </c>
      <c r="C119" s="1">
        <v>1</v>
      </c>
      <c r="D119" s="1">
        <v>1</v>
      </c>
      <c r="E119" s="1">
        <v>2</v>
      </c>
      <c r="F119" s="1">
        <v>31</v>
      </c>
      <c r="G119" s="1">
        <v>0</v>
      </c>
      <c r="H119" s="1">
        <v>0</v>
      </c>
      <c r="I119" s="1">
        <v>0</v>
      </c>
      <c r="J119" s="1">
        <v>0</v>
      </c>
      <c r="K119" s="1">
        <v>3946.5280595620002</v>
      </c>
      <c r="L119" s="1">
        <v>79</v>
      </c>
      <c r="M119" s="1">
        <v>3993.2057482509999</v>
      </c>
      <c r="N119" s="1">
        <v>4043.0054682549999</v>
      </c>
      <c r="O119" s="1">
        <v>4093.43876864</v>
      </c>
      <c r="P119" s="1">
        <v>4144.5174235229997</v>
      </c>
      <c r="Q119" s="1">
        <v>4196.2544415940001</v>
      </c>
      <c r="R119" s="1">
        <v>4248.6618410150004</v>
      </c>
      <c r="S119" s="1">
        <v>4301.7515137009996</v>
      </c>
      <c r="T119" s="1">
        <v>4355.5065064649998</v>
      </c>
      <c r="U119" s="1">
        <v>4409.9316428020002</v>
      </c>
      <c r="V119" s="1">
        <v>4465.0352072469996</v>
      </c>
      <c r="W119" s="1">
        <v>4520.8256359429997</v>
      </c>
      <c r="X119" s="1">
        <v>4577.31154668</v>
      </c>
      <c r="Y119" s="1">
        <v>4634.5012772130003</v>
      </c>
      <c r="Z119" s="1">
        <v>4692.4031254729998</v>
      </c>
      <c r="AA119" s="1">
        <v>4751.0253688290004</v>
      </c>
      <c r="AB119" s="1">
        <v>4810.3765817659996</v>
      </c>
      <c r="AC119" s="1">
        <v>4870.465595222</v>
      </c>
      <c r="AD119" s="1">
        <v>4931.3011757969998</v>
      </c>
      <c r="AE119" s="1">
        <v>4992.8919324709996</v>
      </c>
      <c r="AF119" s="1">
        <v>5055.2466135029999</v>
      </c>
      <c r="AG119" s="1">
        <v>5118.3738520950001</v>
      </c>
      <c r="AH119" s="1">
        <v>5182.2833457959996</v>
      </c>
      <c r="AI119" s="1">
        <v>5246.9848003289999</v>
      </c>
      <c r="AJ119" s="1">
        <v>5312.4883112260004</v>
      </c>
      <c r="AK119" s="1">
        <v>5378.8032661400002</v>
      </c>
      <c r="AL119" s="1">
        <v>5445.9382941419999</v>
      </c>
      <c r="AM119" s="1">
        <v>5513.9012439999997</v>
      </c>
      <c r="AN119" s="1">
        <v>5582.6997262949999</v>
      </c>
      <c r="AO119" s="1">
        <v>5652.3418248739999</v>
      </c>
      <c r="AP119" s="1">
        <v>5722.8361562379996</v>
      </c>
      <c r="AQ119" s="1">
        <v>5794.1935243669996</v>
      </c>
      <c r="AR119" s="1">
        <v>5866.4241257289996</v>
      </c>
      <c r="AS119" s="1">
        <v>5939.5360389950001</v>
      </c>
      <c r="AT119" s="1">
        <v>6013.536806909</v>
      </c>
      <c r="AU119" s="1">
        <v>6088.433127368</v>
      </c>
      <c r="AV119" s="1">
        <v>6164.2310412930001</v>
      </c>
      <c r="AW119" s="1">
        <v>6240.9357867110002</v>
      </c>
      <c r="AX119" s="1">
        <v>6318.5519979159999</v>
      </c>
      <c r="AY119" s="1">
        <v>6397.0840649350002</v>
      </c>
      <c r="AZ119" s="1">
        <v>6476.5362307619998</v>
      </c>
      <c r="BA119" s="1">
        <v>6556.9131008240001</v>
      </c>
      <c r="BB119" s="1">
        <v>6638.2217167119998</v>
      </c>
      <c r="BC119" s="1">
        <v>6720.4635714469996</v>
      </c>
      <c r="BD119" s="1">
        <v>6803.6394539359999</v>
      </c>
      <c r="BE119" s="1">
        <v>6887.7477537479999</v>
      </c>
      <c r="BF119" s="1">
        <v>6972.7854178010002</v>
      </c>
      <c r="BG119" s="1">
        <v>7058.7497752059999</v>
      </c>
      <c r="BH119" s="1">
        <v>7145.6350117399998</v>
      </c>
      <c r="BI119" s="1">
        <v>7233.4356019799998</v>
      </c>
      <c r="BJ119" s="1">
        <v>7322.1443366860003</v>
      </c>
      <c r="BK119" s="1">
        <v>7411.7505784209998</v>
      </c>
      <c r="BL119" s="1">
        <v>7502.2420947250002</v>
      </c>
      <c r="BM119" s="1">
        <v>7593.6016276509999</v>
      </c>
      <c r="BN119" s="1">
        <v>7685.8106711350001</v>
      </c>
      <c r="BO119" s="1">
        <v>7778.8465588469999</v>
      </c>
      <c r="BP119" s="1">
        <v>7872.6738287010003</v>
      </c>
      <c r="BQ119" s="1">
        <v>7967.2638699010004</v>
      </c>
      <c r="BR119" s="1">
        <v>8062.569559474</v>
      </c>
      <c r="BS119" s="1">
        <v>8158.5469498109996</v>
      </c>
      <c r="BT119" s="1">
        <v>8255.1251146659997</v>
      </c>
      <c r="BU119" s="1">
        <v>8352.1874853779991</v>
      </c>
      <c r="BV119" s="1">
        <v>8449.5701582220008</v>
      </c>
      <c r="BW119" s="1">
        <v>8547.2790341679993</v>
      </c>
      <c r="BX119" s="1">
        <v>8645.2060820139995</v>
      </c>
      <c r="BY119" s="1">
        <v>8743.2279355659994</v>
      </c>
      <c r="BZ119" s="1">
        <v>8841.2041937089998</v>
      </c>
      <c r="CA119" s="1">
        <v>8938.9753686740005</v>
      </c>
      <c r="CB119" s="1">
        <v>9036.3605194539996</v>
      </c>
      <c r="CC119" s="1">
        <v>9133.1548191050006</v>
      </c>
      <c r="CD119" s="1">
        <v>9229.1267100160003</v>
      </c>
      <c r="CE119" s="1">
        <v>9324.0149543829993</v>
      </c>
      <c r="CF119" s="1">
        <v>9417.5251806889992</v>
      </c>
      <c r="CG119" s="1">
        <v>9509.3262992060008</v>
      </c>
      <c r="CH119" s="1">
        <v>9599.0464460580006</v>
      </c>
      <c r="CI119" s="1">
        <v>9686.2688030959998</v>
      </c>
      <c r="CJ119" s="1">
        <v>9770.5268595060006</v>
      </c>
      <c r="CK119" s="1">
        <v>9851.2995459819995</v>
      </c>
      <c r="CL119" s="1">
        <v>9928.0059438379994</v>
      </c>
      <c r="CM119" s="1">
        <v>10000</v>
      </c>
    </row>
    <row r="120" spans="1:97" x14ac:dyDescent="0.15">
      <c r="A120" s="1" t="s">
        <v>434</v>
      </c>
      <c r="B120" s="1" t="s">
        <v>483</v>
      </c>
      <c r="C120" s="1">
        <v>1</v>
      </c>
      <c r="D120" s="1">
        <v>1</v>
      </c>
      <c r="E120" s="1">
        <v>2</v>
      </c>
      <c r="F120" s="1">
        <v>32</v>
      </c>
      <c r="G120" s="1">
        <v>0</v>
      </c>
      <c r="H120" s="1">
        <v>0</v>
      </c>
      <c r="I120" s="1">
        <v>0</v>
      </c>
      <c r="J120" s="1">
        <v>0</v>
      </c>
      <c r="K120" s="1">
        <v>3995.888816102</v>
      </c>
      <c r="L120" s="1">
        <v>78</v>
      </c>
      <c r="M120" s="1">
        <v>4043.1388083940001</v>
      </c>
      <c r="N120" s="1">
        <v>4093.5504933080001</v>
      </c>
      <c r="O120" s="1">
        <v>4144.6052183049997</v>
      </c>
      <c r="P120" s="1">
        <v>4196.3162509820004</v>
      </c>
      <c r="Q120" s="1">
        <v>4248.6956295050004</v>
      </c>
      <c r="R120" s="1">
        <v>4301.7549262430002</v>
      </c>
      <c r="S120" s="1">
        <v>4355.5065064649998</v>
      </c>
      <c r="T120" s="1">
        <v>4409.9316428020002</v>
      </c>
      <c r="U120" s="1">
        <v>4465.0352072469996</v>
      </c>
      <c r="V120" s="1">
        <v>4520.8256359429997</v>
      </c>
      <c r="W120" s="1">
        <v>4577.31154668</v>
      </c>
      <c r="X120" s="1">
        <v>4634.5012772130003</v>
      </c>
      <c r="Y120" s="1">
        <v>4692.4031254729998</v>
      </c>
      <c r="Z120" s="1">
        <v>4751.0253688290004</v>
      </c>
      <c r="AA120" s="1">
        <v>4810.3765817659996</v>
      </c>
      <c r="AB120" s="1">
        <v>4870.465595222</v>
      </c>
      <c r="AC120" s="1">
        <v>4931.3011757969998</v>
      </c>
      <c r="AD120" s="1">
        <v>4992.8919324709996</v>
      </c>
      <c r="AE120" s="1">
        <v>5055.2466135029999</v>
      </c>
      <c r="AF120" s="1">
        <v>5118.3738520950001</v>
      </c>
      <c r="AG120" s="1">
        <v>5182.2833457959996</v>
      </c>
      <c r="AH120" s="1">
        <v>5246.9848003289999</v>
      </c>
      <c r="AI120" s="1">
        <v>5312.4883112260004</v>
      </c>
      <c r="AJ120" s="1">
        <v>5378.8032661400002</v>
      </c>
      <c r="AK120" s="1">
        <v>5445.9382941419999</v>
      </c>
      <c r="AL120" s="1">
        <v>5513.9012439999997</v>
      </c>
      <c r="AM120" s="1">
        <v>5582.6997262949999</v>
      </c>
      <c r="AN120" s="1">
        <v>5652.3418248739999</v>
      </c>
      <c r="AO120" s="1">
        <v>5722.8361562379996</v>
      </c>
      <c r="AP120" s="1">
        <v>5794.1935243669996</v>
      </c>
      <c r="AQ120" s="1">
        <v>5866.4241257289996</v>
      </c>
      <c r="AR120" s="1">
        <v>5939.5360389950001</v>
      </c>
      <c r="AS120" s="1">
        <v>6013.536806909</v>
      </c>
      <c r="AT120" s="1">
        <v>6088.433127368</v>
      </c>
      <c r="AU120" s="1">
        <v>6164.2310412930001</v>
      </c>
      <c r="AV120" s="1">
        <v>6240.9357867110002</v>
      </c>
      <c r="AW120" s="1">
        <v>6318.5519979159999</v>
      </c>
      <c r="AX120" s="1">
        <v>6397.0840649350002</v>
      </c>
      <c r="AY120" s="1">
        <v>6476.5362307619998</v>
      </c>
      <c r="AZ120" s="1">
        <v>6556.9131008240001</v>
      </c>
      <c r="BA120" s="1">
        <v>6638.2217167119998</v>
      </c>
      <c r="BB120" s="1">
        <v>6720.4635714469996</v>
      </c>
      <c r="BC120" s="1">
        <v>6803.6394539359999</v>
      </c>
      <c r="BD120" s="1">
        <v>6887.7477537479999</v>
      </c>
      <c r="BE120" s="1">
        <v>6972.7854178010002</v>
      </c>
      <c r="BF120" s="1">
        <v>7058.7497752059999</v>
      </c>
      <c r="BG120" s="1">
        <v>7145.6350117399998</v>
      </c>
      <c r="BH120" s="1">
        <v>7233.4356019799998</v>
      </c>
      <c r="BI120" s="1">
        <v>7322.1443366860003</v>
      </c>
      <c r="BJ120" s="1">
        <v>7411.7505784209998</v>
      </c>
      <c r="BK120" s="1">
        <v>7502.2420947250002</v>
      </c>
      <c r="BL120" s="1">
        <v>7593.6016276509999</v>
      </c>
      <c r="BM120" s="1">
        <v>7685.8106711350001</v>
      </c>
      <c r="BN120" s="1">
        <v>7778.8465588469999</v>
      </c>
      <c r="BO120" s="1">
        <v>7872.6738287010003</v>
      </c>
      <c r="BP120" s="1">
        <v>7967.2638699010004</v>
      </c>
      <c r="BQ120" s="1">
        <v>8062.569559474</v>
      </c>
      <c r="BR120" s="1">
        <v>8158.5469498109996</v>
      </c>
      <c r="BS120" s="1">
        <v>8255.1251146659997</v>
      </c>
      <c r="BT120" s="1">
        <v>8352.1874853779991</v>
      </c>
      <c r="BU120" s="1">
        <v>8449.5701582220008</v>
      </c>
      <c r="BV120" s="1">
        <v>8547.2790341679993</v>
      </c>
      <c r="BW120" s="1">
        <v>8645.2060820139995</v>
      </c>
      <c r="BX120" s="1">
        <v>8743.2279355659994</v>
      </c>
      <c r="BY120" s="1">
        <v>8841.2041937089998</v>
      </c>
      <c r="BZ120" s="1">
        <v>8938.9753686740005</v>
      </c>
      <c r="CA120" s="1">
        <v>9036.3605194539996</v>
      </c>
      <c r="CB120" s="1">
        <v>9133.1548191050006</v>
      </c>
      <c r="CC120" s="1">
        <v>9229.1267100160003</v>
      </c>
      <c r="CD120" s="1">
        <v>9324.0149543829993</v>
      </c>
      <c r="CE120" s="1">
        <v>9417.5251806889992</v>
      </c>
      <c r="CF120" s="1">
        <v>9509.3262992060008</v>
      </c>
      <c r="CG120" s="1">
        <v>9599.0464460580006</v>
      </c>
      <c r="CH120" s="1">
        <v>9686.2688030959998</v>
      </c>
      <c r="CI120" s="1">
        <v>9770.5268595060006</v>
      </c>
      <c r="CJ120" s="1">
        <v>9851.2995459819995</v>
      </c>
      <c r="CK120" s="1">
        <v>9928.0059438379994</v>
      </c>
      <c r="CL120" s="1">
        <v>10000</v>
      </c>
    </row>
    <row r="121" spans="1:97" x14ac:dyDescent="0.15">
      <c r="A121" s="1" t="s">
        <v>435</v>
      </c>
      <c r="B121" s="1" t="s">
        <v>483</v>
      </c>
      <c r="C121" s="1">
        <v>1</v>
      </c>
      <c r="D121" s="1">
        <v>1</v>
      </c>
      <c r="E121" s="1">
        <v>2</v>
      </c>
      <c r="F121" s="1">
        <v>33</v>
      </c>
      <c r="G121" s="1">
        <v>0</v>
      </c>
      <c r="H121" s="1">
        <v>0</v>
      </c>
      <c r="I121" s="1">
        <v>0</v>
      </c>
      <c r="J121" s="1">
        <v>0</v>
      </c>
      <c r="K121" s="1">
        <v>4045.8732190780001</v>
      </c>
      <c r="L121" s="1">
        <v>77</v>
      </c>
      <c r="M121" s="1">
        <v>4093.6967459110001</v>
      </c>
      <c r="N121" s="1">
        <v>4144.7275010129997</v>
      </c>
      <c r="O121" s="1">
        <v>4196.4124752870002</v>
      </c>
      <c r="P121" s="1">
        <v>4248.7637273729997</v>
      </c>
      <c r="Q121" s="1">
        <v>4301.7925042409997</v>
      </c>
      <c r="R121" s="1">
        <v>4355.5103460959999</v>
      </c>
      <c r="S121" s="1">
        <v>4409.9316428020002</v>
      </c>
      <c r="T121" s="1">
        <v>4465.0352072469996</v>
      </c>
      <c r="U121" s="1">
        <v>4520.8256359429997</v>
      </c>
      <c r="V121" s="1">
        <v>4577.31154668</v>
      </c>
      <c r="W121" s="1">
        <v>4634.5012772130003</v>
      </c>
      <c r="X121" s="1">
        <v>4692.4031254729998</v>
      </c>
      <c r="Y121" s="1">
        <v>4751.0253688290004</v>
      </c>
      <c r="Z121" s="1">
        <v>4810.3765817659996</v>
      </c>
      <c r="AA121" s="1">
        <v>4870.465595222</v>
      </c>
      <c r="AB121" s="1">
        <v>4931.3011757969998</v>
      </c>
      <c r="AC121" s="1">
        <v>4992.8919324709996</v>
      </c>
      <c r="AD121" s="1">
        <v>5055.2466135029999</v>
      </c>
      <c r="AE121" s="1">
        <v>5118.3738520950001</v>
      </c>
      <c r="AF121" s="1">
        <v>5182.2833457959996</v>
      </c>
      <c r="AG121" s="1">
        <v>5246.9848003289999</v>
      </c>
      <c r="AH121" s="1">
        <v>5312.4883112260004</v>
      </c>
      <c r="AI121" s="1">
        <v>5378.8032661400002</v>
      </c>
      <c r="AJ121" s="1">
        <v>5445.9382941419999</v>
      </c>
      <c r="AK121" s="1">
        <v>5513.9012439999997</v>
      </c>
      <c r="AL121" s="1">
        <v>5582.6997262949999</v>
      </c>
      <c r="AM121" s="1">
        <v>5652.3418248739999</v>
      </c>
      <c r="AN121" s="1">
        <v>5722.8361562379996</v>
      </c>
      <c r="AO121" s="1">
        <v>5794.1935243669996</v>
      </c>
      <c r="AP121" s="1">
        <v>5866.4241257289996</v>
      </c>
      <c r="AQ121" s="1">
        <v>5939.5360389950001</v>
      </c>
      <c r="AR121" s="1">
        <v>6013.536806909</v>
      </c>
      <c r="AS121" s="1">
        <v>6088.433127368</v>
      </c>
      <c r="AT121" s="1">
        <v>6164.2310412930001</v>
      </c>
      <c r="AU121" s="1">
        <v>6240.9357867110002</v>
      </c>
      <c r="AV121" s="1">
        <v>6318.5519979159999</v>
      </c>
      <c r="AW121" s="1">
        <v>6397.0840649350002</v>
      </c>
      <c r="AX121" s="1">
        <v>6476.5362307619998</v>
      </c>
      <c r="AY121" s="1">
        <v>6556.9131008240001</v>
      </c>
      <c r="AZ121" s="1">
        <v>6638.2217167119998</v>
      </c>
      <c r="BA121" s="1">
        <v>6720.4635714469996</v>
      </c>
      <c r="BB121" s="1">
        <v>6803.6394539359999</v>
      </c>
      <c r="BC121" s="1">
        <v>6887.7477537479999</v>
      </c>
      <c r="BD121" s="1">
        <v>6972.7854178010002</v>
      </c>
      <c r="BE121" s="1">
        <v>7058.7497752059999</v>
      </c>
      <c r="BF121" s="1">
        <v>7145.6350117399998</v>
      </c>
      <c r="BG121" s="1">
        <v>7233.4356019799998</v>
      </c>
      <c r="BH121" s="1">
        <v>7322.1443366860003</v>
      </c>
      <c r="BI121" s="1">
        <v>7411.7505784209998</v>
      </c>
      <c r="BJ121" s="1">
        <v>7502.2420947250002</v>
      </c>
      <c r="BK121" s="1">
        <v>7593.6016276509999</v>
      </c>
      <c r="BL121" s="1">
        <v>7685.8106711350001</v>
      </c>
      <c r="BM121" s="1">
        <v>7778.8465588469999</v>
      </c>
      <c r="BN121" s="1">
        <v>7872.6738287010003</v>
      </c>
      <c r="BO121" s="1">
        <v>7967.2638699010004</v>
      </c>
      <c r="BP121" s="1">
        <v>8062.569559474</v>
      </c>
      <c r="BQ121" s="1">
        <v>8158.5469498109996</v>
      </c>
      <c r="BR121" s="1">
        <v>8255.1251146659997</v>
      </c>
      <c r="BS121" s="1">
        <v>8352.1874853779991</v>
      </c>
      <c r="BT121" s="1">
        <v>8449.5701582220008</v>
      </c>
      <c r="BU121" s="1">
        <v>8547.2790341679993</v>
      </c>
      <c r="BV121" s="1">
        <v>8645.2060820139995</v>
      </c>
      <c r="BW121" s="1">
        <v>8743.2279355659994</v>
      </c>
      <c r="BX121" s="1">
        <v>8841.2041937089998</v>
      </c>
      <c r="BY121" s="1">
        <v>8938.9753686740005</v>
      </c>
      <c r="BZ121" s="1">
        <v>9036.3605194539996</v>
      </c>
      <c r="CA121" s="1">
        <v>9133.1548191050006</v>
      </c>
      <c r="CB121" s="1">
        <v>9229.1267100160003</v>
      </c>
      <c r="CC121" s="1">
        <v>9324.0149543829993</v>
      </c>
      <c r="CD121" s="1">
        <v>9417.5251806889992</v>
      </c>
      <c r="CE121" s="1">
        <v>9509.3262992060008</v>
      </c>
      <c r="CF121" s="1">
        <v>9599.0464460580006</v>
      </c>
      <c r="CG121" s="1">
        <v>9686.2688030959998</v>
      </c>
      <c r="CH121" s="1">
        <v>9770.5268595060006</v>
      </c>
      <c r="CI121" s="1">
        <v>9851.2995459819995</v>
      </c>
      <c r="CJ121" s="1">
        <v>9928.0059438379994</v>
      </c>
      <c r="CK121" s="1">
        <v>10000</v>
      </c>
    </row>
    <row r="122" spans="1:97" x14ac:dyDescent="0.15">
      <c r="A122" s="1" t="s">
        <v>436</v>
      </c>
      <c r="B122" s="1" t="s">
        <v>483</v>
      </c>
      <c r="C122" s="1">
        <v>1</v>
      </c>
      <c r="D122" s="1">
        <v>1</v>
      </c>
      <c r="E122" s="1">
        <v>2</v>
      </c>
      <c r="F122" s="1">
        <v>34</v>
      </c>
      <c r="G122" s="1">
        <v>0</v>
      </c>
      <c r="H122" s="1">
        <v>0</v>
      </c>
      <c r="I122" s="1">
        <v>0</v>
      </c>
      <c r="J122" s="1">
        <v>0</v>
      </c>
      <c r="K122" s="1">
        <v>4096.4806192140004</v>
      </c>
      <c r="L122" s="1">
        <v>76</v>
      </c>
      <c r="M122" s="1">
        <v>4144.884741887</v>
      </c>
      <c r="N122" s="1">
        <v>4196.5441125509997</v>
      </c>
      <c r="O122" s="1">
        <v>4248.8677000400003</v>
      </c>
      <c r="P122" s="1">
        <v>4301.8664262450002</v>
      </c>
      <c r="Q122" s="1">
        <v>4355.5510069649999</v>
      </c>
      <c r="R122" s="1">
        <v>4409.9354400570001</v>
      </c>
      <c r="S122" s="1">
        <v>4465.0352072469996</v>
      </c>
      <c r="T122" s="1">
        <v>4520.8256359429997</v>
      </c>
      <c r="U122" s="1">
        <v>4577.31154668</v>
      </c>
      <c r="V122" s="1">
        <v>4634.5012772130003</v>
      </c>
      <c r="W122" s="1">
        <v>4692.4031254729998</v>
      </c>
      <c r="X122" s="1">
        <v>4751.0253688290004</v>
      </c>
      <c r="Y122" s="1">
        <v>4810.3765817659996</v>
      </c>
      <c r="Z122" s="1">
        <v>4870.465595222</v>
      </c>
      <c r="AA122" s="1">
        <v>4931.3011757969998</v>
      </c>
      <c r="AB122" s="1">
        <v>4992.8919324709996</v>
      </c>
      <c r="AC122" s="1">
        <v>5055.2466135029999</v>
      </c>
      <c r="AD122" s="1">
        <v>5118.3738520950001</v>
      </c>
      <c r="AE122" s="1">
        <v>5182.2833457959996</v>
      </c>
      <c r="AF122" s="1">
        <v>5246.9848003289999</v>
      </c>
      <c r="AG122" s="1">
        <v>5312.4883112260004</v>
      </c>
      <c r="AH122" s="1">
        <v>5378.8032661400002</v>
      </c>
      <c r="AI122" s="1">
        <v>5445.9382941419999</v>
      </c>
      <c r="AJ122" s="1">
        <v>5513.9012439999997</v>
      </c>
      <c r="AK122" s="1">
        <v>5582.6997262949999</v>
      </c>
      <c r="AL122" s="1">
        <v>5652.3418248739999</v>
      </c>
      <c r="AM122" s="1">
        <v>5722.8361562379996</v>
      </c>
      <c r="AN122" s="1">
        <v>5794.1935243669996</v>
      </c>
      <c r="AO122" s="1">
        <v>5866.4241257289996</v>
      </c>
      <c r="AP122" s="1">
        <v>5939.5360389950001</v>
      </c>
      <c r="AQ122" s="1">
        <v>6013.536806909</v>
      </c>
      <c r="AR122" s="1">
        <v>6088.433127368</v>
      </c>
      <c r="AS122" s="1">
        <v>6164.2310412930001</v>
      </c>
      <c r="AT122" s="1">
        <v>6240.9357867110002</v>
      </c>
      <c r="AU122" s="1">
        <v>6318.5519979159999</v>
      </c>
      <c r="AV122" s="1">
        <v>6397.0840649350002</v>
      </c>
      <c r="AW122" s="1">
        <v>6476.5362307619998</v>
      </c>
      <c r="AX122" s="1">
        <v>6556.9131008240001</v>
      </c>
      <c r="AY122" s="1">
        <v>6638.2217167119998</v>
      </c>
      <c r="AZ122" s="1">
        <v>6720.4635714469996</v>
      </c>
      <c r="BA122" s="1">
        <v>6803.6394539359999</v>
      </c>
      <c r="BB122" s="1">
        <v>6887.7477537479999</v>
      </c>
      <c r="BC122" s="1">
        <v>6972.7854178010002</v>
      </c>
      <c r="BD122" s="1">
        <v>7058.7497752059999</v>
      </c>
      <c r="BE122" s="1">
        <v>7145.6350117399998</v>
      </c>
      <c r="BF122" s="1">
        <v>7233.4356019799998</v>
      </c>
      <c r="BG122" s="1">
        <v>7322.1443366860003</v>
      </c>
      <c r="BH122" s="1">
        <v>7411.7505784209998</v>
      </c>
      <c r="BI122" s="1">
        <v>7502.2420947250002</v>
      </c>
      <c r="BJ122" s="1">
        <v>7593.6016276509999</v>
      </c>
      <c r="BK122" s="1">
        <v>7685.8106711350001</v>
      </c>
      <c r="BL122" s="1">
        <v>7778.8465588469999</v>
      </c>
      <c r="BM122" s="1">
        <v>7872.6738287010003</v>
      </c>
      <c r="BN122" s="1">
        <v>7967.2638699010004</v>
      </c>
      <c r="BO122" s="1">
        <v>8062.569559474</v>
      </c>
      <c r="BP122" s="1">
        <v>8158.5469498109996</v>
      </c>
      <c r="BQ122" s="1">
        <v>8255.1251146659997</v>
      </c>
      <c r="BR122" s="1">
        <v>8352.1874853779991</v>
      </c>
      <c r="BS122" s="1">
        <v>8449.5701582220008</v>
      </c>
      <c r="BT122" s="1">
        <v>8547.2790341679993</v>
      </c>
      <c r="BU122" s="1">
        <v>8645.2060820139995</v>
      </c>
      <c r="BV122" s="1">
        <v>8743.2279355659994</v>
      </c>
      <c r="BW122" s="1">
        <v>8841.2041937089998</v>
      </c>
      <c r="BX122" s="1">
        <v>8938.9753686740005</v>
      </c>
      <c r="BY122" s="1">
        <v>9036.3605194539996</v>
      </c>
      <c r="BZ122" s="1">
        <v>9133.1548191050006</v>
      </c>
      <c r="CA122" s="1">
        <v>9229.1267100160003</v>
      </c>
      <c r="CB122" s="1">
        <v>9324.0149543829993</v>
      </c>
      <c r="CC122" s="1">
        <v>9417.5251806889992</v>
      </c>
      <c r="CD122" s="1">
        <v>9509.3262992060008</v>
      </c>
      <c r="CE122" s="1">
        <v>9599.0464460580006</v>
      </c>
      <c r="CF122" s="1">
        <v>9686.2688030959998</v>
      </c>
      <c r="CG122" s="1">
        <v>9770.5268595060006</v>
      </c>
      <c r="CH122" s="1">
        <v>9851.2995459819995</v>
      </c>
      <c r="CI122" s="1">
        <v>9928.0059438379994</v>
      </c>
      <c r="CJ122" s="1">
        <v>10000</v>
      </c>
    </row>
    <row r="123" spans="1:97" x14ac:dyDescent="0.15">
      <c r="A123" s="1" t="s">
        <v>437</v>
      </c>
      <c r="B123" s="1" t="s">
        <v>483</v>
      </c>
      <c r="C123" s="1">
        <v>1</v>
      </c>
      <c r="D123" s="1">
        <v>1</v>
      </c>
      <c r="E123" s="1">
        <v>2</v>
      </c>
      <c r="F123" s="1">
        <v>35</v>
      </c>
      <c r="G123" s="1">
        <v>0</v>
      </c>
      <c r="H123" s="1">
        <v>0</v>
      </c>
      <c r="I123" s="1">
        <v>0</v>
      </c>
      <c r="J123" s="1">
        <v>0</v>
      </c>
      <c r="K123" s="1">
        <v>4147.7287347190004</v>
      </c>
      <c r="L123" s="1">
        <v>75</v>
      </c>
      <c r="M123" s="1">
        <v>4196.7209950619999</v>
      </c>
      <c r="N123" s="1">
        <v>4249.0163992930002</v>
      </c>
      <c r="O123" s="1">
        <v>4301.9844745099999</v>
      </c>
      <c r="P123" s="1">
        <v>4355.6350817499997</v>
      </c>
      <c r="Q123" s="1">
        <v>4409.981812512</v>
      </c>
      <c r="R123" s="1">
        <v>4465.0399921059998</v>
      </c>
      <c r="S123" s="1">
        <v>4520.8256359429997</v>
      </c>
      <c r="T123" s="1">
        <v>4577.31154668</v>
      </c>
      <c r="U123" s="1">
        <v>4634.5012772130003</v>
      </c>
      <c r="V123" s="1">
        <v>4692.4031254729998</v>
      </c>
      <c r="W123" s="1">
        <v>4751.0253688290004</v>
      </c>
      <c r="X123" s="1">
        <v>4810.3765817659996</v>
      </c>
      <c r="Y123" s="1">
        <v>4870.465595222</v>
      </c>
      <c r="Z123" s="1">
        <v>4931.3011757969998</v>
      </c>
      <c r="AA123" s="1">
        <v>4992.8919324709996</v>
      </c>
      <c r="AB123" s="1">
        <v>5055.2466135029999</v>
      </c>
      <c r="AC123" s="1">
        <v>5118.3738520950001</v>
      </c>
      <c r="AD123" s="1">
        <v>5182.2833457959996</v>
      </c>
      <c r="AE123" s="1">
        <v>5246.9848003289999</v>
      </c>
      <c r="AF123" s="1">
        <v>5312.4883112260004</v>
      </c>
      <c r="AG123" s="1">
        <v>5378.8032661400002</v>
      </c>
      <c r="AH123" s="1">
        <v>5445.9382941419999</v>
      </c>
      <c r="AI123" s="1">
        <v>5513.9012439999997</v>
      </c>
      <c r="AJ123" s="1">
        <v>5582.6997262949999</v>
      </c>
      <c r="AK123" s="1">
        <v>5652.3418248739999</v>
      </c>
      <c r="AL123" s="1">
        <v>5722.8361562379996</v>
      </c>
      <c r="AM123" s="1">
        <v>5794.1935243669996</v>
      </c>
      <c r="AN123" s="1">
        <v>5866.4241257289996</v>
      </c>
      <c r="AO123" s="1">
        <v>5939.5360389950001</v>
      </c>
      <c r="AP123" s="1">
        <v>6013.536806909</v>
      </c>
      <c r="AQ123" s="1">
        <v>6088.433127368</v>
      </c>
      <c r="AR123" s="1">
        <v>6164.2310412930001</v>
      </c>
      <c r="AS123" s="1">
        <v>6240.9357867110002</v>
      </c>
      <c r="AT123" s="1">
        <v>6318.5519979159999</v>
      </c>
      <c r="AU123" s="1">
        <v>6397.0840649350002</v>
      </c>
      <c r="AV123" s="1">
        <v>6476.5362307619998</v>
      </c>
      <c r="AW123" s="1">
        <v>6556.9131008240001</v>
      </c>
      <c r="AX123" s="1">
        <v>6638.2217167119998</v>
      </c>
      <c r="AY123" s="1">
        <v>6720.4635714469996</v>
      </c>
      <c r="AZ123" s="1">
        <v>6803.6394539359999</v>
      </c>
      <c r="BA123" s="1">
        <v>6887.7477537479999</v>
      </c>
      <c r="BB123" s="1">
        <v>6972.7854178010002</v>
      </c>
      <c r="BC123" s="1">
        <v>7058.7497752059999</v>
      </c>
      <c r="BD123" s="1">
        <v>7145.6350117399998</v>
      </c>
      <c r="BE123" s="1">
        <v>7233.4356019799998</v>
      </c>
      <c r="BF123" s="1">
        <v>7322.1443366860003</v>
      </c>
      <c r="BG123" s="1">
        <v>7411.7505784209998</v>
      </c>
      <c r="BH123" s="1">
        <v>7502.2420947250002</v>
      </c>
      <c r="BI123" s="1">
        <v>7593.6016276509999</v>
      </c>
      <c r="BJ123" s="1">
        <v>7685.8106711350001</v>
      </c>
      <c r="BK123" s="1">
        <v>7778.8465588469999</v>
      </c>
      <c r="BL123" s="1">
        <v>7872.6738287010003</v>
      </c>
      <c r="BM123" s="1">
        <v>7967.2638699010004</v>
      </c>
      <c r="BN123" s="1">
        <v>8062.569559474</v>
      </c>
      <c r="BO123" s="1">
        <v>8158.5469498109996</v>
      </c>
      <c r="BP123" s="1">
        <v>8255.1251146659997</v>
      </c>
      <c r="BQ123" s="1">
        <v>8352.1874853779991</v>
      </c>
      <c r="BR123" s="1">
        <v>8449.5701582220008</v>
      </c>
      <c r="BS123" s="1">
        <v>8547.2790341679993</v>
      </c>
      <c r="BT123" s="1">
        <v>8645.2060820139995</v>
      </c>
      <c r="BU123" s="1">
        <v>8743.2279355659994</v>
      </c>
      <c r="BV123" s="1">
        <v>8841.2041937089998</v>
      </c>
      <c r="BW123" s="1">
        <v>8938.9753686740005</v>
      </c>
      <c r="BX123" s="1">
        <v>9036.3605194539996</v>
      </c>
      <c r="BY123" s="1">
        <v>9133.1548191050006</v>
      </c>
      <c r="BZ123" s="1">
        <v>9229.1267100160003</v>
      </c>
      <c r="CA123" s="1">
        <v>9324.0149543829993</v>
      </c>
      <c r="CB123" s="1">
        <v>9417.5251806889992</v>
      </c>
      <c r="CC123" s="1">
        <v>9509.3262992060008</v>
      </c>
      <c r="CD123" s="1">
        <v>9599.0464460580006</v>
      </c>
      <c r="CE123" s="1">
        <v>9686.2688030959998</v>
      </c>
      <c r="CF123" s="1">
        <v>9770.5268595060006</v>
      </c>
      <c r="CG123" s="1">
        <v>9851.2995459819995</v>
      </c>
      <c r="CH123" s="1">
        <v>9928.0059438379994</v>
      </c>
      <c r="CI123" s="1">
        <v>10000</v>
      </c>
    </row>
    <row r="124" spans="1:97" x14ac:dyDescent="0.15">
      <c r="A124" s="1" t="s">
        <v>438</v>
      </c>
      <c r="B124" s="1" t="s">
        <v>483</v>
      </c>
      <c r="C124" s="1">
        <v>1</v>
      </c>
      <c r="D124" s="1">
        <v>1</v>
      </c>
      <c r="E124" s="1">
        <v>2</v>
      </c>
      <c r="F124" s="1">
        <v>36</v>
      </c>
      <c r="G124" s="1">
        <v>0</v>
      </c>
      <c r="H124" s="1">
        <v>0</v>
      </c>
      <c r="I124" s="1">
        <v>0</v>
      </c>
      <c r="J124" s="1">
        <v>0</v>
      </c>
      <c r="K124" s="1">
        <v>4199.6150392749996</v>
      </c>
      <c r="L124" s="1">
        <v>74</v>
      </c>
      <c r="M124" s="1">
        <v>4249.2039709399996</v>
      </c>
      <c r="N124" s="1">
        <v>4302.1424962319998</v>
      </c>
      <c r="O124" s="1">
        <v>4355.7603007649996</v>
      </c>
      <c r="P124" s="1">
        <v>4410.0705775229999</v>
      </c>
      <c r="Q124" s="1">
        <v>4465.0884985140001</v>
      </c>
      <c r="R124" s="1">
        <v>4520.8300237249996</v>
      </c>
      <c r="S124" s="1">
        <v>4577.31154668</v>
      </c>
      <c r="T124" s="1">
        <v>4634.5012772130003</v>
      </c>
      <c r="U124" s="1">
        <v>4692.4031254729998</v>
      </c>
      <c r="V124" s="1">
        <v>4751.0253688290004</v>
      </c>
      <c r="W124" s="1">
        <v>4810.3765817659996</v>
      </c>
      <c r="X124" s="1">
        <v>4870.465595222</v>
      </c>
      <c r="Y124" s="1">
        <v>4931.3011757969998</v>
      </c>
      <c r="Z124" s="1">
        <v>4992.8919324709996</v>
      </c>
      <c r="AA124" s="1">
        <v>5055.2466135029999</v>
      </c>
      <c r="AB124" s="1">
        <v>5118.3738520950001</v>
      </c>
      <c r="AC124" s="1">
        <v>5182.2833457959996</v>
      </c>
      <c r="AD124" s="1">
        <v>5246.9848003289999</v>
      </c>
      <c r="AE124" s="1">
        <v>5312.4883112260004</v>
      </c>
      <c r="AF124" s="1">
        <v>5378.8032661400002</v>
      </c>
      <c r="AG124" s="1">
        <v>5445.9382941419999</v>
      </c>
      <c r="AH124" s="1">
        <v>5513.9012439999997</v>
      </c>
      <c r="AI124" s="1">
        <v>5582.6997262949999</v>
      </c>
      <c r="AJ124" s="1">
        <v>5652.3418248739999</v>
      </c>
      <c r="AK124" s="1">
        <v>5722.8361562379996</v>
      </c>
      <c r="AL124" s="1">
        <v>5794.1935243669996</v>
      </c>
      <c r="AM124" s="1">
        <v>5866.4241257289996</v>
      </c>
      <c r="AN124" s="1">
        <v>5939.5360389950001</v>
      </c>
      <c r="AO124" s="1">
        <v>6013.536806909</v>
      </c>
      <c r="AP124" s="1">
        <v>6088.433127368</v>
      </c>
      <c r="AQ124" s="1">
        <v>6164.2310412930001</v>
      </c>
      <c r="AR124" s="1">
        <v>6240.9357867110002</v>
      </c>
      <c r="AS124" s="1">
        <v>6318.5519979159999</v>
      </c>
      <c r="AT124" s="1">
        <v>6397.0840649350002</v>
      </c>
      <c r="AU124" s="1">
        <v>6476.5362307619998</v>
      </c>
      <c r="AV124" s="1">
        <v>6556.9131008240001</v>
      </c>
      <c r="AW124" s="1">
        <v>6638.2217167119998</v>
      </c>
      <c r="AX124" s="1">
        <v>6720.4635714469996</v>
      </c>
      <c r="AY124" s="1">
        <v>6803.6394539359999</v>
      </c>
      <c r="AZ124" s="1">
        <v>6887.7477537479999</v>
      </c>
      <c r="BA124" s="1">
        <v>6972.7854178010002</v>
      </c>
      <c r="BB124" s="1">
        <v>7058.7497752059999</v>
      </c>
      <c r="BC124" s="1">
        <v>7145.6350117399998</v>
      </c>
      <c r="BD124" s="1">
        <v>7233.4356019799998</v>
      </c>
      <c r="BE124" s="1">
        <v>7322.1443366860003</v>
      </c>
      <c r="BF124" s="1">
        <v>7411.7505784209998</v>
      </c>
      <c r="BG124" s="1">
        <v>7502.2420947250002</v>
      </c>
      <c r="BH124" s="1">
        <v>7593.6016276509999</v>
      </c>
      <c r="BI124" s="1">
        <v>7685.8106711350001</v>
      </c>
      <c r="BJ124" s="1">
        <v>7778.8465588469999</v>
      </c>
      <c r="BK124" s="1">
        <v>7872.6738287010003</v>
      </c>
      <c r="BL124" s="1">
        <v>7967.2638699010004</v>
      </c>
      <c r="BM124" s="1">
        <v>8062.569559474</v>
      </c>
      <c r="BN124" s="1">
        <v>8158.5469498109996</v>
      </c>
      <c r="BO124" s="1">
        <v>8255.1251146659997</v>
      </c>
      <c r="BP124" s="1">
        <v>8352.1874853779991</v>
      </c>
      <c r="BQ124" s="1">
        <v>8449.5701582220008</v>
      </c>
      <c r="BR124" s="1">
        <v>8547.2790341679993</v>
      </c>
      <c r="BS124" s="1">
        <v>8645.2060820139995</v>
      </c>
      <c r="BT124" s="1">
        <v>8743.2279355659994</v>
      </c>
      <c r="BU124" s="1">
        <v>8841.2041937089998</v>
      </c>
      <c r="BV124" s="1">
        <v>8938.9753686740005</v>
      </c>
      <c r="BW124" s="1">
        <v>9036.3605194539996</v>
      </c>
      <c r="BX124" s="1">
        <v>9133.1548191050006</v>
      </c>
      <c r="BY124" s="1">
        <v>9229.1267100160003</v>
      </c>
      <c r="BZ124" s="1">
        <v>9324.0149543829993</v>
      </c>
      <c r="CA124" s="1">
        <v>9417.5251806889992</v>
      </c>
      <c r="CB124" s="1">
        <v>9509.3262992060008</v>
      </c>
      <c r="CC124" s="1">
        <v>9599.0464460580006</v>
      </c>
      <c r="CD124" s="1">
        <v>9686.2688030959998</v>
      </c>
      <c r="CE124" s="1">
        <v>9770.5268595060006</v>
      </c>
      <c r="CF124" s="1">
        <v>9851.2995459819995</v>
      </c>
      <c r="CG124" s="1">
        <v>9928.0059438379994</v>
      </c>
      <c r="CH124" s="1">
        <v>10000</v>
      </c>
    </row>
    <row r="125" spans="1:97" x14ac:dyDescent="0.15">
      <c r="A125" s="1" t="s">
        <v>439</v>
      </c>
      <c r="B125" s="1" t="s">
        <v>483</v>
      </c>
      <c r="C125" s="1">
        <v>1</v>
      </c>
      <c r="D125" s="1">
        <v>1</v>
      </c>
      <c r="E125" s="1">
        <v>2</v>
      </c>
      <c r="F125" s="1">
        <v>37</v>
      </c>
      <c r="G125" s="1">
        <v>0</v>
      </c>
      <c r="H125" s="1">
        <v>0</v>
      </c>
      <c r="I125" s="1">
        <v>0</v>
      </c>
      <c r="J125" s="1">
        <v>0</v>
      </c>
      <c r="K125" s="1">
        <v>4252.1646301259998</v>
      </c>
      <c r="L125" s="1">
        <v>73</v>
      </c>
      <c r="M125" s="1">
        <v>4302.3534584850004</v>
      </c>
      <c r="N125" s="1">
        <v>4355.9378637059999</v>
      </c>
      <c r="O125" s="1">
        <v>4410.2109655260001</v>
      </c>
      <c r="P125" s="1">
        <v>4465.1877772799999</v>
      </c>
      <c r="Q125" s="1">
        <v>4520.8842017019997</v>
      </c>
      <c r="R125" s="1">
        <v>4577.3167304130002</v>
      </c>
      <c r="S125" s="1">
        <v>4634.5012772130003</v>
      </c>
      <c r="T125" s="1">
        <v>4692.4031254729998</v>
      </c>
      <c r="U125" s="1">
        <v>4751.0253688290004</v>
      </c>
      <c r="V125" s="1">
        <v>4810.3765817659996</v>
      </c>
      <c r="W125" s="1">
        <v>4870.465595222</v>
      </c>
      <c r="X125" s="1">
        <v>4931.3011757969998</v>
      </c>
      <c r="Y125" s="1">
        <v>4992.8919324709996</v>
      </c>
      <c r="Z125" s="1">
        <v>5055.2466135029999</v>
      </c>
      <c r="AA125" s="1">
        <v>5118.3738520950001</v>
      </c>
      <c r="AB125" s="1">
        <v>5182.2833457959996</v>
      </c>
      <c r="AC125" s="1">
        <v>5246.9848003289999</v>
      </c>
      <c r="AD125" s="1">
        <v>5312.4883112260004</v>
      </c>
      <c r="AE125" s="1">
        <v>5378.8032661400002</v>
      </c>
      <c r="AF125" s="1">
        <v>5445.9382941419999</v>
      </c>
      <c r="AG125" s="1">
        <v>5513.9012439999997</v>
      </c>
      <c r="AH125" s="1">
        <v>5582.6997262949999</v>
      </c>
      <c r="AI125" s="1">
        <v>5652.3418248739999</v>
      </c>
      <c r="AJ125" s="1">
        <v>5722.8361562379996</v>
      </c>
      <c r="AK125" s="1">
        <v>5794.1935243669996</v>
      </c>
      <c r="AL125" s="1">
        <v>5866.4241257289996</v>
      </c>
      <c r="AM125" s="1">
        <v>5939.5360389950001</v>
      </c>
      <c r="AN125" s="1">
        <v>6013.536806909</v>
      </c>
      <c r="AO125" s="1">
        <v>6088.433127368</v>
      </c>
      <c r="AP125" s="1">
        <v>6164.2310412930001</v>
      </c>
      <c r="AQ125" s="1">
        <v>6240.9357867110002</v>
      </c>
      <c r="AR125" s="1">
        <v>6318.5519979159999</v>
      </c>
      <c r="AS125" s="1">
        <v>6397.0840649350002</v>
      </c>
      <c r="AT125" s="1">
        <v>6476.5362307619998</v>
      </c>
      <c r="AU125" s="1">
        <v>6556.9131008240001</v>
      </c>
      <c r="AV125" s="1">
        <v>6638.2217167119998</v>
      </c>
      <c r="AW125" s="1">
        <v>6720.4635714469996</v>
      </c>
      <c r="AX125" s="1">
        <v>6803.6394539359999</v>
      </c>
      <c r="AY125" s="1">
        <v>6887.7477537479999</v>
      </c>
      <c r="AZ125" s="1">
        <v>6972.7854178010002</v>
      </c>
      <c r="BA125" s="1">
        <v>7058.7497752059999</v>
      </c>
      <c r="BB125" s="1">
        <v>7145.6350117399998</v>
      </c>
      <c r="BC125" s="1">
        <v>7233.4356019799998</v>
      </c>
      <c r="BD125" s="1">
        <v>7322.1443366860003</v>
      </c>
      <c r="BE125" s="1">
        <v>7411.7505784209998</v>
      </c>
      <c r="BF125" s="1">
        <v>7502.2420947250002</v>
      </c>
      <c r="BG125" s="1">
        <v>7593.6016276509999</v>
      </c>
      <c r="BH125" s="1">
        <v>7685.8106711350001</v>
      </c>
      <c r="BI125" s="1">
        <v>7778.8465588469999</v>
      </c>
      <c r="BJ125" s="1">
        <v>7872.6738287010003</v>
      </c>
      <c r="BK125" s="1">
        <v>7967.2638699010004</v>
      </c>
      <c r="BL125" s="1">
        <v>8062.569559474</v>
      </c>
      <c r="BM125" s="1">
        <v>8158.5469498109996</v>
      </c>
      <c r="BN125" s="1">
        <v>8255.1251146659997</v>
      </c>
      <c r="BO125" s="1">
        <v>8352.1874853779991</v>
      </c>
      <c r="BP125" s="1">
        <v>8449.5701582220008</v>
      </c>
      <c r="BQ125" s="1">
        <v>8547.2790341679993</v>
      </c>
      <c r="BR125" s="1">
        <v>8645.2060820139995</v>
      </c>
      <c r="BS125" s="1">
        <v>8743.2279355659994</v>
      </c>
      <c r="BT125" s="1">
        <v>8841.2041937089998</v>
      </c>
      <c r="BU125" s="1">
        <v>8938.9753686740005</v>
      </c>
      <c r="BV125" s="1">
        <v>9036.3605194539996</v>
      </c>
      <c r="BW125" s="1">
        <v>9133.1548191050006</v>
      </c>
      <c r="BX125" s="1">
        <v>9229.1267100160003</v>
      </c>
      <c r="BY125" s="1">
        <v>9324.0149543829993</v>
      </c>
      <c r="BZ125" s="1">
        <v>9417.5251806889992</v>
      </c>
      <c r="CA125" s="1">
        <v>9509.3262992060008</v>
      </c>
      <c r="CB125" s="1">
        <v>9599.0464460580006</v>
      </c>
      <c r="CC125" s="1">
        <v>9686.2688030959998</v>
      </c>
      <c r="CD125" s="1">
        <v>9770.5268595060006</v>
      </c>
      <c r="CE125" s="1">
        <v>9851.2995459819995</v>
      </c>
      <c r="CF125" s="1">
        <v>9928.0059438379994</v>
      </c>
      <c r="CG125" s="1">
        <v>10000</v>
      </c>
    </row>
    <row r="126" spans="1:97" x14ac:dyDescent="0.15">
      <c r="A126" s="1" t="s">
        <v>440</v>
      </c>
      <c r="B126" s="1" t="s">
        <v>483</v>
      </c>
      <c r="C126" s="1">
        <v>1</v>
      </c>
      <c r="D126" s="1">
        <v>1</v>
      </c>
      <c r="E126" s="1">
        <v>2</v>
      </c>
      <c r="F126" s="1">
        <v>38</v>
      </c>
      <c r="G126" s="1">
        <v>0</v>
      </c>
      <c r="H126" s="1">
        <v>0</v>
      </c>
      <c r="I126" s="1">
        <v>0</v>
      </c>
      <c r="J126" s="1">
        <v>0</v>
      </c>
      <c r="K126" s="1">
        <v>4305.3751487749996</v>
      </c>
      <c r="L126" s="1">
        <v>72</v>
      </c>
      <c r="M126" s="1">
        <v>4356.1658001770002</v>
      </c>
      <c r="N126" s="1">
        <v>4410.4023914549998</v>
      </c>
      <c r="O126" s="1">
        <v>4465.338770204</v>
      </c>
      <c r="P126" s="1">
        <v>4520.9907821429997</v>
      </c>
      <c r="Q126" s="1">
        <v>4577.3750170920002</v>
      </c>
      <c r="R126" s="1">
        <v>4634.5067039229998</v>
      </c>
      <c r="S126" s="1">
        <v>4692.4031254729998</v>
      </c>
      <c r="T126" s="1">
        <v>4751.0253688290004</v>
      </c>
      <c r="U126" s="1">
        <v>4810.3765817659996</v>
      </c>
      <c r="V126" s="1">
        <v>4870.465595222</v>
      </c>
      <c r="W126" s="1">
        <v>4931.3011757969998</v>
      </c>
      <c r="X126" s="1">
        <v>4992.8919324709996</v>
      </c>
      <c r="Y126" s="1">
        <v>5055.2466135029999</v>
      </c>
      <c r="Z126" s="1">
        <v>5118.3738520950001</v>
      </c>
      <c r="AA126" s="1">
        <v>5182.2833457959996</v>
      </c>
      <c r="AB126" s="1">
        <v>5246.9848003289999</v>
      </c>
      <c r="AC126" s="1">
        <v>5312.4883112260004</v>
      </c>
      <c r="AD126" s="1">
        <v>5378.8032661400002</v>
      </c>
      <c r="AE126" s="1">
        <v>5445.9382941419999</v>
      </c>
      <c r="AF126" s="1">
        <v>5513.9012439999997</v>
      </c>
      <c r="AG126" s="1">
        <v>5582.6997262949999</v>
      </c>
      <c r="AH126" s="1">
        <v>5652.3418248739999</v>
      </c>
      <c r="AI126" s="1">
        <v>5722.8361562379996</v>
      </c>
      <c r="AJ126" s="1">
        <v>5794.1935243669996</v>
      </c>
      <c r="AK126" s="1">
        <v>5866.4241257289996</v>
      </c>
      <c r="AL126" s="1">
        <v>5939.5360389950001</v>
      </c>
      <c r="AM126" s="1">
        <v>6013.536806909</v>
      </c>
      <c r="AN126" s="1">
        <v>6088.433127368</v>
      </c>
      <c r="AO126" s="1">
        <v>6164.2310412930001</v>
      </c>
      <c r="AP126" s="1">
        <v>6240.9357867110002</v>
      </c>
      <c r="AQ126" s="1">
        <v>6318.5519979159999</v>
      </c>
      <c r="AR126" s="1">
        <v>6397.0840649350002</v>
      </c>
      <c r="AS126" s="1">
        <v>6476.5362307619998</v>
      </c>
      <c r="AT126" s="1">
        <v>6556.9131008240001</v>
      </c>
      <c r="AU126" s="1">
        <v>6638.2217167119998</v>
      </c>
      <c r="AV126" s="1">
        <v>6720.4635714469996</v>
      </c>
      <c r="AW126" s="1">
        <v>6803.6394539359999</v>
      </c>
      <c r="AX126" s="1">
        <v>6887.7477537479999</v>
      </c>
      <c r="AY126" s="1">
        <v>6972.7854178010002</v>
      </c>
      <c r="AZ126" s="1">
        <v>7058.7497752059999</v>
      </c>
      <c r="BA126" s="1">
        <v>7145.6350117399998</v>
      </c>
      <c r="BB126" s="1">
        <v>7233.4356019799998</v>
      </c>
      <c r="BC126" s="1">
        <v>7322.1443366860003</v>
      </c>
      <c r="BD126" s="1">
        <v>7411.7505784209998</v>
      </c>
      <c r="BE126" s="1">
        <v>7502.2420947250002</v>
      </c>
      <c r="BF126" s="1">
        <v>7593.6016276509999</v>
      </c>
      <c r="BG126" s="1">
        <v>7685.8106711350001</v>
      </c>
      <c r="BH126" s="1">
        <v>7778.8465588469999</v>
      </c>
      <c r="BI126" s="1">
        <v>7872.6738287010003</v>
      </c>
      <c r="BJ126" s="1">
        <v>7967.2638699010004</v>
      </c>
      <c r="BK126" s="1">
        <v>8062.569559474</v>
      </c>
      <c r="BL126" s="1">
        <v>8158.5469498109996</v>
      </c>
      <c r="BM126" s="1">
        <v>8255.1251146659997</v>
      </c>
      <c r="BN126" s="1">
        <v>8352.1874853779991</v>
      </c>
      <c r="BO126" s="1">
        <v>8449.5701582220008</v>
      </c>
      <c r="BP126" s="1">
        <v>8547.2790341679993</v>
      </c>
      <c r="BQ126" s="1">
        <v>8645.2060820139995</v>
      </c>
      <c r="BR126" s="1">
        <v>8743.2279355659994</v>
      </c>
      <c r="BS126" s="1">
        <v>8841.2041937089998</v>
      </c>
      <c r="BT126" s="1">
        <v>8938.9753686740005</v>
      </c>
      <c r="BU126" s="1">
        <v>9036.3605194539996</v>
      </c>
      <c r="BV126" s="1">
        <v>9133.1548191050006</v>
      </c>
      <c r="BW126" s="1">
        <v>9229.1267100160003</v>
      </c>
      <c r="BX126" s="1">
        <v>9324.0149543829993</v>
      </c>
      <c r="BY126" s="1">
        <v>9417.5251806889992</v>
      </c>
      <c r="BZ126" s="1">
        <v>9509.3262992060008</v>
      </c>
      <c r="CA126" s="1">
        <v>9599.0464460580006</v>
      </c>
      <c r="CB126" s="1">
        <v>9686.2688030959998</v>
      </c>
      <c r="CC126" s="1">
        <v>9770.5268595060006</v>
      </c>
      <c r="CD126" s="1">
        <v>9851.2995459819995</v>
      </c>
      <c r="CE126" s="1">
        <v>9928.0059438379994</v>
      </c>
      <c r="CF126" s="1">
        <v>10000</v>
      </c>
    </row>
    <row r="127" spans="1:97" x14ac:dyDescent="0.15">
      <c r="A127" s="1" t="s">
        <v>441</v>
      </c>
      <c r="B127" s="1" t="s">
        <v>483</v>
      </c>
      <c r="C127" s="1">
        <v>1</v>
      </c>
      <c r="D127" s="1">
        <v>1</v>
      </c>
      <c r="E127" s="1">
        <v>2</v>
      </c>
      <c r="F127" s="1">
        <v>39</v>
      </c>
      <c r="G127" s="1">
        <v>0</v>
      </c>
      <c r="H127" s="1">
        <v>0</v>
      </c>
      <c r="I127" s="1">
        <v>0</v>
      </c>
      <c r="J127" s="1">
        <v>0</v>
      </c>
      <c r="K127" s="1">
        <v>4359.2568242179996</v>
      </c>
      <c r="L127" s="1">
        <v>71</v>
      </c>
      <c r="M127" s="1">
        <v>4410.6533559549998</v>
      </c>
      <c r="N127" s="1">
        <v>4465.5493232520002</v>
      </c>
      <c r="O127" s="1">
        <v>4521.1568864769997</v>
      </c>
      <c r="P127" s="1">
        <v>4577.4927355090003</v>
      </c>
      <c r="Q127" s="1">
        <v>4634.5714029720002</v>
      </c>
      <c r="R127" s="1">
        <v>4692.4091973020004</v>
      </c>
      <c r="S127" s="1">
        <v>4751.0253688290004</v>
      </c>
      <c r="T127" s="1">
        <v>4810.3765817659996</v>
      </c>
      <c r="U127" s="1">
        <v>4870.465595222</v>
      </c>
      <c r="V127" s="1">
        <v>4931.3011757969998</v>
      </c>
      <c r="W127" s="1">
        <v>4992.8919324709996</v>
      </c>
      <c r="X127" s="1">
        <v>5055.2466135029999</v>
      </c>
      <c r="Y127" s="1">
        <v>5118.3738520950001</v>
      </c>
      <c r="Z127" s="1">
        <v>5182.2833457959996</v>
      </c>
      <c r="AA127" s="1">
        <v>5246.9848003289999</v>
      </c>
      <c r="AB127" s="1">
        <v>5312.4883112260004</v>
      </c>
      <c r="AC127" s="1">
        <v>5378.8032661400002</v>
      </c>
      <c r="AD127" s="1">
        <v>5445.9382941419999</v>
      </c>
      <c r="AE127" s="1">
        <v>5513.9012439999997</v>
      </c>
      <c r="AF127" s="1">
        <v>5582.6997262949999</v>
      </c>
      <c r="AG127" s="1">
        <v>5652.3418248739999</v>
      </c>
      <c r="AH127" s="1">
        <v>5722.8361562379996</v>
      </c>
      <c r="AI127" s="1">
        <v>5794.1935243669996</v>
      </c>
      <c r="AJ127" s="1">
        <v>5866.4241257289996</v>
      </c>
      <c r="AK127" s="1">
        <v>5939.5360389950001</v>
      </c>
      <c r="AL127" s="1">
        <v>6013.536806909</v>
      </c>
      <c r="AM127" s="1">
        <v>6088.433127368</v>
      </c>
      <c r="AN127" s="1">
        <v>6164.2310412930001</v>
      </c>
      <c r="AO127" s="1">
        <v>6240.9357867110002</v>
      </c>
      <c r="AP127" s="1">
        <v>6318.5519979159999</v>
      </c>
      <c r="AQ127" s="1">
        <v>6397.0840649350002</v>
      </c>
      <c r="AR127" s="1">
        <v>6476.5362307619998</v>
      </c>
      <c r="AS127" s="1">
        <v>6556.9131008240001</v>
      </c>
      <c r="AT127" s="1">
        <v>6638.2217167119998</v>
      </c>
      <c r="AU127" s="1">
        <v>6720.4635714469996</v>
      </c>
      <c r="AV127" s="1">
        <v>6803.6394539359999</v>
      </c>
      <c r="AW127" s="1">
        <v>6887.7477537479999</v>
      </c>
      <c r="AX127" s="1">
        <v>6972.7854178010002</v>
      </c>
      <c r="AY127" s="1">
        <v>7058.7497752059999</v>
      </c>
      <c r="AZ127" s="1">
        <v>7145.6350117399998</v>
      </c>
      <c r="BA127" s="1">
        <v>7233.4356019799998</v>
      </c>
      <c r="BB127" s="1">
        <v>7322.1443366860003</v>
      </c>
      <c r="BC127" s="1">
        <v>7411.7505784209998</v>
      </c>
      <c r="BD127" s="1">
        <v>7502.2420947250002</v>
      </c>
      <c r="BE127" s="1">
        <v>7593.6016276509999</v>
      </c>
      <c r="BF127" s="1">
        <v>7685.8106711350001</v>
      </c>
      <c r="BG127" s="1">
        <v>7778.8465588469999</v>
      </c>
      <c r="BH127" s="1">
        <v>7872.6738287010003</v>
      </c>
      <c r="BI127" s="1">
        <v>7967.2638699010004</v>
      </c>
      <c r="BJ127" s="1">
        <v>8062.569559474</v>
      </c>
      <c r="BK127" s="1">
        <v>8158.5469498109996</v>
      </c>
      <c r="BL127" s="1">
        <v>8255.1251146659997</v>
      </c>
      <c r="BM127" s="1">
        <v>8352.1874853779991</v>
      </c>
      <c r="BN127" s="1">
        <v>8449.5701582220008</v>
      </c>
      <c r="BO127" s="1">
        <v>8547.2790341679993</v>
      </c>
      <c r="BP127" s="1">
        <v>8645.2060820139995</v>
      </c>
      <c r="BQ127" s="1">
        <v>8743.2279355659994</v>
      </c>
      <c r="BR127" s="1">
        <v>8841.2041937089998</v>
      </c>
      <c r="BS127" s="1">
        <v>8938.9753686740005</v>
      </c>
      <c r="BT127" s="1">
        <v>9036.3605194539996</v>
      </c>
      <c r="BU127" s="1">
        <v>9133.1548191050006</v>
      </c>
      <c r="BV127" s="1">
        <v>9229.1267100160003</v>
      </c>
      <c r="BW127" s="1">
        <v>9324.0149543829993</v>
      </c>
      <c r="BX127" s="1">
        <v>9417.5251806889992</v>
      </c>
      <c r="BY127" s="1">
        <v>9509.3262992060008</v>
      </c>
      <c r="BZ127" s="1">
        <v>9599.0464460580006</v>
      </c>
      <c r="CA127" s="1">
        <v>9686.2688030959998</v>
      </c>
      <c r="CB127" s="1">
        <v>9770.5268595060006</v>
      </c>
      <c r="CC127" s="1">
        <v>9851.2995459819995</v>
      </c>
      <c r="CD127" s="1">
        <v>9928.0059438379994</v>
      </c>
      <c r="CE127" s="1">
        <v>10000</v>
      </c>
    </row>
    <row r="128" spans="1:97" x14ac:dyDescent="0.15">
      <c r="A128" s="1" t="s">
        <v>442</v>
      </c>
      <c r="B128" s="1" t="s">
        <v>483</v>
      </c>
      <c r="C128" s="1">
        <v>1</v>
      </c>
      <c r="D128" s="1">
        <v>1</v>
      </c>
      <c r="E128" s="1">
        <v>2</v>
      </c>
      <c r="F128" s="1">
        <v>40</v>
      </c>
      <c r="G128" s="1">
        <v>0</v>
      </c>
      <c r="H128" s="1">
        <v>0</v>
      </c>
      <c r="I128" s="1">
        <v>0</v>
      </c>
      <c r="J128" s="1">
        <v>0</v>
      </c>
      <c r="K128" s="1">
        <v>4413.8187298550001</v>
      </c>
      <c r="L128" s="1">
        <v>70</v>
      </c>
      <c r="M128" s="1">
        <v>4465.8267780779997</v>
      </c>
      <c r="N128" s="1">
        <v>4521.3899540740003</v>
      </c>
      <c r="O128" s="1">
        <v>4577.6774244810003</v>
      </c>
      <c r="P128" s="1">
        <v>4634.7030144660002</v>
      </c>
      <c r="Q128" s="1">
        <v>4692.4820423259998</v>
      </c>
      <c r="R128" s="1">
        <v>4751.0325340299996</v>
      </c>
      <c r="S128" s="1">
        <v>4810.3765817659996</v>
      </c>
      <c r="T128" s="1">
        <v>4870.465595222</v>
      </c>
      <c r="U128" s="1">
        <v>4931.3011757969998</v>
      </c>
      <c r="V128" s="1">
        <v>4992.8919324709996</v>
      </c>
      <c r="W128" s="1">
        <v>5055.2466135029999</v>
      </c>
      <c r="X128" s="1">
        <v>5118.3738520950001</v>
      </c>
      <c r="Y128" s="1">
        <v>5182.2833457959996</v>
      </c>
      <c r="Z128" s="1">
        <v>5246.9848003289999</v>
      </c>
      <c r="AA128" s="1">
        <v>5312.4883112260004</v>
      </c>
      <c r="AB128" s="1">
        <v>5378.8032661400002</v>
      </c>
      <c r="AC128" s="1">
        <v>5445.9382941419999</v>
      </c>
      <c r="AD128" s="1">
        <v>5513.9012439999997</v>
      </c>
      <c r="AE128" s="1">
        <v>5582.6997262949999</v>
      </c>
      <c r="AF128" s="1">
        <v>5652.3418248739999</v>
      </c>
      <c r="AG128" s="1">
        <v>5722.8361562379996</v>
      </c>
      <c r="AH128" s="1">
        <v>5794.1935243669996</v>
      </c>
      <c r="AI128" s="1">
        <v>5866.4241257289996</v>
      </c>
      <c r="AJ128" s="1">
        <v>5939.5360389950001</v>
      </c>
      <c r="AK128" s="1">
        <v>6013.536806909</v>
      </c>
      <c r="AL128" s="1">
        <v>6088.433127368</v>
      </c>
      <c r="AM128" s="1">
        <v>6164.2310412930001</v>
      </c>
      <c r="AN128" s="1">
        <v>6240.9357867110002</v>
      </c>
      <c r="AO128" s="1">
        <v>6318.5519979159999</v>
      </c>
      <c r="AP128" s="1">
        <v>6397.0840649350002</v>
      </c>
      <c r="AQ128" s="1">
        <v>6476.5362307619998</v>
      </c>
      <c r="AR128" s="1">
        <v>6556.9131008240001</v>
      </c>
      <c r="AS128" s="1">
        <v>6638.2217167119998</v>
      </c>
      <c r="AT128" s="1">
        <v>6720.4635714469996</v>
      </c>
      <c r="AU128" s="1">
        <v>6803.6394539359999</v>
      </c>
      <c r="AV128" s="1">
        <v>6887.7477537479999</v>
      </c>
      <c r="AW128" s="1">
        <v>6972.7854178010002</v>
      </c>
      <c r="AX128" s="1">
        <v>7058.7497752059999</v>
      </c>
      <c r="AY128" s="1">
        <v>7145.6350117399998</v>
      </c>
      <c r="AZ128" s="1">
        <v>7233.4356019799998</v>
      </c>
      <c r="BA128" s="1">
        <v>7322.1443366860003</v>
      </c>
      <c r="BB128" s="1">
        <v>7411.7505784209998</v>
      </c>
      <c r="BC128" s="1">
        <v>7502.2420947250002</v>
      </c>
      <c r="BD128" s="1">
        <v>7593.6016276509999</v>
      </c>
      <c r="BE128" s="1">
        <v>7685.8106711350001</v>
      </c>
      <c r="BF128" s="1">
        <v>7778.8465588469999</v>
      </c>
      <c r="BG128" s="1">
        <v>7872.6738287010003</v>
      </c>
      <c r="BH128" s="1">
        <v>7967.2638699010004</v>
      </c>
      <c r="BI128" s="1">
        <v>8062.569559474</v>
      </c>
      <c r="BJ128" s="1">
        <v>8158.5469498109996</v>
      </c>
      <c r="BK128" s="1">
        <v>8255.1251146659997</v>
      </c>
      <c r="BL128" s="1">
        <v>8352.1874853779991</v>
      </c>
      <c r="BM128" s="1">
        <v>8449.5701582220008</v>
      </c>
      <c r="BN128" s="1">
        <v>8547.2790341679993</v>
      </c>
      <c r="BO128" s="1">
        <v>8645.2060820139995</v>
      </c>
      <c r="BP128" s="1">
        <v>8743.2279355659994</v>
      </c>
      <c r="BQ128" s="1">
        <v>8841.2041937089998</v>
      </c>
      <c r="BR128" s="1">
        <v>8938.9753686740005</v>
      </c>
      <c r="BS128" s="1">
        <v>9036.3605194539996</v>
      </c>
      <c r="BT128" s="1">
        <v>9133.1548191050006</v>
      </c>
      <c r="BU128" s="1">
        <v>9229.1267100160003</v>
      </c>
      <c r="BV128" s="1">
        <v>9324.0149543829993</v>
      </c>
      <c r="BW128" s="1">
        <v>9417.5251806889992</v>
      </c>
      <c r="BX128" s="1">
        <v>9509.3262992060008</v>
      </c>
      <c r="BY128" s="1">
        <v>9599.0464460580006</v>
      </c>
      <c r="BZ128" s="1">
        <v>9686.2688030959998</v>
      </c>
      <c r="CA128" s="1">
        <v>9770.5268595060006</v>
      </c>
      <c r="CB128" s="1">
        <v>9851.2995459819995</v>
      </c>
      <c r="CC128" s="1">
        <v>9928.0059438379994</v>
      </c>
      <c r="CD128" s="1">
        <v>10000</v>
      </c>
    </row>
    <row r="129" spans="1:81" x14ac:dyDescent="0.15">
      <c r="A129" s="1" t="s">
        <v>443</v>
      </c>
      <c r="B129" s="1" t="s">
        <v>483</v>
      </c>
      <c r="C129" s="1">
        <v>1</v>
      </c>
      <c r="D129" s="1">
        <v>1</v>
      </c>
      <c r="E129" s="1">
        <v>2</v>
      </c>
      <c r="F129" s="1">
        <v>41</v>
      </c>
      <c r="G129" s="1">
        <v>0</v>
      </c>
      <c r="H129" s="1">
        <v>0</v>
      </c>
      <c r="I129" s="1">
        <v>0</v>
      </c>
      <c r="J129" s="1">
        <v>0</v>
      </c>
      <c r="K129" s="1">
        <v>4469.0647488220002</v>
      </c>
      <c r="L129" s="1">
        <v>69</v>
      </c>
      <c r="M129" s="1">
        <v>4521.6918769000004</v>
      </c>
      <c r="N129" s="1">
        <v>4577.9318890940003</v>
      </c>
      <c r="O129" s="1">
        <v>4634.9053390939998</v>
      </c>
      <c r="P129" s="1">
        <v>4692.6265565100002</v>
      </c>
      <c r="Q129" s="1">
        <v>4751.1123447399996</v>
      </c>
      <c r="R129" s="1">
        <v>4810.3839841019999</v>
      </c>
      <c r="S129" s="1">
        <v>4870.465595222</v>
      </c>
      <c r="T129" s="1">
        <v>4931.3011757969998</v>
      </c>
      <c r="U129" s="1">
        <v>4992.8919324709996</v>
      </c>
      <c r="V129" s="1">
        <v>5055.2466135029999</v>
      </c>
      <c r="W129" s="1">
        <v>5118.3738520950001</v>
      </c>
      <c r="X129" s="1">
        <v>5182.2833457959996</v>
      </c>
      <c r="Y129" s="1">
        <v>5246.9848003289999</v>
      </c>
      <c r="Z129" s="1">
        <v>5312.4883112260004</v>
      </c>
      <c r="AA129" s="1">
        <v>5378.8032661400002</v>
      </c>
      <c r="AB129" s="1">
        <v>5445.9382941419999</v>
      </c>
      <c r="AC129" s="1">
        <v>5513.9012439999997</v>
      </c>
      <c r="AD129" s="1">
        <v>5582.6997262949999</v>
      </c>
      <c r="AE129" s="1">
        <v>5652.3418248739999</v>
      </c>
      <c r="AF129" s="1">
        <v>5722.8361562379996</v>
      </c>
      <c r="AG129" s="1">
        <v>5794.1935243669996</v>
      </c>
      <c r="AH129" s="1">
        <v>5866.4241257289996</v>
      </c>
      <c r="AI129" s="1">
        <v>5939.5360389950001</v>
      </c>
      <c r="AJ129" s="1">
        <v>6013.536806909</v>
      </c>
      <c r="AK129" s="1">
        <v>6088.433127368</v>
      </c>
      <c r="AL129" s="1">
        <v>6164.2310412930001</v>
      </c>
      <c r="AM129" s="1">
        <v>6240.9357867110002</v>
      </c>
      <c r="AN129" s="1">
        <v>6318.5519979159999</v>
      </c>
      <c r="AO129" s="1">
        <v>6397.0840649350002</v>
      </c>
      <c r="AP129" s="1">
        <v>6476.5362307619998</v>
      </c>
      <c r="AQ129" s="1">
        <v>6556.9131008240001</v>
      </c>
      <c r="AR129" s="1">
        <v>6638.2217167119998</v>
      </c>
      <c r="AS129" s="1">
        <v>6720.4635714469996</v>
      </c>
      <c r="AT129" s="1">
        <v>6803.6394539359999</v>
      </c>
      <c r="AU129" s="1">
        <v>6887.7477537479999</v>
      </c>
      <c r="AV129" s="1">
        <v>6972.7854178010002</v>
      </c>
      <c r="AW129" s="1">
        <v>7058.7497752059999</v>
      </c>
      <c r="AX129" s="1">
        <v>7145.6350117399998</v>
      </c>
      <c r="AY129" s="1">
        <v>7233.4356019799998</v>
      </c>
      <c r="AZ129" s="1">
        <v>7322.1443366860003</v>
      </c>
      <c r="BA129" s="1">
        <v>7411.7505784209998</v>
      </c>
      <c r="BB129" s="1">
        <v>7502.2420947250002</v>
      </c>
      <c r="BC129" s="1">
        <v>7593.6016276509999</v>
      </c>
      <c r="BD129" s="1">
        <v>7685.8106711350001</v>
      </c>
      <c r="BE129" s="1">
        <v>7778.8465588469999</v>
      </c>
      <c r="BF129" s="1">
        <v>7872.6738287010003</v>
      </c>
      <c r="BG129" s="1">
        <v>7967.2638699010004</v>
      </c>
      <c r="BH129" s="1">
        <v>8062.569559474</v>
      </c>
      <c r="BI129" s="1">
        <v>8158.5469498109996</v>
      </c>
      <c r="BJ129" s="1">
        <v>8255.1251146659997</v>
      </c>
      <c r="BK129" s="1">
        <v>8352.1874853779991</v>
      </c>
      <c r="BL129" s="1">
        <v>8449.5701582220008</v>
      </c>
      <c r="BM129" s="1">
        <v>8547.2790341679993</v>
      </c>
      <c r="BN129" s="1">
        <v>8645.2060820139995</v>
      </c>
      <c r="BO129" s="1">
        <v>8743.2279355659994</v>
      </c>
      <c r="BP129" s="1">
        <v>8841.2041937089998</v>
      </c>
      <c r="BQ129" s="1">
        <v>8938.9753686740005</v>
      </c>
      <c r="BR129" s="1">
        <v>9036.3605194539996</v>
      </c>
      <c r="BS129" s="1">
        <v>9133.1548191050006</v>
      </c>
      <c r="BT129" s="1">
        <v>9229.1267100160003</v>
      </c>
      <c r="BU129" s="1">
        <v>9324.0149543829993</v>
      </c>
      <c r="BV129" s="1">
        <v>9417.5251806889992</v>
      </c>
      <c r="BW129" s="1">
        <v>9509.3262992060008</v>
      </c>
      <c r="BX129" s="1">
        <v>9599.0464460580006</v>
      </c>
      <c r="BY129" s="1">
        <v>9686.2688030959998</v>
      </c>
      <c r="BZ129" s="1">
        <v>9770.5268595060006</v>
      </c>
      <c r="CA129" s="1">
        <v>9851.2995459819995</v>
      </c>
      <c r="CB129" s="1">
        <v>9928.0059438379994</v>
      </c>
      <c r="CC129" s="1">
        <v>10000</v>
      </c>
    </row>
    <row r="130" spans="1:81" x14ac:dyDescent="0.15">
      <c r="A130" s="1" t="s">
        <v>444</v>
      </c>
      <c r="B130" s="1" t="s">
        <v>483</v>
      </c>
      <c r="C130" s="1">
        <v>1</v>
      </c>
      <c r="D130" s="1">
        <v>1</v>
      </c>
      <c r="E130" s="1">
        <v>2</v>
      </c>
      <c r="F130" s="1">
        <v>42</v>
      </c>
      <c r="G130" s="1">
        <v>0</v>
      </c>
      <c r="H130" s="1">
        <v>0</v>
      </c>
      <c r="I130" s="1">
        <v>0</v>
      </c>
      <c r="J130" s="1">
        <v>0</v>
      </c>
      <c r="K130" s="1">
        <v>4525.0232964899997</v>
      </c>
      <c r="L130" s="1">
        <v>68</v>
      </c>
      <c r="M130" s="1">
        <v>4578.2748222150003</v>
      </c>
      <c r="N130" s="1">
        <v>4635.1954050499999</v>
      </c>
      <c r="O130" s="1">
        <v>4692.8579104809996</v>
      </c>
      <c r="P130" s="1">
        <v>4751.2778792139998</v>
      </c>
      <c r="Q130" s="1">
        <v>4810.4757532330004</v>
      </c>
      <c r="R130" s="1">
        <v>4870.4751341049996</v>
      </c>
      <c r="S130" s="1">
        <v>4931.3011757969998</v>
      </c>
      <c r="T130" s="1">
        <v>4992.8919324709996</v>
      </c>
      <c r="U130" s="1">
        <v>5055.2466135029999</v>
      </c>
      <c r="V130" s="1">
        <v>5118.3738520950001</v>
      </c>
      <c r="W130" s="1">
        <v>5182.2833457959996</v>
      </c>
      <c r="X130" s="1">
        <v>5246.9848003289999</v>
      </c>
      <c r="Y130" s="1">
        <v>5312.4883112260004</v>
      </c>
      <c r="Z130" s="1">
        <v>5378.8032661400002</v>
      </c>
      <c r="AA130" s="1">
        <v>5445.9382941419999</v>
      </c>
      <c r="AB130" s="1">
        <v>5513.9012439999997</v>
      </c>
      <c r="AC130" s="1">
        <v>5582.6997262949999</v>
      </c>
      <c r="AD130" s="1">
        <v>5652.3418248739999</v>
      </c>
      <c r="AE130" s="1">
        <v>5722.8361562379996</v>
      </c>
      <c r="AF130" s="1">
        <v>5794.1935243669996</v>
      </c>
      <c r="AG130" s="1">
        <v>5866.4241257289996</v>
      </c>
      <c r="AH130" s="1">
        <v>5939.5360389950001</v>
      </c>
      <c r="AI130" s="1">
        <v>6013.536806909</v>
      </c>
      <c r="AJ130" s="1">
        <v>6088.433127368</v>
      </c>
      <c r="AK130" s="1">
        <v>6164.2310412930001</v>
      </c>
      <c r="AL130" s="1">
        <v>6240.9357867110002</v>
      </c>
      <c r="AM130" s="1">
        <v>6318.5519979159999</v>
      </c>
      <c r="AN130" s="1">
        <v>6397.0840649350002</v>
      </c>
      <c r="AO130" s="1">
        <v>6476.5362307619998</v>
      </c>
      <c r="AP130" s="1">
        <v>6556.9131008240001</v>
      </c>
      <c r="AQ130" s="1">
        <v>6638.2217167119998</v>
      </c>
      <c r="AR130" s="1">
        <v>6720.4635714469996</v>
      </c>
      <c r="AS130" s="1">
        <v>6803.6394539359999</v>
      </c>
      <c r="AT130" s="1">
        <v>6887.7477537479999</v>
      </c>
      <c r="AU130" s="1">
        <v>6972.7854178010002</v>
      </c>
      <c r="AV130" s="1">
        <v>7058.7497752059999</v>
      </c>
      <c r="AW130" s="1">
        <v>7145.6350117399998</v>
      </c>
      <c r="AX130" s="1">
        <v>7233.4356019799998</v>
      </c>
      <c r="AY130" s="1">
        <v>7322.1443366860003</v>
      </c>
      <c r="AZ130" s="1">
        <v>7411.7505784209998</v>
      </c>
      <c r="BA130" s="1">
        <v>7502.2420947250002</v>
      </c>
      <c r="BB130" s="1">
        <v>7593.6016276509999</v>
      </c>
      <c r="BC130" s="1">
        <v>7685.8106711350001</v>
      </c>
      <c r="BD130" s="1">
        <v>7778.8465588469999</v>
      </c>
      <c r="BE130" s="1">
        <v>7872.6738287010003</v>
      </c>
      <c r="BF130" s="1">
        <v>7967.2638699010004</v>
      </c>
      <c r="BG130" s="1">
        <v>8062.569559474</v>
      </c>
      <c r="BH130" s="1">
        <v>8158.5469498109996</v>
      </c>
      <c r="BI130" s="1">
        <v>8255.1251146659997</v>
      </c>
      <c r="BJ130" s="1">
        <v>8352.1874853779991</v>
      </c>
      <c r="BK130" s="1">
        <v>8449.5701582220008</v>
      </c>
      <c r="BL130" s="1">
        <v>8547.2790341679993</v>
      </c>
      <c r="BM130" s="1">
        <v>8645.2060820139995</v>
      </c>
      <c r="BN130" s="1">
        <v>8743.2279355659994</v>
      </c>
      <c r="BO130" s="1">
        <v>8841.2041937089998</v>
      </c>
      <c r="BP130" s="1">
        <v>8938.9753686740005</v>
      </c>
      <c r="BQ130" s="1">
        <v>9036.3605194539996</v>
      </c>
      <c r="BR130" s="1">
        <v>9133.1548191050006</v>
      </c>
      <c r="BS130" s="1">
        <v>9229.1267100160003</v>
      </c>
      <c r="BT130" s="1">
        <v>9324.0149543829993</v>
      </c>
      <c r="BU130" s="1">
        <v>9417.5251806889992</v>
      </c>
      <c r="BV130" s="1">
        <v>9509.3262992060008</v>
      </c>
      <c r="BW130" s="1">
        <v>9599.0464460580006</v>
      </c>
      <c r="BX130" s="1">
        <v>9686.2688030959998</v>
      </c>
      <c r="BY130" s="1">
        <v>9770.5268595060006</v>
      </c>
      <c r="BZ130" s="1">
        <v>9851.2995459819995</v>
      </c>
      <c r="CA130" s="1">
        <v>9928.0059438379994</v>
      </c>
      <c r="CB130" s="1">
        <v>10000</v>
      </c>
    </row>
    <row r="131" spans="1:81" x14ac:dyDescent="0.15">
      <c r="A131" s="1" t="s">
        <v>445</v>
      </c>
      <c r="B131" s="1" t="s">
        <v>483</v>
      </c>
      <c r="C131" s="1">
        <v>1</v>
      </c>
      <c r="D131" s="1">
        <v>1</v>
      </c>
      <c r="E131" s="1">
        <v>2</v>
      </c>
      <c r="F131" s="1">
        <v>43</v>
      </c>
      <c r="G131" s="1">
        <v>0</v>
      </c>
      <c r="H131" s="1">
        <v>0</v>
      </c>
      <c r="I131" s="1">
        <v>0</v>
      </c>
      <c r="J131" s="1">
        <v>0</v>
      </c>
      <c r="K131" s="1">
        <v>4581.6936917800003</v>
      </c>
      <c r="L131" s="1">
        <v>67</v>
      </c>
      <c r="M131" s="1">
        <v>4635.5722220779999</v>
      </c>
      <c r="N131" s="1">
        <v>4693.1771883820002</v>
      </c>
      <c r="O131" s="1">
        <v>4751.5325354050001</v>
      </c>
      <c r="P131" s="1">
        <v>4810.6578684409997</v>
      </c>
      <c r="Q131" s="1">
        <v>4870.5762712260002</v>
      </c>
      <c r="R131" s="1">
        <v>4931.3120318479996</v>
      </c>
      <c r="S131" s="1">
        <v>4992.8919324709996</v>
      </c>
      <c r="T131" s="1">
        <v>5055.2466135029999</v>
      </c>
      <c r="U131" s="1">
        <v>5118.3738520950001</v>
      </c>
      <c r="V131" s="1">
        <v>5182.2833457959996</v>
      </c>
      <c r="W131" s="1">
        <v>5246.9848003289999</v>
      </c>
      <c r="X131" s="1">
        <v>5312.4883112260004</v>
      </c>
      <c r="Y131" s="1">
        <v>5378.8032661400002</v>
      </c>
      <c r="Z131" s="1">
        <v>5445.9382941419999</v>
      </c>
      <c r="AA131" s="1">
        <v>5513.9012439999997</v>
      </c>
      <c r="AB131" s="1">
        <v>5582.6997262949999</v>
      </c>
      <c r="AC131" s="1">
        <v>5652.3418248739999</v>
      </c>
      <c r="AD131" s="1">
        <v>5722.8361562379996</v>
      </c>
      <c r="AE131" s="1">
        <v>5794.1935243669996</v>
      </c>
      <c r="AF131" s="1">
        <v>5866.4241257289996</v>
      </c>
      <c r="AG131" s="1">
        <v>5939.5360389950001</v>
      </c>
      <c r="AH131" s="1">
        <v>6013.536806909</v>
      </c>
      <c r="AI131" s="1">
        <v>6088.433127368</v>
      </c>
      <c r="AJ131" s="1">
        <v>6164.2310412930001</v>
      </c>
      <c r="AK131" s="1">
        <v>6240.9357867110002</v>
      </c>
      <c r="AL131" s="1">
        <v>6318.5519979159999</v>
      </c>
      <c r="AM131" s="1">
        <v>6397.0840649350002</v>
      </c>
      <c r="AN131" s="1">
        <v>6476.5362307619998</v>
      </c>
      <c r="AO131" s="1">
        <v>6556.9131008240001</v>
      </c>
      <c r="AP131" s="1">
        <v>6638.2217167119998</v>
      </c>
      <c r="AQ131" s="1">
        <v>6720.4635714469996</v>
      </c>
      <c r="AR131" s="1">
        <v>6803.6394539359999</v>
      </c>
      <c r="AS131" s="1">
        <v>6887.7477537479999</v>
      </c>
      <c r="AT131" s="1">
        <v>6972.7854178010002</v>
      </c>
      <c r="AU131" s="1">
        <v>7058.7497752059999</v>
      </c>
      <c r="AV131" s="1">
        <v>7145.6350117399998</v>
      </c>
      <c r="AW131" s="1">
        <v>7233.4356019799998</v>
      </c>
      <c r="AX131" s="1">
        <v>7322.1443366860003</v>
      </c>
      <c r="AY131" s="1">
        <v>7411.7505784209998</v>
      </c>
      <c r="AZ131" s="1">
        <v>7502.2420947250002</v>
      </c>
      <c r="BA131" s="1">
        <v>7593.6016276509999</v>
      </c>
      <c r="BB131" s="1">
        <v>7685.8106711350001</v>
      </c>
      <c r="BC131" s="1">
        <v>7778.8465588469999</v>
      </c>
      <c r="BD131" s="1">
        <v>7872.6738287010003</v>
      </c>
      <c r="BE131" s="1">
        <v>7967.2638699010004</v>
      </c>
      <c r="BF131" s="1">
        <v>8062.569559474</v>
      </c>
      <c r="BG131" s="1">
        <v>8158.5469498109996</v>
      </c>
      <c r="BH131" s="1">
        <v>8255.1251146659997</v>
      </c>
      <c r="BI131" s="1">
        <v>8352.1874853779991</v>
      </c>
      <c r="BJ131" s="1">
        <v>8449.5701582220008</v>
      </c>
      <c r="BK131" s="1">
        <v>8547.2790341679993</v>
      </c>
      <c r="BL131" s="1">
        <v>8645.2060820139995</v>
      </c>
      <c r="BM131" s="1">
        <v>8743.2279355659994</v>
      </c>
      <c r="BN131" s="1">
        <v>8841.2041937089998</v>
      </c>
      <c r="BO131" s="1">
        <v>8938.9753686740005</v>
      </c>
      <c r="BP131" s="1">
        <v>9036.3605194539996</v>
      </c>
      <c r="BQ131" s="1">
        <v>9133.1548191050006</v>
      </c>
      <c r="BR131" s="1">
        <v>9229.1267100160003</v>
      </c>
      <c r="BS131" s="1">
        <v>9324.0149543829993</v>
      </c>
      <c r="BT131" s="1">
        <v>9417.5251806889992</v>
      </c>
      <c r="BU131" s="1">
        <v>9509.3262992060008</v>
      </c>
      <c r="BV131" s="1">
        <v>9599.0464460580006</v>
      </c>
      <c r="BW131" s="1">
        <v>9686.2688030959998</v>
      </c>
      <c r="BX131" s="1">
        <v>9770.5268595060006</v>
      </c>
      <c r="BY131" s="1">
        <v>9851.2995459819995</v>
      </c>
      <c r="BZ131" s="1">
        <v>9928.0059438379994</v>
      </c>
      <c r="CA131" s="1">
        <v>10000</v>
      </c>
    </row>
    <row r="132" spans="1:81" x14ac:dyDescent="0.15">
      <c r="A132" s="1" t="s">
        <v>446</v>
      </c>
      <c r="B132" s="1" t="s">
        <v>483</v>
      </c>
      <c r="C132" s="1">
        <v>1</v>
      </c>
      <c r="D132" s="1">
        <v>1</v>
      </c>
      <c r="E132" s="1">
        <v>2</v>
      </c>
      <c r="F132" s="1">
        <v>44</v>
      </c>
      <c r="G132" s="1">
        <v>0</v>
      </c>
      <c r="H132" s="1">
        <v>0</v>
      </c>
      <c r="I132" s="1">
        <v>0</v>
      </c>
      <c r="J132" s="1">
        <v>0</v>
      </c>
      <c r="K132" s="1">
        <v>4639.0844278900004</v>
      </c>
      <c r="L132" s="1">
        <v>66</v>
      </c>
      <c r="M132" s="1">
        <v>4693.5908527820002</v>
      </c>
      <c r="N132" s="1">
        <v>4751.8828639220001</v>
      </c>
      <c r="O132" s="1">
        <v>4810.9369703290004</v>
      </c>
      <c r="P132" s="1">
        <v>4870.7757392220001</v>
      </c>
      <c r="Q132" s="1">
        <v>4931.4225947180003</v>
      </c>
      <c r="R132" s="1">
        <v>4992.9029315870002</v>
      </c>
      <c r="S132" s="1">
        <v>5055.2466135029999</v>
      </c>
      <c r="T132" s="1">
        <v>5118.3738520950001</v>
      </c>
      <c r="U132" s="1">
        <v>5182.2833457959996</v>
      </c>
      <c r="V132" s="1">
        <v>5246.9848003289999</v>
      </c>
      <c r="W132" s="1">
        <v>5312.4883112260004</v>
      </c>
      <c r="X132" s="1">
        <v>5378.8032661400002</v>
      </c>
      <c r="Y132" s="1">
        <v>5445.9382941419999</v>
      </c>
      <c r="Z132" s="1">
        <v>5513.9012439999997</v>
      </c>
      <c r="AA132" s="1">
        <v>5582.6997262949999</v>
      </c>
      <c r="AB132" s="1">
        <v>5652.3418248739999</v>
      </c>
      <c r="AC132" s="1">
        <v>5722.8361562379996</v>
      </c>
      <c r="AD132" s="1">
        <v>5794.1935243669996</v>
      </c>
      <c r="AE132" s="1">
        <v>5866.4241257289996</v>
      </c>
      <c r="AF132" s="1">
        <v>5939.5360389950001</v>
      </c>
      <c r="AG132" s="1">
        <v>6013.536806909</v>
      </c>
      <c r="AH132" s="1">
        <v>6088.433127368</v>
      </c>
      <c r="AI132" s="1">
        <v>6164.2310412930001</v>
      </c>
      <c r="AJ132" s="1">
        <v>6240.9357867110002</v>
      </c>
      <c r="AK132" s="1">
        <v>6318.5519979159999</v>
      </c>
      <c r="AL132" s="1">
        <v>6397.0840649350002</v>
      </c>
      <c r="AM132" s="1">
        <v>6476.5362307619998</v>
      </c>
      <c r="AN132" s="1">
        <v>6556.9131008240001</v>
      </c>
      <c r="AO132" s="1">
        <v>6638.2217167119998</v>
      </c>
      <c r="AP132" s="1">
        <v>6720.4635714469996</v>
      </c>
      <c r="AQ132" s="1">
        <v>6803.6394539359999</v>
      </c>
      <c r="AR132" s="1">
        <v>6887.7477537479999</v>
      </c>
      <c r="AS132" s="1">
        <v>6972.7854178010002</v>
      </c>
      <c r="AT132" s="1">
        <v>7058.7497752059999</v>
      </c>
      <c r="AU132" s="1">
        <v>7145.6350117399998</v>
      </c>
      <c r="AV132" s="1">
        <v>7233.4356019799998</v>
      </c>
      <c r="AW132" s="1">
        <v>7322.1443366860003</v>
      </c>
      <c r="AX132" s="1">
        <v>7411.7505784209998</v>
      </c>
      <c r="AY132" s="1">
        <v>7502.2420947250002</v>
      </c>
      <c r="AZ132" s="1">
        <v>7593.6016276509999</v>
      </c>
      <c r="BA132" s="1">
        <v>7685.8106711350001</v>
      </c>
      <c r="BB132" s="1">
        <v>7778.8465588469999</v>
      </c>
      <c r="BC132" s="1">
        <v>7872.6738287010003</v>
      </c>
      <c r="BD132" s="1">
        <v>7967.2638699010004</v>
      </c>
      <c r="BE132" s="1">
        <v>8062.569559474</v>
      </c>
      <c r="BF132" s="1">
        <v>8158.5469498109996</v>
      </c>
      <c r="BG132" s="1">
        <v>8255.1251146659997</v>
      </c>
      <c r="BH132" s="1">
        <v>8352.1874853779991</v>
      </c>
      <c r="BI132" s="1">
        <v>8449.5701582220008</v>
      </c>
      <c r="BJ132" s="1">
        <v>8547.2790341679993</v>
      </c>
      <c r="BK132" s="1">
        <v>8645.2060820139995</v>
      </c>
      <c r="BL132" s="1">
        <v>8743.2279355659994</v>
      </c>
      <c r="BM132" s="1">
        <v>8841.2041937089998</v>
      </c>
      <c r="BN132" s="1">
        <v>8938.9753686740005</v>
      </c>
      <c r="BO132" s="1">
        <v>9036.3605194539996</v>
      </c>
      <c r="BP132" s="1">
        <v>9133.1548191050006</v>
      </c>
      <c r="BQ132" s="1">
        <v>9229.1267100160003</v>
      </c>
      <c r="BR132" s="1">
        <v>9324.0149543829993</v>
      </c>
      <c r="BS132" s="1">
        <v>9417.5251806889992</v>
      </c>
      <c r="BT132" s="1">
        <v>9509.3262992060008</v>
      </c>
      <c r="BU132" s="1">
        <v>9599.0464460580006</v>
      </c>
      <c r="BV132" s="1">
        <v>9686.2688030959998</v>
      </c>
      <c r="BW132" s="1">
        <v>9770.5268595060006</v>
      </c>
      <c r="BX132" s="1">
        <v>9851.2995459819995</v>
      </c>
      <c r="BY132" s="1">
        <v>9928.0059438379994</v>
      </c>
      <c r="BZ132" s="1">
        <v>10000</v>
      </c>
    </row>
    <row r="133" spans="1:81" x14ac:dyDescent="0.15">
      <c r="A133" s="1" t="s">
        <v>447</v>
      </c>
      <c r="B133" s="1" t="s">
        <v>483</v>
      </c>
      <c r="C133" s="1">
        <v>1</v>
      </c>
      <c r="D133" s="1">
        <v>1</v>
      </c>
      <c r="E133" s="1">
        <v>2</v>
      </c>
      <c r="F133" s="1">
        <v>45</v>
      </c>
      <c r="G133" s="1">
        <v>0</v>
      </c>
      <c r="H133" s="1">
        <v>0</v>
      </c>
      <c r="I133" s="1">
        <v>0</v>
      </c>
      <c r="J133" s="1">
        <v>0</v>
      </c>
      <c r="K133" s="1">
        <v>4697.2133108460002</v>
      </c>
      <c r="L133" s="1">
        <v>65</v>
      </c>
      <c r="M133" s="1">
        <v>4752.3451870850004</v>
      </c>
      <c r="N133" s="1">
        <v>4811.3283381310002</v>
      </c>
      <c r="O133" s="1">
        <v>4871.0876373880001</v>
      </c>
      <c r="P133" s="1">
        <v>4931.6456327220003</v>
      </c>
      <c r="Q133" s="1">
        <v>4993.0263115110001</v>
      </c>
      <c r="R133" s="1">
        <v>5055.2582130239998</v>
      </c>
      <c r="S133" s="1">
        <v>5118.3738520950001</v>
      </c>
      <c r="T133" s="1">
        <v>5182.2833457959996</v>
      </c>
      <c r="U133" s="1">
        <v>5246.9848003289999</v>
      </c>
      <c r="V133" s="1">
        <v>5312.4883112260004</v>
      </c>
      <c r="W133" s="1">
        <v>5378.8032661400002</v>
      </c>
      <c r="X133" s="1">
        <v>5445.9382941419999</v>
      </c>
      <c r="Y133" s="1">
        <v>5513.9012439999997</v>
      </c>
      <c r="Z133" s="1">
        <v>5582.6997262949999</v>
      </c>
      <c r="AA133" s="1">
        <v>5652.3418248739999</v>
      </c>
      <c r="AB133" s="1">
        <v>5722.8361562379996</v>
      </c>
      <c r="AC133" s="1">
        <v>5794.1935243669996</v>
      </c>
      <c r="AD133" s="1">
        <v>5866.4241257289996</v>
      </c>
      <c r="AE133" s="1">
        <v>5939.5360389950001</v>
      </c>
      <c r="AF133" s="1">
        <v>6013.536806909</v>
      </c>
      <c r="AG133" s="1">
        <v>6088.433127368</v>
      </c>
      <c r="AH133" s="1">
        <v>6164.2310412930001</v>
      </c>
      <c r="AI133" s="1">
        <v>6240.9357867110002</v>
      </c>
      <c r="AJ133" s="1">
        <v>6318.5519979159999</v>
      </c>
      <c r="AK133" s="1">
        <v>6397.0840649350002</v>
      </c>
      <c r="AL133" s="1">
        <v>6476.5362307619998</v>
      </c>
      <c r="AM133" s="1">
        <v>6556.9131008240001</v>
      </c>
      <c r="AN133" s="1">
        <v>6638.2217167119998</v>
      </c>
      <c r="AO133" s="1">
        <v>6720.4635714469996</v>
      </c>
      <c r="AP133" s="1">
        <v>6803.6394539359999</v>
      </c>
      <c r="AQ133" s="1">
        <v>6887.7477537479999</v>
      </c>
      <c r="AR133" s="1">
        <v>6972.7854178010002</v>
      </c>
      <c r="AS133" s="1">
        <v>7058.7497752059999</v>
      </c>
      <c r="AT133" s="1">
        <v>7145.6350117399998</v>
      </c>
      <c r="AU133" s="1">
        <v>7233.4356019799998</v>
      </c>
      <c r="AV133" s="1">
        <v>7322.1443366860003</v>
      </c>
      <c r="AW133" s="1">
        <v>7411.7505784209998</v>
      </c>
      <c r="AX133" s="1">
        <v>7502.2420947250002</v>
      </c>
      <c r="AY133" s="1">
        <v>7593.6016276509999</v>
      </c>
      <c r="AZ133" s="1">
        <v>7685.8106711350001</v>
      </c>
      <c r="BA133" s="1">
        <v>7778.8465588469999</v>
      </c>
      <c r="BB133" s="1">
        <v>7872.6738287010003</v>
      </c>
      <c r="BC133" s="1">
        <v>7967.2638699010004</v>
      </c>
      <c r="BD133" s="1">
        <v>8062.569559474</v>
      </c>
      <c r="BE133" s="1">
        <v>8158.5469498109996</v>
      </c>
      <c r="BF133" s="1">
        <v>8255.1251146659997</v>
      </c>
      <c r="BG133" s="1">
        <v>8352.1874853779991</v>
      </c>
      <c r="BH133" s="1">
        <v>8449.5701582220008</v>
      </c>
      <c r="BI133" s="1">
        <v>8547.2790341679993</v>
      </c>
      <c r="BJ133" s="1">
        <v>8645.2060820139995</v>
      </c>
      <c r="BK133" s="1">
        <v>8743.2279355659994</v>
      </c>
      <c r="BL133" s="1">
        <v>8841.2041937089998</v>
      </c>
      <c r="BM133" s="1">
        <v>8938.9753686740005</v>
      </c>
      <c r="BN133" s="1">
        <v>9036.3605194539996</v>
      </c>
      <c r="BO133" s="1">
        <v>9133.1548191050006</v>
      </c>
      <c r="BP133" s="1">
        <v>9229.1267100160003</v>
      </c>
      <c r="BQ133" s="1">
        <v>9324.0149543829993</v>
      </c>
      <c r="BR133" s="1">
        <v>9417.5251806889992</v>
      </c>
      <c r="BS133" s="1">
        <v>9509.3262992060008</v>
      </c>
      <c r="BT133" s="1">
        <v>9599.0464460580006</v>
      </c>
      <c r="BU133" s="1">
        <v>9686.2688030959998</v>
      </c>
      <c r="BV133" s="1">
        <v>9770.5268595060006</v>
      </c>
      <c r="BW133" s="1">
        <v>9851.2995459819995</v>
      </c>
      <c r="BX133" s="1">
        <v>9928.0059438379994</v>
      </c>
      <c r="BY133" s="1">
        <v>10000</v>
      </c>
    </row>
    <row r="134" spans="1:81" x14ac:dyDescent="0.15">
      <c r="A134" s="1" t="s">
        <v>448</v>
      </c>
      <c r="B134" s="1" t="s">
        <v>483</v>
      </c>
      <c r="C134" s="1">
        <v>1</v>
      </c>
      <c r="D134" s="1">
        <v>1</v>
      </c>
      <c r="E134" s="1">
        <v>2</v>
      </c>
      <c r="F134" s="1">
        <v>46</v>
      </c>
      <c r="G134" s="1">
        <v>0</v>
      </c>
      <c r="H134" s="1">
        <v>0</v>
      </c>
      <c r="I134" s="1">
        <v>0</v>
      </c>
      <c r="J134" s="1">
        <v>0</v>
      </c>
      <c r="K134" s="1">
        <v>4756.1008789019997</v>
      </c>
      <c r="L134" s="1">
        <v>64</v>
      </c>
      <c r="M134" s="1">
        <v>4811.8561401139996</v>
      </c>
      <c r="N134" s="1">
        <v>4871.5350772530001</v>
      </c>
      <c r="O134" s="1">
        <v>4932.0030525190004</v>
      </c>
      <c r="P134" s="1">
        <v>4993.2826033399997</v>
      </c>
      <c r="Q134" s="1">
        <v>5055.400904692</v>
      </c>
      <c r="R134" s="1">
        <v>5118.3886627539996</v>
      </c>
      <c r="S134" s="1">
        <v>5182.2833457959996</v>
      </c>
      <c r="T134" s="1">
        <v>5246.9848003289999</v>
      </c>
      <c r="U134" s="1">
        <v>5312.4883112260004</v>
      </c>
      <c r="V134" s="1">
        <v>5378.8032661400002</v>
      </c>
      <c r="W134" s="1">
        <v>5445.9382941419999</v>
      </c>
      <c r="X134" s="1">
        <v>5513.9012439999997</v>
      </c>
      <c r="Y134" s="1">
        <v>5582.6997262949999</v>
      </c>
      <c r="Z134" s="1">
        <v>5652.3418248739999</v>
      </c>
      <c r="AA134" s="1">
        <v>5722.8361562379996</v>
      </c>
      <c r="AB134" s="1">
        <v>5794.1935243669996</v>
      </c>
      <c r="AC134" s="1">
        <v>5866.4241257289996</v>
      </c>
      <c r="AD134" s="1">
        <v>5939.5360389950001</v>
      </c>
      <c r="AE134" s="1">
        <v>6013.536806909</v>
      </c>
      <c r="AF134" s="1">
        <v>6088.433127368</v>
      </c>
      <c r="AG134" s="1">
        <v>6164.2310412930001</v>
      </c>
      <c r="AH134" s="1">
        <v>6240.9357867110002</v>
      </c>
      <c r="AI134" s="1">
        <v>6318.5519979159999</v>
      </c>
      <c r="AJ134" s="1">
        <v>6397.0840649350002</v>
      </c>
      <c r="AK134" s="1">
        <v>6476.5362307619998</v>
      </c>
      <c r="AL134" s="1">
        <v>6556.9131008240001</v>
      </c>
      <c r="AM134" s="1">
        <v>6638.2217167119998</v>
      </c>
      <c r="AN134" s="1">
        <v>6720.4635714469996</v>
      </c>
      <c r="AO134" s="1">
        <v>6803.6394539359999</v>
      </c>
      <c r="AP134" s="1">
        <v>6887.7477537479999</v>
      </c>
      <c r="AQ134" s="1">
        <v>6972.7854178010002</v>
      </c>
      <c r="AR134" s="1">
        <v>7058.7497752059999</v>
      </c>
      <c r="AS134" s="1">
        <v>7145.6350117399998</v>
      </c>
      <c r="AT134" s="1">
        <v>7233.4356019799998</v>
      </c>
      <c r="AU134" s="1">
        <v>7322.1443366860003</v>
      </c>
      <c r="AV134" s="1">
        <v>7411.7505784209998</v>
      </c>
      <c r="AW134" s="1">
        <v>7502.2420947250002</v>
      </c>
      <c r="AX134" s="1">
        <v>7593.6016276509999</v>
      </c>
      <c r="AY134" s="1">
        <v>7685.8106711350001</v>
      </c>
      <c r="AZ134" s="1">
        <v>7778.8465588469999</v>
      </c>
      <c r="BA134" s="1">
        <v>7872.6738287010003</v>
      </c>
      <c r="BB134" s="1">
        <v>7967.2638699010004</v>
      </c>
      <c r="BC134" s="1">
        <v>8062.569559474</v>
      </c>
      <c r="BD134" s="1">
        <v>8158.5469498109996</v>
      </c>
      <c r="BE134" s="1">
        <v>8255.1251146659997</v>
      </c>
      <c r="BF134" s="1">
        <v>8352.1874853779991</v>
      </c>
      <c r="BG134" s="1">
        <v>8449.5701582220008</v>
      </c>
      <c r="BH134" s="1">
        <v>8547.2790341679993</v>
      </c>
      <c r="BI134" s="1">
        <v>8645.2060820139995</v>
      </c>
      <c r="BJ134" s="1">
        <v>8743.2279355659994</v>
      </c>
      <c r="BK134" s="1">
        <v>8841.2041937089998</v>
      </c>
      <c r="BL134" s="1">
        <v>8938.9753686740005</v>
      </c>
      <c r="BM134" s="1">
        <v>9036.3605194539996</v>
      </c>
      <c r="BN134" s="1">
        <v>9133.1548191050006</v>
      </c>
      <c r="BO134" s="1">
        <v>9229.1267100160003</v>
      </c>
      <c r="BP134" s="1">
        <v>9324.0149543829993</v>
      </c>
      <c r="BQ134" s="1">
        <v>9417.5251806889992</v>
      </c>
      <c r="BR134" s="1">
        <v>9509.3262992060008</v>
      </c>
      <c r="BS134" s="1">
        <v>9599.0464460580006</v>
      </c>
      <c r="BT134" s="1">
        <v>9686.2688030959998</v>
      </c>
      <c r="BU134" s="1">
        <v>9770.5268595060006</v>
      </c>
      <c r="BV134" s="1">
        <v>9851.2995459819995</v>
      </c>
      <c r="BW134" s="1">
        <v>9928.0059438379994</v>
      </c>
      <c r="BX134" s="1">
        <v>10000</v>
      </c>
    </row>
    <row r="135" spans="1:81" x14ac:dyDescent="0.15">
      <c r="A135" s="1" t="s">
        <v>449</v>
      </c>
      <c r="B135" s="1" t="s">
        <v>483</v>
      </c>
      <c r="C135" s="1">
        <v>1</v>
      </c>
      <c r="D135" s="1">
        <v>1</v>
      </c>
      <c r="E135" s="1">
        <v>2</v>
      </c>
      <c r="F135" s="1">
        <v>47</v>
      </c>
      <c r="G135" s="1">
        <v>0</v>
      </c>
      <c r="H135" s="1">
        <v>0</v>
      </c>
      <c r="I135" s="1">
        <v>0</v>
      </c>
      <c r="J135" s="1">
        <v>0</v>
      </c>
      <c r="K135" s="1">
        <v>4815.7333215680001</v>
      </c>
      <c r="L135" s="1">
        <v>63</v>
      </c>
      <c r="M135" s="1">
        <v>4872.1163525359998</v>
      </c>
      <c r="N135" s="1">
        <v>4932.4961804929999</v>
      </c>
      <c r="O135" s="1">
        <v>4993.6765231509999</v>
      </c>
      <c r="P135" s="1">
        <v>5055.6831949650004</v>
      </c>
      <c r="Q135" s="1">
        <v>5118.5450983090004</v>
      </c>
      <c r="R135" s="1">
        <v>5182.2998555109998</v>
      </c>
      <c r="S135" s="1">
        <v>5246.9848003289999</v>
      </c>
      <c r="T135" s="1">
        <v>5312.4883112260004</v>
      </c>
      <c r="U135" s="1">
        <v>5378.8032661400002</v>
      </c>
      <c r="V135" s="1">
        <v>5445.9382941419999</v>
      </c>
      <c r="W135" s="1">
        <v>5513.9012439999997</v>
      </c>
      <c r="X135" s="1">
        <v>5582.6997262949999</v>
      </c>
      <c r="Y135" s="1">
        <v>5652.3418248739999</v>
      </c>
      <c r="Z135" s="1">
        <v>5722.8361562379996</v>
      </c>
      <c r="AA135" s="1">
        <v>5794.1935243669996</v>
      </c>
      <c r="AB135" s="1">
        <v>5866.4241257289996</v>
      </c>
      <c r="AC135" s="1">
        <v>5939.5360389950001</v>
      </c>
      <c r="AD135" s="1">
        <v>6013.536806909</v>
      </c>
      <c r="AE135" s="1">
        <v>6088.433127368</v>
      </c>
      <c r="AF135" s="1">
        <v>6164.2310412930001</v>
      </c>
      <c r="AG135" s="1">
        <v>6240.9357867110002</v>
      </c>
      <c r="AH135" s="1">
        <v>6318.5519979159999</v>
      </c>
      <c r="AI135" s="1">
        <v>6397.0840649350002</v>
      </c>
      <c r="AJ135" s="1">
        <v>6476.5362307619998</v>
      </c>
      <c r="AK135" s="1">
        <v>6556.9131008240001</v>
      </c>
      <c r="AL135" s="1">
        <v>6638.2217167119998</v>
      </c>
      <c r="AM135" s="1">
        <v>6720.4635714469996</v>
      </c>
      <c r="AN135" s="1">
        <v>6803.6394539359999</v>
      </c>
      <c r="AO135" s="1">
        <v>6887.7477537479999</v>
      </c>
      <c r="AP135" s="1">
        <v>6972.7854178010002</v>
      </c>
      <c r="AQ135" s="1">
        <v>7058.7497752059999</v>
      </c>
      <c r="AR135" s="1">
        <v>7145.6350117399998</v>
      </c>
      <c r="AS135" s="1">
        <v>7233.4356019799998</v>
      </c>
      <c r="AT135" s="1">
        <v>7322.1443366860003</v>
      </c>
      <c r="AU135" s="1">
        <v>7411.7505784209998</v>
      </c>
      <c r="AV135" s="1">
        <v>7502.2420947250002</v>
      </c>
      <c r="AW135" s="1">
        <v>7593.6016276509999</v>
      </c>
      <c r="AX135" s="1">
        <v>7685.8106711350001</v>
      </c>
      <c r="AY135" s="1">
        <v>7778.8465588469999</v>
      </c>
      <c r="AZ135" s="1">
        <v>7872.6738287010003</v>
      </c>
      <c r="BA135" s="1">
        <v>7967.2638699010004</v>
      </c>
      <c r="BB135" s="1">
        <v>8062.569559474</v>
      </c>
      <c r="BC135" s="1">
        <v>8158.5469498109996</v>
      </c>
      <c r="BD135" s="1">
        <v>8255.1251146659997</v>
      </c>
      <c r="BE135" s="1">
        <v>8352.1874853779991</v>
      </c>
      <c r="BF135" s="1">
        <v>8449.5701582220008</v>
      </c>
      <c r="BG135" s="1">
        <v>8547.2790341679993</v>
      </c>
      <c r="BH135" s="1">
        <v>8645.2060820139995</v>
      </c>
      <c r="BI135" s="1">
        <v>8743.2279355659994</v>
      </c>
      <c r="BJ135" s="1">
        <v>8841.2041937089998</v>
      </c>
      <c r="BK135" s="1">
        <v>8938.9753686740005</v>
      </c>
      <c r="BL135" s="1">
        <v>9036.3605194539996</v>
      </c>
      <c r="BM135" s="1">
        <v>9133.1548191050006</v>
      </c>
      <c r="BN135" s="1">
        <v>9229.1267100160003</v>
      </c>
      <c r="BO135" s="1">
        <v>9324.0149543829993</v>
      </c>
      <c r="BP135" s="1">
        <v>9417.5251806889992</v>
      </c>
      <c r="BQ135" s="1">
        <v>9509.3262992060008</v>
      </c>
      <c r="BR135" s="1">
        <v>9599.0464460580006</v>
      </c>
      <c r="BS135" s="1">
        <v>9686.2688030959998</v>
      </c>
      <c r="BT135" s="1">
        <v>9770.5268595060006</v>
      </c>
      <c r="BU135" s="1">
        <v>9851.2995459819995</v>
      </c>
      <c r="BV135" s="1">
        <v>9928.0059438379994</v>
      </c>
      <c r="BW135" s="1">
        <v>10000</v>
      </c>
    </row>
    <row r="136" spans="1:81" x14ac:dyDescent="0.15">
      <c r="A136" s="1" t="s">
        <v>450</v>
      </c>
      <c r="B136" s="1" t="s">
        <v>483</v>
      </c>
      <c r="C136" s="1">
        <v>1</v>
      </c>
      <c r="D136" s="1">
        <v>1</v>
      </c>
      <c r="E136" s="1">
        <v>2</v>
      </c>
      <c r="F136" s="1">
        <v>48</v>
      </c>
      <c r="G136" s="1">
        <v>0</v>
      </c>
      <c r="H136" s="1">
        <v>0</v>
      </c>
      <c r="I136" s="1">
        <v>0</v>
      </c>
      <c r="J136" s="1">
        <v>0</v>
      </c>
      <c r="K136" s="1">
        <v>4876.1191305290004</v>
      </c>
      <c r="L136" s="1">
        <v>62</v>
      </c>
      <c r="M136" s="1">
        <v>4933.1323736969998</v>
      </c>
      <c r="N136" s="1">
        <v>4994.2155320749998</v>
      </c>
      <c r="O136" s="1">
        <v>5056.1126518040001</v>
      </c>
      <c r="P136" s="1">
        <v>5118.8508365719999</v>
      </c>
      <c r="Q136" s="1">
        <v>5182.4678635009996</v>
      </c>
      <c r="R136" s="1">
        <v>5247.0009826100004</v>
      </c>
      <c r="S136" s="1">
        <v>5312.4883112260004</v>
      </c>
      <c r="T136" s="1">
        <v>5378.8032661400002</v>
      </c>
      <c r="U136" s="1">
        <v>5445.9382941419999</v>
      </c>
      <c r="V136" s="1">
        <v>5513.9012439999997</v>
      </c>
      <c r="W136" s="1">
        <v>5582.6997262949999</v>
      </c>
      <c r="X136" s="1">
        <v>5652.3418248739999</v>
      </c>
      <c r="Y136" s="1">
        <v>5722.8361562379996</v>
      </c>
      <c r="Z136" s="1">
        <v>5794.1935243669996</v>
      </c>
      <c r="AA136" s="1">
        <v>5866.4241257289996</v>
      </c>
      <c r="AB136" s="1">
        <v>5939.5360389950001</v>
      </c>
      <c r="AC136" s="1">
        <v>6013.536806909</v>
      </c>
      <c r="AD136" s="1">
        <v>6088.433127368</v>
      </c>
      <c r="AE136" s="1">
        <v>6164.2310412930001</v>
      </c>
      <c r="AF136" s="1">
        <v>6240.9357867110002</v>
      </c>
      <c r="AG136" s="1">
        <v>6318.5519979159999</v>
      </c>
      <c r="AH136" s="1">
        <v>6397.0840649350002</v>
      </c>
      <c r="AI136" s="1">
        <v>6476.5362307619998</v>
      </c>
      <c r="AJ136" s="1">
        <v>6556.9131008240001</v>
      </c>
      <c r="AK136" s="1">
        <v>6638.2217167119998</v>
      </c>
      <c r="AL136" s="1">
        <v>6720.4635714469996</v>
      </c>
      <c r="AM136" s="1">
        <v>6803.6394539359999</v>
      </c>
      <c r="AN136" s="1">
        <v>6887.7477537479999</v>
      </c>
      <c r="AO136" s="1">
        <v>6972.7854178010002</v>
      </c>
      <c r="AP136" s="1">
        <v>7058.7497752059999</v>
      </c>
      <c r="AQ136" s="1">
        <v>7145.6350117399998</v>
      </c>
      <c r="AR136" s="1">
        <v>7233.4356019799998</v>
      </c>
      <c r="AS136" s="1">
        <v>7322.1443366860003</v>
      </c>
      <c r="AT136" s="1">
        <v>7411.7505784209998</v>
      </c>
      <c r="AU136" s="1">
        <v>7502.2420947250002</v>
      </c>
      <c r="AV136" s="1">
        <v>7593.6016276509999</v>
      </c>
      <c r="AW136" s="1">
        <v>7685.8106711350001</v>
      </c>
      <c r="AX136" s="1">
        <v>7778.8465588469999</v>
      </c>
      <c r="AY136" s="1">
        <v>7872.6738287010003</v>
      </c>
      <c r="AZ136" s="1">
        <v>7967.2638699010004</v>
      </c>
      <c r="BA136" s="1">
        <v>8062.569559474</v>
      </c>
      <c r="BB136" s="1">
        <v>8158.5469498109996</v>
      </c>
      <c r="BC136" s="1">
        <v>8255.1251146659997</v>
      </c>
      <c r="BD136" s="1">
        <v>8352.1874853779991</v>
      </c>
      <c r="BE136" s="1">
        <v>8449.5701582220008</v>
      </c>
      <c r="BF136" s="1">
        <v>8547.2790341679993</v>
      </c>
      <c r="BG136" s="1">
        <v>8645.2060820139995</v>
      </c>
      <c r="BH136" s="1">
        <v>8743.2279355659994</v>
      </c>
      <c r="BI136" s="1">
        <v>8841.2041937089998</v>
      </c>
      <c r="BJ136" s="1">
        <v>8938.9753686740005</v>
      </c>
      <c r="BK136" s="1">
        <v>9036.3605194539996</v>
      </c>
      <c r="BL136" s="1">
        <v>9133.1548191050006</v>
      </c>
      <c r="BM136" s="1">
        <v>9229.1267100160003</v>
      </c>
      <c r="BN136" s="1">
        <v>9324.0149543829993</v>
      </c>
      <c r="BO136" s="1">
        <v>9417.5251806889992</v>
      </c>
      <c r="BP136" s="1">
        <v>9509.3262992060008</v>
      </c>
      <c r="BQ136" s="1">
        <v>9599.0464460580006</v>
      </c>
      <c r="BR136" s="1">
        <v>9686.2688030959998</v>
      </c>
      <c r="BS136" s="1">
        <v>9770.5268595060006</v>
      </c>
      <c r="BT136" s="1">
        <v>9851.2995459819995</v>
      </c>
      <c r="BU136" s="1">
        <v>9928.0059438379994</v>
      </c>
      <c r="BV136" s="1">
        <v>10000</v>
      </c>
    </row>
    <row r="137" spans="1:81" x14ac:dyDescent="0.15">
      <c r="A137" s="1" t="s">
        <v>451</v>
      </c>
      <c r="B137" s="1" t="s">
        <v>483</v>
      </c>
      <c r="C137" s="1">
        <v>1</v>
      </c>
      <c r="D137" s="1">
        <v>1</v>
      </c>
      <c r="E137" s="1">
        <v>2</v>
      </c>
      <c r="F137" s="1">
        <v>49</v>
      </c>
      <c r="G137" s="1">
        <v>0</v>
      </c>
      <c r="H137" s="1">
        <v>0</v>
      </c>
      <c r="I137" s="1">
        <v>0</v>
      </c>
      <c r="J137" s="1">
        <v>0</v>
      </c>
      <c r="K137" s="1">
        <v>4937.2957232369999</v>
      </c>
      <c r="L137" s="1">
        <v>61</v>
      </c>
      <c r="M137" s="1">
        <v>4994.9326085860002</v>
      </c>
      <c r="N137" s="1">
        <v>5056.7190030330003</v>
      </c>
      <c r="O137" s="1">
        <v>5119.3319114039996</v>
      </c>
      <c r="P137" s="1">
        <v>5182.8092713429996</v>
      </c>
      <c r="Q137" s="1">
        <v>5247.188247911</v>
      </c>
      <c r="R137" s="1">
        <v>5312.5074123169998</v>
      </c>
      <c r="S137" s="1">
        <v>5378.8032661400002</v>
      </c>
      <c r="T137" s="1">
        <v>5445.9382941419999</v>
      </c>
      <c r="U137" s="1">
        <v>5513.9012439999997</v>
      </c>
      <c r="V137" s="1">
        <v>5582.6997262949999</v>
      </c>
      <c r="W137" s="1">
        <v>5652.3418248739999</v>
      </c>
      <c r="X137" s="1">
        <v>5722.8361562379996</v>
      </c>
      <c r="Y137" s="1">
        <v>5794.1935243669996</v>
      </c>
      <c r="Z137" s="1">
        <v>5866.4241257289996</v>
      </c>
      <c r="AA137" s="1">
        <v>5939.5360389950001</v>
      </c>
      <c r="AB137" s="1">
        <v>6013.536806909</v>
      </c>
      <c r="AC137" s="1">
        <v>6088.433127368</v>
      </c>
      <c r="AD137" s="1">
        <v>6164.2310412930001</v>
      </c>
      <c r="AE137" s="1">
        <v>6240.9357867110002</v>
      </c>
      <c r="AF137" s="1">
        <v>6318.5519979159999</v>
      </c>
      <c r="AG137" s="1">
        <v>6397.0840649350002</v>
      </c>
      <c r="AH137" s="1">
        <v>6476.5362307619998</v>
      </c>
      <c r="AI137" s="1">
        <v>6556.9131008240001</v>
      </c>
      <c r="AJ137" s="1">
        <v>6638.2217167119998</v>
      </c>
      <c r="AK137" s="1">
        <v>6720.4635714469996</v>
      </c>
      <c r="AL137" s="1">
        <v>6803.6394539359999</v>
      </c>
      <c r="AM137" s="1">
        <v>6887.7477537479999</v>
      </c>
      <c r="AN137" s="1">
        <v>6972.7854178010002</v>
      </c>
      <c r="AO137" s="1">
        <v>7058.7497752059999</v>
      </c>
      <c r="AP137" s="1">
        <v>7145.6350117399998</v>
      </c>
      <c r="AQ137" s="1">
        <v>7233.4356019799998</v>
      </c>
      <c r="AR137" s="1">
        <v>7322.1443366860003</v>
      </c>
      <c r="AS137" s="1">
        <v>7411.7505784209998</v>
      </c>
      <c r="AT137" s="1">
        <v>7502.2420947250002</v>
      </c>
      <c r="AU137" s="1">
        <v>7593.6016276509999</v>
      </c>
      <c r="AV137" s="1">
        <v>7685.8106711350001</v>
      </c>
      <c r="AW137" s="1">
        <v>7778.8465588469999</v>
      </c>
      <c r="AX137" s="1">
        <v>7872.6738287010003</v>
      </c>
      <c r="AY137" s="1">
        <v>7967.2638699010004</v>
      </c>
      <c r="AZ137" s="1">
        <v>8062.569559474</v>
      </c>
      <c r="BA137" s="1">
        <v>8158.5469498109996</v>
      </c>
      <c r="BB137" s="1">
        <v>8255.1251146659997</v>
      </c>
      <c r="BC137" s="1">
        <v>8352.1874853779991</v>
      </c>
      <c r="BD137" s="1">
        <v>8449.5701582220008</v>
      </c>
      <c r="BE137" s="1">
        <v>8547.2790341679993</v>
      </c>
      <c r="BF137" s="1">
        <v>8645.2060820139995</v>
      </c>
      <c r="BG137" s="1">
        <v>8743.2279355659994</v>
      </c>
      <c r="BH137" s="1">
        <v>8841.2041937089998</v>
      </c>
      <c r="BI137" s="1">
        <v>8938.9753686740005</v>
      </c>
      <c r="BJ137" s="1">
        <v>9036.3605194539996</v>
      </c>
      <c r="BK137" s="1">
        <v>9133.1548191050006</v>
      </c>
      <c r="BL137" s="1">
        <v>9229.1267100160003</v>
      </c>
      <c r="BM137" s="1">
        <v>9324.0149543829993</v>
      </c>
      <c r="BN137" s="1">
        <v>9417.5251806889992</v>
      </c>
      <c r="BO137" s="1">
        <v>9509.3262992060008</v>
      </c>
      <c r="BP137" s="1">
        <v>9599.0464460580006</v>
      </c>
      <c r="BQ137" s="1">
        <v>9686.2688030959998</v>
      </c>
      <c r="BR137" s="1">
        <v>9770.5268595060006</v>
      </c>
      <c r="BS137" s="1">
        <v>9851.2995459819995</v>
      </c>
      <c r="BT137" s="1">
        <v>9928.0059438379994</v>
      </c>
      <c r="BU137" s="1">
        <v>10000</v>
      </c>
    </row>
    <row r="138" spans="1:81" x14ac:dyDescent="0.15">
      <c r="A138" s="1" t="s">
        <v>452</v>
      </c>
      <c r="B138" s="1" t="s">
        <v>483</v>
      </c>
      <c r="C138" s="1">
        <v>1</v>
      </c>
      <c r="D138" s="1">
        <v>1</v>
      </c>
      <c r="E138" s="1">
        <v>2</v>
      </c>
      <c r="F138" s="1">
        <v>50</v>
      </c>
      <c r="G138" s="1">
        <v>0</v>
      </c>
      <c r="H138" s="1">
        <v>0</v>
      </c>
      <c r="I138" s="1">
        <v>0</v>
      </c>
      <c r="J138" s="1">
        <v>0</v>
      </c>
      <c r="K138" s="1">
        <v>4999.235946707</v>
      </c>
      <c r="L138" s="1">
        <v>60</v>
      </c>
      <c r="M138" s="1">
        <v>5057.4967031650003</v>
      </c>
      <c r="N138" s="1">
        <v>5119.9868222920004</v>
      </c>
      <c r="O138" s="1">
        <v>5183.3270715819999</v>
      </c>
      <c r="P138" s="1">
        <v>5247.5545326399997</v>
      </c>
      <c r="Q138" s="1">
        <v>5312.7082306339998</v>
      </c>
      <c r="R138" s="1">
        <v>5378.8234243699999</v>
      </c>
      <c r="S138" s="1">
        <v>5445.9382941419999</v>
      </c>
      <c r="T138" s="1">
        <v>5513.9012439999997</v>
      </c>
      <c r="U138" s="1">
        <v>5582.6997262949999</v>
      </c>
      <c r="V138" s="1">
        <v>5652.3418248739999</v>
      </c>
      <c r="W138" s="1">
        <v>5722.8361562379996</v>
      </c>
      <c r="X138" s="1">
        <v>5794.1935243669996</v>
      </c>
      <c r="Y138" s="1">
        <v>5866.4241257289996</v>
      </c>
      <c r="Z138" s="1">
        <v>5939.5360389950001</v>
      </c>
      <c r="AA138" s="1">
        <v>6013.536806909</v>
      </c>
      <c r="AB138" s="1">
        <v>6088.433127368</v>
      </c>
      <c r="AC138" s="1">
        <v>6164.2310412930001</v>
      </c>
      <c r="AD138" s="1">
        <v>6240.9357867110002</v>
      </c>
      <c r="AE138" s="1">
        <v>6318.5519979159999</v>
      </c>
      <c r="AF138" s="1">
        <v>6397.0840649350002</v>
      </c>
      <c r="AG138" s="1">
        <v>6476.5362307619998</v>
      </c>
      <c r="AH138" s="1">
        <v>6556.9131008240001</v>
      </c>
      <c r="AI138" s="1">
        <v>6638.2217167119998</v>
      </c>
      <c r="AJ138" s="1">
        <v>6720.4635714469996</v>
      </c>
      <c r="AK138" s="1">
        <v>6803.6394539359999</v>
      </c>
      <c r="AL138" s="1">
        <v>6887.7477537479999</v>
      </c>
      <c r="AM138" s="1">
        <v>6972.7854178010002</v>
      </c>
      <c r="AN138" s="1">
        <v>7058.7497752059999</v>
      </c>
      <c r="AO138" s="1">
        <v>7145.6350117399998</v>
      </c>
      <c r="AP138" s="1">
        <v>7233.4356019799998</v>
      </c>
      <c r="AQ138" s="1">
        <v>7322.1443366860003</v>
      </c>
      <c r="AR138" s="1">
        <v>7411.7505784209998</v>
      </c>
      <c r="AS138" s="1">
        <v>7502.2420947250002</v>
      </c>
      <c r="AT138" s="1">
        <v>7593.6016276509999</v>
      </c>
      <c r="AU138" s="1">
        <v>7685.8106711350001</v>
      </c>
      <c r="AV138" s="1">
        <v>7778.8465588469999</v>
      </c>
      <c r="AW138" s="1">
        <v>7872.6738287010003</v>
      </c>
      <c r="AX138" s="1">
        <v>7967.2638699010004</v>
      </c>
      <c r="AY138" s="1">
        <v>8062.569559474</v>
      </c>
      <c r="AZ138" s="1">
        <v>8158.5469498109996</v>
      </c>
      <c r="BA138" s="1">
        <v>8255.1251146659997</v>
      </c>
      <c r="BB138" s="1">
        <v>8352.1874853779991</v>
      </c>
      <c r="BC138" s="1">
        <v>8449.5701582220008</v>
      </c>
      <c r="BD138" s="1">
        <v>8547.2790341679993</v>
      </c>
      <c r="BE138" s="1">
        <v>8645.2060820139995</v>
      </c>
      <c r="BF138" s="1">
        <v>8743.2279355659994</v>
      </c>
      <c r="BG138" s="1">
        <v>8841.2041937089998</v>
      </c>
      <c r="BH138" s="1">
        <v>8938.9753686740005</v>
      </c>
      <c r="BI138" s="1">
        <v>9036.3605194539996</v>
      </c>
      <c r="BJ138" s="1">
        <v>9133.1548191050006</v>
      </c>
      <c r="BK138" s="1">
        <v>9229.1267100160003</v>
      </c>
      <c r="BL138" s="1">
        <v>9324.0149543829993</v>
      </c>
      <c r="BM138" s="1">
        <v>9417.5251806889992</v>
      </c>
      <c r="BN138" s="1">
        <v>9509.3262992060008</v>
      </c>
      <c r="BO138" s="1">
        <v>9599.0464460580006</v>
      </c>
      <c r="BP138" s="1">
        <v>9686.2688030959998</v>
      </c>
      <c r="BQ138" s="1">
        <v>9770.5268595060006</v>
      </c>
      <c r="BR138" s="1">
        <v>9851.2995459819995</v>
      </c>
      <c r="BS138" s="1">
        <v>9928.0059438379994</v>
      </c>
      <c r="BT138" s="1">
        <v>10000</v>
      </c>
    </row>
    <row r="139" spans="1:81" x14ac:dyDescent="0.15">
      <c r="A139" s="1" t="s">
        <v>453</v>
      </c>
      <c r="B139" s="1" t="s">
        <v>483</v>
      </c>
      <c r="C139" s="1">
        <v>1</v>
      </c>
      <c r="D139" s="1">
        <v>1</v>
      </c>
      <c r="E139" s="1">
        <v>2</v>
      </c>
      <c r="F139" s="1">
        <v>51</v>
      </c>
      <c r="G139" s="1">
        <v>0</v>
      </c>
      <c r="H139" s="1">
        <v>0</v>
      </c>
      <c r="I139" s="1">
        <v>0</v>
      </c>
      <c r="J139" s="1">
        <v>0</v>
      </c>
      <c r="K139" s="1">
        <v>5061.9615691979998</v>
      </c>
      <c r="L139" s="1">
        <v>59</v>
      </c>
      <c r="M139" s="1">
        <v>5120.8407585719997</v>
      </c>
      <c r="N139" s="1">
        <v>5184.0445664130002</v>
      </c>
      <c r="O139" s="1">
        <v>5248.1210363890004</v>
      </c>
      <c r="P139" s="1">
        <v>5313.1096546830004</v>
      </c>
      <c r="Q139" s="1">
        <v>5379.0444233019998</v>
      </c>
      <c r="R139" s="1">
        <v>5445.9605015369998</v>
      </c>
      <c r="S139" s="1">
        <v>5513.9012439999997</v>
      </c>
      <c r="T139" s="1">
        <v>5582.6997262949999</v>
      </c>
      <c r="U139" s="1">
        <v>5652.3418248739999</v>
      </c>
      <c r="V139" s="1">
        <v>5722.8361562379996</v>
      </c>
      <c r="W139" s="1">
        <v>5794.1935243669996</v>
      </c>
      <c r="X139" s="1">
        <v>5866.4241257289996</v>
      </c>
      <c r="Y139" s="1">
        <v>5939.5360389950001</v>
      </c>
      <c r="Z139" s="1">
        <v>6013.536806909</v>
      </c>
      <c r="AA139" s="1">
        <v>6088.433127368</v>
      </c>
      <c r="AB139" s="1">
        <v>6164.2310412930001</v>
      </c>
      <c r="AC139" s="1">
        <v>6240.9357867110002</v>
      </c>
      <c r="AD139" s="1">
        <v>6318.5519979159999</v>
      </c>
      <c r="AE139" s="1">
        <v>6397.0840649350002</v>
      </c>
      <c r="AF139" s="1">
        <v>6476.5362307619998</v>
      </c>
      <c r="AG139" s="1">
        <v>6556.9131008240001</v>
      </c>
      <c r="AH139" s="1">
        <v>6638.2217167119998</v>
      </c>
      <c r="AI139" s="1">
        <v>6720.4635714469996</v>
      </c>
      <c r="AJ139" s="1">
        <v>6803.6394539359999</v>
      </c>
      <c r="AK139" s="1">
        <v>6887.7477537479999</v>
      </c>
      <c r="AL139" s="1">
        <v>6972.7854178010002</v>
      </c>
      <c r="AM139" s="1">
        <v>7058.7497752059999</v>
      </c>
      <c r="AN139" s="1">
        <v>7145.6350117399998</v>
      </c>
      <c r="AO139" s="1">
        <v>7233.4356019799998</v>
      </c>
      <c r="AP139" s="1">
        <v>7322.1443366860003</v>
      </c>
      <c r="AQ139" s="1">
        <v>7411.7505784209998</v>
      </c>
      <c r="AR139" s="1">
        <v>7502.2420947250002</v>
      </c>
      <c r="AS139" s="1">
        <v>7593.6016276509999</v>
      </c>
      <c r="AT139" s="1">
        <v>7685.8106711350001</v>
      </c>
      <c r="AU139" s="1">
        <v>7778.8465588469999</v>
      </c>
      <c r="AV139" s="1">
        <v>7872.6738287010003</v>
      </c>
      <c r="AW139" s="1">
        <v>7967.2638699010004</v>
      </c>
      <c r="AX139" s="1">
        <v>8062.569559474</v>
      </c>
      <c r="AY139" s="1">
        <v>8158.5469498109996</v>
      </c>
      <c r="AZ139" s="1">
        <v>8255.1251146659997</v>
      </c>
      <c r="BA139" s="1">
        <v>8352.1874853779991</v>
      </c>
      <c r="BB139" s="1">
        <v>8449.5701582220008</v>
      </c>
      <c r="BC139" s="1">
        <v>8547.2790341679993</v>
      </c>
      <c r="BD139" s="1">
        <v>8645.2060820139995</v>
      </c>
      <c r="BE139" s="1">
        <v>8743.2279355659994</v>
      </c>
      <c r="BF139" s="1">
        <v>8841.2041937089998</v>
      </c>
      <c r="BG139" s="1">
        <v>8938.9753686740005</v>
      </c>
      <c r="BH139" s="1">
        <v>9036.3605194539996</v>
      </c>
      <c r="BI139" s="1">
        <v>9133.1548191050006</v>
      </c>
      <c r="BJ139" s="1">
        <v>9229.1267100160003</v>
      </c>
      <c r="BK139" s="1">
        <v>9324.0149543829993</v>
      </c>
      <c r="BL139" s="1">
        <v>9417.5251806889992</v>
      </c>
      <c r="BM139" s="1">
        <v>9509.3262992060008</v>
      </c>
      <c r="BN139" s="1">
        <v>9599.0464460580006</v>
      </c>
      <c r="BO139" s="1">
        <v>9686.2688030959998</v>
      </c>
      <c r="BP139" s="1">
        <v>9770.5268595060006</v>
      </c>
      <c r="BQ139" s="1">
        <v>9851.2995459819995</v>
      </c>
      <c r="BR139" s="1">
        <v>9928.0059438379994</v>
      </c>
      <c r="BS139" s="1">
        <v>10000</v>
      </c>
    </row>
    <row r="140" spans="1:81" x14ac:dyDescent="0.15">
      <c r="A140" s="1" t="s">
        <v>454</v>
      </c>
      <c r="B140" s="1" t="s">
        <v>483</v>
      </c>
      <c r="C140" s="1">
        <v>1</v>
      </c>
      <c r="D140" s="1">
        <v>1</v>
      </c>
      <c r="E140" s="1">
        <v>2</v>
      </c>
      <c r="F140" s="1">
        <v>52</v>
      </c>
      <c r="G140" s="1">
        <v>0</v>
      </c>
      <c r="H140" s="1">
        <v>0</v>
      </c>
      <c r="I140" s="1">
        <v>0</v>
      </c>
      <c r="J140" s="1">
        <v>0</v>
      </c>
      <c r="K140" s="1">
        <v>5125.478979816</v>
      </c>
      <c r="L140" s="1">
        <v>58</v>
      </c>
      <c r="M140" s="1">
        <v>5184.9844519710005</v>
      </c>
      <c r="N140" s="1">
        <v>5248.9107933069999</v>
      </c>
      <c r="O140" s="1">
        <v>5313.7350657360003</v>
      </c>
      <c r="P140" s="1">
        <v>5379.4900010370002</v>
      </c>
      <c r="Q140" s="1">
        <v>5446.2077032999996</v>
      </c>
      <c r="R140" s="1">
        <v>5513.9266952079997</v>
      </c>
      <c r="S140" s="1">
        <v>5582.6997262949999</v>
      </c>
      <c r="T140" s="1">
        <v>5652.3418248739999</v>
      </c>
      <c r="U140" s="1">
        <v>5722.8361562379996</v>
      </c>
      <c r="V140" s="1">
        <v>5794.1935243669996</v>
      </c>
      <c r="W140" s="1">
        <v>5866.4241257289996</v>
      </c>
      <c r="X140" s="1">
        <v>5939.5360389950001</v>
      </c>
      <c r="Y140" s="1">
        <v>6013.536806909</v>
      </c>
      <c r="Z140" s="1">
        <v>6088.433127368</v>
      </c>
      <c r="AA140" s="1">
        <v>6164.2310412930001</v>
      </c>
      <c r="AB140" s="1">
        <v>6240.9357867110002</v>
      </c>
      <c r="AC140" s="1">
        <v>6318.5519979159999</v>
      </c>
      <c r="AD140" s="1">
        <v>6397.0840649350002</v>
      </c>
      <c r="AE140" s="1">
        <v>6476.5362307619998</v>
      </c>
      <c r="AF140" s="1">
        <v>6556.9131008240001</v>
      </c>
      <c r="AG140" s="1">
        <v>6638.2217167119998</v>
      </c>
      <c r="AH140" s="1">
        <v>6720.4635714469996</v>
      </c>
      <c r="AI140" s="1">
        <v>6803.6394539359999</v>
      </c>
      <c r="AJ140" s="1">
        <v>6887.7477537479999</v>
      </c>
      <c r="AK140" s="1">
        <v>6972.7854178010002</v>
      </c>
      <c r="AL140" s="1">
        <v>7058.7497752059999</v>
      </c>
      <c r="AM140" s="1">
        <v>7145.6350117399998</v>
      </c>
      <c r="AN140" s="1">
        <v>7233.4356019799998</v>
      </c>
      <c r="AO140" s="1">
        <v>7322.1443366860003</v>
      </c>
      <c r="AP140" s="1">
        <v>7411.7505784209998</v>
      </c>
      <c r="AQ140" s="1">
        <v>7502.2420947250002</v>
      </c>
      <c r="AR140" s="1">
        <v>7593.6016276509999</v>
      </c>
      <c r="AS140" s="1">
        <v>7685.8106711350001</v>
      </c>
      <c r="AT140" s="1">
        <v>7778.8465588469999</v>
      </c>
      <c r="AU140" s="1">
        <v>7872.6738287010003</v>
      </c>
      <c r="AV140" s="1">
        <v>7967.2638699010004</v>
      </c>
      <c r="AW140" s="1">
        <v>8062.569559474</v>
      </c>
      <c r="AX140" s="1">
        <v>8158.5469498109996</v>
      </c>
      <c r="AY140" s="1">
        <v>8255.1251146659997</v>
      </c>
      <c r="AZ140" s="1">
        <v>8352.1874853779991</v>
      </c>
      <c r="BA140" s="1">
        <v>8449.5701582220008</v>
      </c>
      <c r="BB140" s="1">
        <v>8547.2790341679993</v>
      </c>
      <c r="BC140" s="1">
        <v>8645.2060820139995</v>
      </c>
      <c r="BD140" s="1">
        <v>8743.2279355659994</v>
      </c>
      <c r="BE140" s="1">
        <v>8841.2041937089998</v>
      </c>
      <c r="BF140" s="1">
        <v>8938.9753686740005</v>
      </c>
      <c r="BG140" s="1">
        <v>9036.3605194539996</v>
      </c>
      <c r="BH140" s="1">
        <v>9133.1548191050006</v>
      </c>
      <c r="BI140" s="1">
        <v>9229.1267100160003</v>
      </c>
      <c r="BJ140" s="1">
        <v>9324.0149543829993</v>
      </c>
      <c r="BK140" s="1">
        <v>9417.5251806889992</v>
      </c>
      <c r="BL140" s="1">
        <v>9509.3262992060008</v>
      </c>
      <c r="BM140" s="1">
        <v>9599.0464460580006</v>
      </c>
      <c r="BN140" s="1">
        <v>9686.2688030959998</v>
      </c>
      <c r="BO140" s="1">
        <v>9770.5268595060006</v>
      </c>
      <c r="BP140" s="1">
        <v>9851.2995459819995</v>
      </c>
      <c r="BQ140" s="1">
        <v>9928.0059438379994</v>
      </c>
      <c r="BR140" s="1">
        <v>10000</v>
      </c>
    </row>
    <row r="141" spans="1:81" x14ac:dyDescent="0.15">
      <c r="A141" s="1" t="s">
        <v>455</v>
      </c>
      <c r="B141" s="1" t="s">
        <v>483</v>
      </c>
      <c r="C141" s="1">
        <v>1</v>
      </c>
      <c r="D141" s="1">
        <v>1</v>
      </c>
      <c r="E141" s="1">
        <v>2</v>
      </c>
      <c r="F141" s="1">
        <v>53</v>
      </c>
      <c r="G141" s="1">
        <v>0</v>
      </c>
      <c r="H141" s="1">
        <v>0</v>
      </c>
      <c r="I141" s="1">
        <v>0</v>
      </c>
      <c r="J141" s="1">
        <v>0</v>
      </c>
      <c r="K141" s="1">
        <v>5189.8150154289997</v>
      </c>
      <c r="L141" s="1">
        <v>57</v>
      </c>
      <c r="M141" s="1">
        <v>5249.951659073</v>
      </c>
      <c r="N141" s="1">
        <v>5314.6127392529997</v>
      </c>
      <c r="O141" s="1">
        <v>5380.1888645549998</v>
      </c>
      <c r="P141" s="1">
        <v>5446.7090511739998</v>
      </c>
      <c r="Q141" s="1">
        <v>5514.2069375869996</v>
      </c>
      <c r="R141" s="1">
        <v>5582.7297379359998</v>
      </c>
      <c r="S141" s="1">
        <v>5652.3418248739999</v>
      </c>
      <c r="T141" s="1">
        <v>5722.8361562379996</v>
      </c>
      <c r="U141" s="1">
        <v>5794.1935243669996</v>
      </c>
      <c r="V141" s="1">
        <v>5866.4241257289996</v>
      </c>
      <c r="W141" s="1">
        <v>5939.5360389950001</v>
      </c>
      <c r="X141" s="1">
        <v>6013.536806909</v>
      </c>
      <c r="Y141" s="1">
        <v>6088.433127368</v>
      </c>
      <c r="Z141" s="1">
        <v>6164.2310412930001</v>
      </c>
      <c r="AA141" s="1">
        <v>6240.9357867110002</v>
      </c>
      <c r="AB141" s="1">
        <v>6318.5519979159999</v>
      </c>
      <c r="AC141" s="1">
        <v>6397.0840649350002</v>
      </c>
      <c r="AD141" s="1">
        <v>6476.5362307619998</v>
      </c>
      <c r="AE141" s="1">
        <v>6556.9131008240001</v>
      </c>
      <c r="AF141" s="1">
        <v>6638.2217167119998</v>
      </c>
      <c r="AG141" s="1">
        <v>6720.4635714469996</v>
      </c>
      <c r="AH141" s="1">
        <v>6803.6394539359999</v>
      </c>
      <c r="AI141" s="1">
        <v>6887.7477537479999</v>
      </c>
      <c r="AJ141" s="1">
        <v>6972.7854178010002</v>
      </c>
      <c r="AK141" s="1">
        <v>7058.7497752059999</v>
      </c>
      <c r="AL141" s="1">
        <v>7145.6350117399998</v>
      </c>
      <c r="AM141" s="1">
        <v>7233.4356019799998</v>
      </c>
      <c r="AN141" s="1">
        <v>7322.1443366860003</v>
      </c>
      <c r="AO141" s="1">
        <v>7411.7505784209998</v>
      </c>
      <c r="AP141" s="1">
        <v>7502.2420947250002</v>
      </c>
      <c r="AQ141" s="1">
        <v>7593.6016276509999</v>
      </c>
      <c r="AR141" s="1">
        <v>7685.8106711350001</v>
      </c>
      <c r="AS141" s="1">
        <v>7778.8465588469999</v>
      </c>
      <c r="AT141" s="1">
        <v>7872.6738287010003</v>
      </c>
      <c r="AU141" s="1">
        <v>7967.2638699010004</v>
      </c>
      <c r="AV141" s="1">
        <v>8062.569559474</v>
      </c>
      <c r="AW141" s="1">
        <v>8158.5469498109996</v>
      </c>
      <c r="AX141" s="1">
        <v>8255.1251146659997</v>
      </c>
      <c r="AY141" s="1">
        <v>8352.1874853779991</v>
      </c>
      <c r="AZ141" s="1">
        <v>8449.5701582220008</v>
      </c>
      <c r="BA141" s="1">
        <v>8547.2790341679993</v>
      </c>
      <c r="BB141" s="1">
        <v>8645.2060820139995</v>
      </c>
      <c r="BC141" s="1">
        <v>8743.2279355659994</v>
      </c>
      <c r="BD141" s="1">
        <v>8841.2041937089998</v>
      </c>
      <c r="BE141" s="1">
        <v>8938.9753686740005</v>
      </c>
      <c r="BF141" s="1">
        <v>9036.3605194539996</v>
      </c>
      <c r="BG141" s="1">
        <v>9133.1548191050006</v>
      </c>
      <c r="BH141" s="1">
        <v>9229.1267100160003</v>
      </c>
      <c r="BI141" s="1">
        <v>9324.0149543829993</v>
      </c>
      <c r="BJ141" s="1">
        <v>9417.5251806889992</v>
      </c>
      <c r="BK141" s="1">
        <v>9509.3262992060008</v>
      </c>
      <c r="BL141" s="1">
        <v>9599.0464460580006</v>
      </c>
      <c r="BM141" s="1">
        <v>9686.2688030959998</v>
      </c>
      <c r="BN141" s="1">
        <v>9770.5268595060006</v>
      </c>
      <c r="BO141" s="1">
        <v>9851.2995459819995</v>
      </c>
      <c r="BP141" s="1">
        <v>9928.0059438379994</v>
      </c>
      <c r="BQ141" s="1">
        <v>10000</v>
      </c>
    </row>
    <row r="142" spans="1:81" x14ac:dyDescent="0.15">
      <c r="A142" s="1" t="s">
        <v>456</v>
      </c>
      <c r="B142" s="1" t="s">
        <v>483</v>
      </c>
      <c r="C142" s="1">
        <v>1</v>
      </c>
      <c r="D142" s="1">
        <v>1</v>
      </c>
      <c r="E142" s="1">
        <v>2</v>
      </c>
      <c r="F142" s="1">
        <v>54</v>
      </c>
      <c r="G142" s="1">
        <v>0</v>
      </c>
      <c r="H142" s="1">
        <v>0</v>
      </c>
      <c r="I142" s="1">
        <v>0</v>
      </c>
      <c r="J142" s="1">
        <v>0</v>
      </c>
      <c r="K142" s="1">
        <v>5254.9748947199996</v>
      </c>
      <c r="L142" s="1">
        <v>56</v>
      </c>
      <c r="M142" s="1">
        <v>5315.7543528750002</v>
      </c>
      <c r="N142" s="1">
        <v>5381.1556962499999</v>
      </c>
      <c r="O142" s="1">
        <v>5447.4825189000003</v>
      </c>
      <c r="P142" s="1">
        <v>5514.7635966569997</v>
      </c>
      <c r="Q142" s="1">
        <v>5583.0406331639997</v>
      </c>
      <c r="R142" s="1">
        <v>5652.3732696759998</v>
      </c>
      <c r="S142" s="1">
        <v>5722.8361562379996</v>
      </c>
      <c r="T142" s="1">
        <v>5794.1935243669996</v>
      </c>
      <c r="U142" s="1">
        <v>5866.4241257289996</v>
      </c>
      <c r="V142" s="1">
        <v>5939.5360389950001</v>
      </c>
      <c r="W142" s="1">
        <v>6013.536806909</v>
      </c>
      <c r="X142" s="1">
        <v>6088.433127368</v>
      </c>
      <c r="Y142" s="1">
        <v>6164.2310412930001</v>
      </c>
      <c r="Z142" s="1">
        <v>6240.9357867110002</v>
      </c>
      <c r="AA142" s="1">
        <v>6318.5519979159999</v>
      </c>
      <c r="AB142" s="1">
        <v>6397.0840649350002</v>
      </c>
      <c r="AC142" s="1">
        <v>6476.5362307619998</v>
      </c>
      <c r="AD142" s="1">
        <v>6556.9131008240001</v>
      </c>
      <c r="AE142" s="1">
        <v>6638.2217167119998</v>
      </c>
      <c r="AF142" s="1">
        <v>6720.4635714469996</v>
      </c>
      <c r="AG142" s="1">
        <v>6803.6394539359999</v>
      </c>
      <c r="AH142" s="1">
        <v>6887.7477537479999</v>
      </c>
      <c r="AI142" s="1">
        <v>6972.7854178010002</v>
      </c>
      <c r="AJ142" s="1">
        <v>7058.7497752059999</v>
      </c>
      <c r="AK142" s="1">
        <v>7145.6350117399998</v>
      </c>
      <c r="AL142" s="1">
        <v>7233.4356019799998</v>
      </c>
      <c r="AM142" s="1">
        <v>7322.1443366860003</v>
      </c>
      <c r="AN142" s="1">
        <v>7411.7505784209998</v>
      </c>
      <c r="AO142" s="1">
        <v>7502.2420947250002</v>
      </c>
      <c r="AP142" s="1">
        <v>7593.6016276509999</v>
      </c>
      <c r="AQ142" s="1">
        <v>7685.8106711350001</v>
      </c>
      <c r="AR142" s="1">
        <v>7778.8465588469999</v>
      </c>
      <c r="AS142" s="1">
        <v>7872.6738287010003</v>
      </c>
      <c r="AT142" s="1">
        <v>7967.2638699010004</v>
      </c>
      <c r="AU142" s="1">
        <v>8062.569559474</v>
      </c>
      <c r="AV142" s="1">
        <v>8158.5469498109996</v>
      </c>
      <c r="AW142" s="1">
        <v>8255.1251146659997</v>
      </c>
      <c r="AX142" s="1">
        <v>8352.1874853779991</v>
      </c>
      <c r="AY142" s="1">
        <v>8449.5701582220008</v>
      </c>
      <c r="AZ142" s="1">
        <v>8547.2790341679993</v>
      </c>
      <c r="BA142" s="1">
        <v>8645.2060820139995</v>
      </c>
      <c r="BB142" s="1">
        <v>8743.2279355659994</v>
      </c>
      <c r="BC142" s="1">
        <v>8841.2041937089998</v>
      </c>
      <c r="BD142" s="1">
        <v>8938.9753686740005</v>
      </c>
      <c r="BE142" s="1">
        <v>9036.3605194539996</v>
      </c>
      <c r="BF142" s="1">
        <v>9133.1548191050006</v>
      </c>
      <c r="BG142" s="1">
        <v>9229.1267100160003</v>
      </c>
      <c r="BH142" s="1">
        <v>9324.0149543829993</v>
      </c>
      <c r="BI142" s="1">
        <v>9417.5251806889992</v>
      </c>
      <c r="BJ142" s="1">
        <v>9509.3262992060008</v>
      </c>
      <c r="BK142" s="1">
        <v>9599.0464460580006</v>
      </c>
      <c r="BL142" s="1">
        <v>9686.2688030959998</v>
      </c>
      <c r="BM142" s="1">
        <v>9770.5268595060006</v>
      </c>
      <c r="BN142" s="1">
        <v>9851.2995459819995</v>
      </c>
      <c r="BO142" s="1">
        <v>9928.0059438379994</v>
      </c>
      <c r="BP142" s="1">
        <v>10000</v>
      </c>
    </row>
    <row r="143" spans="1:81" x14ac:dyDescent="0.15">
      <c r="A143" s="1" t="s">
        <v>457</v>
      </c>
      <c r="B143" s="1" t="s">
        <v>483</v>
      </c>
      <c r="C143" s="1">
        <v>1</v>
      </c>
      <c r="D143" s="1">
        <v>1</v>
      </c>
      <c r="E143" s="1">
        <v>2</v>
      </c>
      <c r="F143" s="1">
        <v>55</v>
      </c>
      <c r="G143" s="1">
        <v>0</v>
      </c>
      <c r="H143" s="1">
        <v>0</v>
      </c>
      <c r="I143" s="1">
        <v>0</v>
      </c>
      <c r="J143" s="1">
        <v>0</v>
      </c>
      <c r="K143" s="1">
        <v>5321.0465705289998</v>
      </c>
      <c r="L143" s="1">
        <v>55</v>
      </c>
      <c r="M143" s="1">
        <v>5382.4574804630001</v>
      </c>
      <c r="N143" s="1">
        <v>5448.590000876</v>
      </c>
      <c r="O143" s="1">
        <v>5515.6528082069999</v>
      </c>
      <c r="P143" s="1">
        <v>5583.6819619959997</v>
      </c>
      <c r="Q143" s="1">
        <v>5652.7322587680001</v>
      </c>
      <c r="R143" s="1">
        <v>5722.8743773329998</v>
      </c>
      <c r="S143" s="1">
        <v>5794.1935243669996</v>
      </c>
      <c r="T143" s="1">
        <v>5866.4241257289996</v>
      </c>
      <c r="U143" s="1">
        <v>5939.5360389950001</v>
      </c>
      <c r="V143" s="1">
        <v>6013.536806909</v>
      </c>
      <c r="W143" s="1">
        <v>6088.433127368</v>
      </c>
      <c r="X143" s="1">
        <v>6164.2310412930001</v>
      </c>
      <c r="Y143" s="1">
        <v>6240.9357867110002</v>
      </c>
      <c r="Z143" s="1">
        <v>6318.5519979159999</v>
      </c>
      <c r="AA143" s="1">
        <v>6397.0840649350002</v>
      </c>
      <c r="AB143" s="1">
        <v>6476.5362307619998</v>
      </c>
      <c r="AC143" s="1">
        <v>6556.9131008240001</v>
      </c>
      <c r="AD143" s="1">
        <v>6638.2217167119998</v>
      </c>
      <c r="AE143" s="1">
        <v>6720.4635714469996</v>
      </c>
      <c r="AF143" s="1">
        <v>6803.6394539359999</v>
      </c>
      <c r="AG143" s="1">
        <v>6887.7477537479999</v>
      </c>
      <c r="AH143" s="1">
        <v>6972.7854178010002</v>
      </c>
      <c r="AI143" s="1">
        <v>7058.7497752059999</v>
      </c>
      <c r="AJ143" s="1">
        <v>7145.6350117399998</v>
      </c>
      <c r="AK143" s="1">
        <v>7233.4356019799998</v>
      </c>
      <c r="AL143" s="1">
        <v>7322.1443366860003</v>
      </c>
      <c r="AM143" s="1">
        <v>7411.7505784209998</v>
      </c>
      <c r="AN143" s="1">
        <v>7502.2420947250002</v>
      </c>
      <c r="AO143" s="1">
        <v>7593.6016276509999</v>
      </c>
      <c r="AP143" s="1">
        <v>7685.8106711350001</v>
      </c>
      <c r="AQ143" s="1">
        <v>7778.8465588469999</v>
      </c>
      <c r="AR143" s="1">
        <v>7872.6738287010003</v>
      </c>
      <c r="AS143" s="1">
        <v>7967.2638699010004</v>
      </c>
      <c r="AT143" s="1">
        <v>8062.569559474</v>
      </c>
      <c r="AU143" s="1">
        <v>8158.5469498109996</v>
      </c>
      <c r="AV143" s="1">
        <v>8255.1251146659997</v>
      </c>
      <c r="AW143" s="1">
        <v>8352.1874853779991</v>
      </c>
      <c r="AX143" s="1">
        <v>8449.5701582220008</v>
      </c>
      <c r="AY143" s="1">
        <v>8547.2790341679993</v>
      </c>
      <c r="AZ143" s="1">
        <v>8645.2060820139995</v>
      </c>
      <c r="BA143" s="1">
        <v>8743.2279355659994</v>
      </c>
      <c r="BB143" s="1">
        <v>8841.2041937089998</v>
      </c>
      <c r="BC143" s="1">
        <v>8938.9753686740005</v>
      </c>
      <c r="BD143" s="1">
        <v>9036.3605194539996</v>
      </c>
      <c r="BE143" s="1">
        <v>9133.1548191050006</v>
      </c>
      <c r="BF143" s="1">
        <v>9229.1267100160003</v>
      </c>
      <c r="BG143" s="1">
        <v>9324.0149543829993</v>
      </c>
      <c r="BH143" s="1">
        <v>9417.5251806889992</v>
      </c>
      <c r="BI143" s="1">
        <v>9509.3262992060008</v>
      </c>
      <c r="BJ143" s="1">
        <v>9599.0464460580006</v>
      </c>
      <c r="BK143" s="1">
        <v>9686.2688030959998</v>
      </c>
      <c r="BL143" s="1">
        <v>9770.5268595060006</v>
      </c>
      <c r="BM143" s="1">
        <v>9851.2995459819995</v>
      </c>
      <c r="BN143" s="1">
        <v>9928.0059438379994</v>
      </c>
      <c r="BO143" s="1">
        <v>10000</v>
      </c>
    </row>
    <row r="144" spans="1:81" x14ac:dyDescent="0.15">
      <c r="A144" s="1" t="s">
        <v>458</v>
      </c>
      <c r="B144" s="1" t="s">
        <v>483</v>
      </c>
      <c r="C144" s="1">
        <v>1</v>
      </c>
      <c r="D144" s="1">
        <v>1</v>
      </c>
      <c r="E144" s="1">
        <v>2</v>
      </c>
      <c r="F144" s="1">
        <v>56</v>
      </c>
      <c r="G144" s="1">
        <v>0</v>
      </c>
      <c r="H144" s="1">
        <v>0</v>
      </c>
      <c r="I144" s="1">
        <v>0</v>
      </c>
      <c r="J144" s="1">
        <v>0</v>
      </c>
      <c r="K144" s="1">
        <v>5388.0028550890001</v>
      </c>
      <c r="L144" s="1">
        <v>54</v>
      </c>
      <c r="M144" s="1">
        <v>5450.0306392410002</v>
      </c>
      <c r="N144" s="1">
        <v>5516.880436767</v>
      </c>
      <c r="O144" s="1">
        <v>5584.6671766580002</v>
      </c>
      <c r="P144" s="1">
        <v>5653.4408383520004</v>
      </c>
      <c r="Q144" s="1">
        <v>5723.2681536780001</v>
      </c>
      <c r="R144" s="1">
        <v>5794.2345472039997</v>
      </c>
      <c r="S144" s="1">
        <v>5866.4241257289996</v>
      </c>
      <c r="T144" s="1">
        <v>5939.5360389950001</v>
      </c>
      <c r="U144" s="1">
        <v>6013.536806909</v>
      </c>
      <c r="V144" s="1">
        <v>6088.433127368</v>
      </c>
      <c r="W144" s="1">
        <v>6164.2310412930001</v>
      </c>
      <c r="X144" s="1">
        <v>6240.9357867110002</v>
      </c>
      <c r="Y144" s="1">
        <v>6318.5519979159999</v>
      </c>
      <c r="Z144" s="1">
        <v>6397.0840649350002</v>
      </c>
      <c r="AA144" s="1">
        <v>6476.5362307619998</v>
      </c>
      <c r="AB144" s="1">
        <v>6556.9131008240001</v>
      </c>
      <c r="AC144" s="1">
        <v>6638.2217167119998</v>
      </c>
      <c r="AD144" s="1">
        <v>6720.4635714469996</v>
      </c>
      <c r="AE144" s="1">
        <v>6803.6394539359999</v>
      </c>
      <c r="AF144" s="1">
        <v>6887.7477537479999</v>
      </c>
      <c r="AG144" s="1">
        <v>6972.7854178010002</v>
      </c>
      <c r="AH144" s="1">
        <v>7058.7497752059999</v>
      </c>
      <c r="AI144" s="1">
        <v>7145.6350117399998</v>
      </c>
      <c r="AJ144" s="1">
        <v>7233.4356019799998</v>
      </c>
      <c r="AK144" s="1">
        <v>7322.1443366860003</v>
      </c>
      <c r="AL144" s="1">
        <v>7411.7505784209998</v>
      </c>
      <c r="AM144" s="1">
        <v>7502.2420947250002</v>
      </c>
      <c r="AN144" s="1">
        <v>7593.6016276509999</v>
      </c>
      <c r="AO144" s="1">
        <v>7685.8106711350001</v>
      </c>
      <c r="AP144" s="1">
        <v>7778.8465588469999</v>
      </c>
      <c r="AQ144" s="1">
        <v>7872.6738287010003</v>
      </c>
      <c r="AR144" s="1">
        <v>7967.2638699010004</v>
      </c>
      <c r="AS144" s="1">
        <v>8062.569559474</v>
      </c>
      <c r="AT144" s="1">
        <v>8158.5469498109996</v>
      </c>
      <c r="AU144" s="1">
        <v>8255.1251146659997</v>
      </c>
      <c r="AV144" s="1">
        <v>8352.1874853779991</v>
      </c>
      <c r="AW144" s="1">
        <v>8449.5701582220008</v>
      </c>
      <c r="AX144" s="1">
        <v>8547.2790341679993</v>
      </c>
      <c r="AY144" s="1">
        <v>8645.2060820139995</v>
      </c>
      <c r="AZ144" s="1">
        <v>8743.2279355659994</v>
      </c>
      <c r="BA144" s="1">
        <v>8841.2041937089998</v>
      </c>
      <c r="BB144" s="1">
        <v>8938.9753686740005</v>
      </c>
      <c r="BC144" s="1">
        <v>9036.3605194539996</v>
      </c>
      <c r="BD144" s="1">
        <v>9133.1548191050006</v>
      </c>
      <c r="BE144" s="1">
        <v>9229.1267100160003</v>
      </c>
      <c r="BF144" s="1">
        <v>9324.0149543829993</v>
      </c>
      <c r="BG144" s="1">
        <v>9417.5251806889992</v>
      </c>
      <c r="BH144" s="1">
        <v>9509.3262992060008</v>
      </c>
      <c r="BI144" s="1">
        <v>9599.0464460580006</v>
      </c>
      <c r="BJ144" s="1">
        <v>9686.2688030959998</v>
      </c>
      <c r="BK144" s="1">
        <v>9770.5268595060006</v>
      </c>
      <c r="BL144" s="1">
        <v>9851.2995459819995</v>
      </c>
      <c r="BM144" s="1">
        <v>9928.0059438379994</v>
      </c>
      <c r="BN144" s="1">
        <v>10000</v>
      </c>
    </row>
    <row r="145" spans="1:65" x14ac:dyDescent="0.15">
      <c r="A145" s="1" t="s">
        <v>459</v>
      </c>
      <c r="B145" s="1" t="s">
        <v>483</v>
      </c>
      <c r="C145" s="1">
        <v>1</v>
      </c>
      <c r="D145" s="1">
        <v>1</v>
      </c>
      <c r="E145" s="1">
        <v>2</v>
      </c>
      <c r="F145" s="1">
        <v>57</v>
      </c>
      <c r="G145" s="1">
        <v>0</v>
      </c>
      <c r="H145" s="1">
        <v>0</v>
      </c>
      <c r="I145" s="1">
        <v>0</v>
      </c>
      <c r="J145" s="1">
        <v>0</v>
      </c>
      <c r="K145" s="1">
        <v>5455.8810478550004</v>
      </c>
      <c r="L145" s="1">
        <v>53</v>
      </c>
      <c r="M145" s="1">
        <v>5518.4941589669997</v>
      </c>
      <c r="N145" s="1">
        <v>5586.0409777739997</v>
      </c>
      <c r="O145" s="1">
        <v>5654.5402651710001</v>
      </c>
      <c r="P145" s="1">
        <v>5724.0547760460004</v>
      </c>
      <c r="Q145" s="1">
        <v>5794.6701605689996</v>
      </c>
      <c r="R145" s="1">
        <v>5866.4691903089997</v>
      </c>
      <c r="S145" s="1">
        <v>5939.5360389950001</v>
      </c>
      <c r="T145" s="1">
        <v>6013.536806909</v>
      </c>
      <c r="U145" s="1">
        <v>6088.433127368</v>
      </c>
      <c r="V145" s="1">
        <v>6164.2310412930001</v>
      </c>
      <c r="W145" s="1">
        <v>6240.9357867110002</v>
      </c>
      <c r="X145" s="1">
        <v>6318.5519979159999</v>
      </c>
      <c r="Y145" s="1">
        <v>6397.0840649350002</v>
      </c>
      <c r="Z145" s="1">
        <v>6476.5362307619998</v>
      </c>
      <c r="AA145" s="1">
        <v>6556.9131008240001</v>
      </c>
      <c r="AB145" s="1">
        <v>6638.2217167119998</v>
      </c>
      <c r="AC145" s="1">
        <v>6720.4635714469996</v>
      </c>
      <c r="AD145" s="1">
        <v>6803.6394539359999</v>
      </c>
      <c r="AE145" s="1">
        <v>6887.7477537479999</v>
      </c>
      <c r="AF145" s="1">
        <v>6972.7854178010002</v>
      </c>
      <c r="AG145" s="1">
        <v>7058.7497752059999</v>
      </c>
      <c r="AH145" s="1">
        <v>7145.6350117399998</v>
      </c>
      <c r="AI145" s="1">
        <v>7233.4356019799998</v>
      </c>
      <c r="AJ145" s="1">
        <v>7322.1443366860003</v>
      </c>
      <c r="AK145" s="1">
        <v>7411.7505784209998</v>
      </c>
      <c r="AL145" s="1">
        <v>7502.2420947250002</v>
      </c>
      <c r="AM145" s="1">
        <v>7593.6016276509999</v>
      </c>
      <c r="AN145" s="1">
        <v>7685.8106711350001</v>
      </c>
      <c r="AO145" s="1">
        <v>7778.8465588469999</v>
      </c>
      <c r="AP145" s="1">
        <v>7872.6738287010003</v>
      </c>
      <c r="AQ145" s="1">
        <v>7967.2638699010004</v>
      </c>
      <c r="AR145" s="1">
        <v>8062.569559474</v>
      </c>
      <c r="AS145" s="1">
        <v>8158.5469498109996</v>
      </c>
      <c r="AT145" s="1">
        <v>8255.1251146659997</v>
      </c>
      <c r="AU145" s="1">
        <v>8352.1874853779991</v>
      </c>
      <c r="AV145" s="1">
        <v>8449.5701582220008</v>
      </c>
      <c r="AW145" s="1">
        <v>8547.2790341679993</v>
      </c>
      <c r="AX145" s="1">
        <v>8645.2060820139995</v>
      </c>
      <c r="AY145" s="1">
        <v>8743.2279355659994</v>
      </c>
      <c r="AZ145" s="1">
        <v>8841.2041937089998</v>
      </c>
      <c r="BA145" s="1">
        <v>8938.9753686740005</v>
      </c>
      <c r="BB145" s="1">
        <v>9036.3605194539996</v>
      </c>
      <c r="BC145" s="1">
        <v>9133.1548191050006</v>
      </c>
      <c r="BD145" s="1">
        <v>9229.1267100160003</v>
      </c>
      <c r="BE145" s="1">
        <v>9324.0149543829993</v>
      </c>
      <c r="BF145" s="1">
        <v>9417.5251806889992</v>
      </c>
      <c r="BG145" s="1">
        <v>9509.3262992060008</v>
      </c>
      <c r="BH145" s="1">
        <v>9599.0464460580006</v>
      </c>
      <c r="BI145" s="1">
        <v>9686.2688030959998</v>
      </c>
      <c r="BJ145" s="1">
        <v>9770.5268595060006</v>
      </c>
      <c r="BK145" s="1">
        <v>9851.2995459819995</v>
      </c>
      <c r="BL145" s="1">
        <v>9928.0059438379994</v>
      </c>
      <c r="BM145" s="1">
        <v>10000</v>
      </c>
    </row>
    <row r="146" spans="1:65" x14ac:dyDescent="0.15">
      <c r="A146" s="1" t="s">
        <v>460</v>
      </c>
      <c r="B146" s="1" t="s">
        <v>483</v>
      </c>
      <c r="C146" s="1">
        <v>1</v>
      </c>
      <c r="D146" s="1">
        <v>1</v>
      </c>
      <c r="E146" s="1">
        <v>2</v>
      </c>
      <c r="F146" s="1">
        <v>58</v>
      </c>
      <c r="G146" s="1">
        <v>0</v>
      </c>
      <c r="H146" s="1">
        <v>0</v>
      </c>
      <c r="I146" s="1">
        <v>0</v>
      </c>
      <c r="J146" s="1">
        <v>0</v>
      </c>
      <c r="K146" s="1">
        <v>5524.6807738569996</v>
      </c>
      <c r="L146" s="1">
        <v>52</v>
      </c>
      <c r="M146" s="1">
        <v>5587.8439952250001</v>
      </c>
      <c r="N146" s="1">
        <v>5656.0718431100004</v>
      </c>
      <c r="O146" s="1">
        <v>5725.2762530520004</v>
      </c>
      <c r="P146" s="1">
        <v>5795.5431090430002</v>
      </c>
      <c r="Q146" s="1">
        <v>5866.953842938</v>
      </c>
      <c r="R146" s="1">
        <v>5939.5866814720002</v>
      </c>
      <c r="S146" s="1">
        <v>6013.536806909</v>
      </c>
      <c r="T146" s="1">
        <v>6088.433127368</v>
      </c>
      <c r="U146" s="1">
        <v>6164.2310412930001</v>
      </c>
      <c r="V146" s="1">
        <v>6240.9357867110002</v>
      </c>
      <c r="W146" s="1">
        <v>6318.5519979159999</v>
      </c>
      <c r="X146" s="1">
        <v>6397.0840649350002</v>
      </c>
      <c r="Y146" s="1">
        <v>6476.5362307619998</v>
      </c>
      <c r="Z146" s="1">
        <v>6556.9131008240001</v>
      </c>
      <c r="AA146" s="1">
        <v>6638.2217167119998</v>
      </c>
      <c r="AB146" s="1">
        <v>6720.4635714469996</v>
      </c>
      <c r="AC146" s="1">
        <v>6803.6394539359999</v>
      </c>
      <c r="AD146" s="1">
        <v>6887.7477537479999</v>
      </c>
      <c r="AE146" s="1">
        <v>6972.7854178010002</v>
      </c>
      <c r="AF146" s="1">
        <v>7058.7497752059999</v>
      </c>
      <c r="AG146" s="1">
        <v>7145.6350117399998</v>
      </c>
      <c r="AH146" s="1">
        <v>7233.4356019799998</v>
      </c>
      <c r="AI146" s="1">
        <v>7322.1443366860003</v>
      </c>
      <c r="AJ146" s="1">
        <v>7411.7505784209998</v>
      </c>
      <c r="AK146" s="1">
        <v>7502.2420947250002</v>
      </c>
      <c r="AL146" s="1">
        <v>7593.6016276509999</v>
      </c>
      <c r="AM146" s="1">
        <v>7685.8106711350001</v>
      </c>
      <c r="AN146" s="1">
        <v>7778.8465588469999</v>
      </c>
      <c r="AO146" s="1">
        <v>7872.6738287010003</v>
      </c>
      <c r="AP146" s="1">
        <v>7967.2638699010004</v>
      </c>
      <c r="AQ146" s="1">
        <v>8062.569559474</v>
      </c>
      <c r="AR146" s="1">
        <v>8158.5469498109996</v>
      </c>
      <c r="AS146" s="1">
        <v>8255.1251146659997</v>
      </c>
      <c r="AT146" s="1">
        <v>8352.1874853779991</v>
      </c>
      <c r="AU146" s="1">
        <v>8449.5701582220008</v>
      </c>
      <c r="AV146" s="1">
        <v>8547.2790341679993</v>
      </c>
      <c r="AW146" s="1">
        <v>8645.2060820139995</v>
      </c>
      <c r="AX146" s="1">
        <v>8743.2279355659994</v>
      </c>
      <c r="AY146" s="1">
        <v>8841.2041937089998</v>
      </c>
      <c r="AZ146" s="1">
        <v>8938.9753686740005</v>
      </c>
      <c r="BA146" s="1">
        <v>9036.3605194539996</v>
      </c>
      <c r="BB146" s="1">
        <v>9133.1548191050006</v>
      </c>
      <c r="BC146" s="1">
        <v>9229.1267100160003</v>
      </c>
      <c r="BD146" s="1">
        <v>9324.0149543829993</v>
      </c>
      <c r="BE146" s="1">
        <v>9417.5251806889992</v>
      </c>
      <c r="BF146" s="1">
        <v>9509.3262992060008</v>
      </c>
      <c r="BG146" s="1">
        <v>9599.0464460580006</v>
      </c>
      <c r="BH146" s="1">
        <v>9686.2688030959998</v>
      </c>
      <c r="BI146" s="1">
        <v>9770.5268595060006</v>
      </c>
      <c r="BJ146" s="1">
        <v>9851.2995459819995</v>
      </c>
      <c r="BK146" s="1">
        <v>9928.0059438379994</v>
      </c>
      <c r="BL146" s="1">
        <v>10000</v>
      </c>
    </row>
    <row r="147" spans="1:65" x14ac:dyDescent="0.15">
      <c r="A147" s="1" t="s">
        <v>461</v>
      </c>
      <c r="B147" s="1" t="s">
        <v>483</v>
      </c>
      <c r="C147" s="1">
        <v>1</v>
      </c>
      <c r="D147" s="1">
        <v>1</v>
      </c>
      <c r="E147" s="1">
        <v>2</v>
      </c>
      <c r="F147" s="1">
        <v>59</v>
      </c>
      <c r="G147" s="1">
        <v>0</v>
      </c>
      <c r="H147" s="1">
        <v>0</v>
      </c>
      <c r="I147" s="1">
        <v>0</v>
      </c>
      <c r="J147" s="1">
        <v>0</v>
      </c>
      <c r="K147" s="1">
        <v>5594.3980938479999</v>
      </c>
      <c r="L147" s="1">
        <v>51</v>
      </c>
      <c r="M147" s="1">
        <v>5658.0825039809997</v>
      </c>
      <c r="N147" s="1">
        <v>5726.9803172640004</v>
      </c>
      <c r="O147" s="1">
        <v>5796.901961435</v>
      </c>
      <c r="P147" s="1">
        <v>5867.9275257680001</v>
      </c>
      <c r="Q147" s="1">
        <v>5940.1292538429998</v>
      </c>
      <c r="R147" s="1">
        <v>6013.5949786849997</v>
      </c>
      <c r="S147" s="1">
        <v>6088.433127368</v>
      </c>
      <c r="T147" s="1">
        <v>6164.2310412930001</v>
      </c>
      <c r="U147" s="1">
        <v>6240.9357867110002</v>
      </c>
      <c r="V147" s="1">
        <v>6318.5519979159999</v>
      </c>
      <c r="W147" s="1">
        <v>6397.0840649350002</v>
      </c>
      <c r="X147" s="1">
        <v>6476.5362307619998</v>
      </c>
      <c r="Y147" s="1">
        <v>6556.9131008240001</v>
      </c>
      <c r="Z147" s="1">
        <v>6638.2217167119998</v>
      </c>
      <c r="AA147" s="1">
        <v>6720.4635714469996</v>
      </c>
      <c r="AB147" s="1">
        <v>6803.6394539359999</v>
      </c>
      <c r="AC147" s="1">
        <v>6887.7477537479999</v>
      </c>
      <c r="AD147" s="1">
        <v>6972.7854178010002</v>
      </c>
      <c r="AE147" s="1">
        <v>7058.7497752059999</v>
      </c>
      <c r="AF147" s="1">
        <v>7145.6350117399998</v>
      </c>
      <c r="AG147" s="1">
        <v>7233.4356019799998</v>
      </c>
      <c r="AH147" s="1">
        <v>7322.1443366860003</v>
      </c>
      <c r="AI147" s="1">
        <v>7411.7505784209998</v>
      </c>
      <c r="AJ147" s="1">
        <v>7502.2420947250002</v>
      </c>
      <c r="AK147" s="1">
        <v>7593.6016276509999</v>
      </c>
      <c r="AL147" s="1">
        <v>7685.8106711350001</v>
      </c>
      <c r="AM147" s="1">
        <v>7778.8465588469999</v>
      </c>
      <c r="AN147" s="1">
        <v>7872.6738287010003</v>
      </c>
      <c r="AO147" s="1">
        <v>7967.2638699010004</v>
      </c>
      <c r="AP147" s="1">
        <v>8062.569559474</v>
      </c>
      <c r="AQ147" s="1">
        <v>8158.5469498109996</v>
      </c>
      <c r="AR147" s="1">
        <v>8255.1251146659997</v>
      </c>
      <c r="AS147" s="1">
        <v>8352.1874853779991</v>
      </c>
      <c r="AT147" s="1">
        <v>8449.5701582220008</v>
      </c>
      <c r="AU147" s="1">
        <v>8547.2790341679993</v>
      </c>
      <c r="AV147" s="1">
        <v>8645.2060820139995</v>
      </c>
      <c r="AW147" s="1">
        <v>8743.2279355659994</v>
      </c>
      <c r="AX147" s="1">
        <v>8841.2041937089998</v>
      </c>
      <c r="AY147" s="1">
        <v>8938.9753686740005</v>
      </c>
      <c r="AZ147" s="1">
        <v>9036.3605194539996</v>
      </c>
      <c r="BA147" s="1">
        <v>9133.1548191050006</v>
      </c>
      <c r="BB147" s="1">
        <v>9229.1267100160003</v>
      </c>
      <c r="BC147" s="1">
        <v>9324.0149543829993</v>
      </c>
      <c r="BD147" s="1">
        <v>9417.5251806889992</v>
      </c>
      <c r="BE147" s="1">
        <v>9509.3262992060008</v>
      </c>
      <c r="BF147" s="1">
        <v>9599.0464460580006</v>
      </c>
      <c r="BG147" s="1">
        <v>9686.2688030959998</v>
      </c>
      <c r="BH147" s="1">
        <v>9770.5268595060006</v>
      </c>
      <c r="BI147" s="1">
        <v>9851.2995459819995</v>
      </c>
      <c r="BJ147" s="1">
        <v>9928.0059438379994</v>
      </c>
      <c r="BK147" s="1">
        <v>10000</v>
      </c>
    </row>
    <row r="148" spans="1:65" x14ac:dyDescent="0.15">
      <c r="A148" s="1" t="s">
        <v>462</v>
      </c>
      <c r="B148" s="1" t="s">
        <v>483</v>
      </c>
      <c r="C148" s="1">
        <v>1</v>
      </c>
      <c r="D148" s="1">
        <v>1</v>
      </c>
      <c r="E148" s="1">
        <v>2</v>
      </c>
      <c r="F148" s="1">
        <v>60</v>
      </c>
      <c r="G148" s="1">
        <v>0</v>
      </c>
      <c r="H148" s="1">
        <v>0</v>
      </c>
      <c r="I148" s="1">
        <v>0</v>
      </c>
      <c r="J148" s="1">
        <v>0</v>
      </c>
      <c r="K148" s="1">
        <v>5664.9935639400001</v>
      </c>
      <c r="L148" s="1">
        <v>50</v>
      </c>
      <c r="M148" s="1">
        <v>5729.1848777719997</v>
      </c>
      <c r="N148" s="1">
        <v>5798.7700784770004</v>
      </c>
      <c r="O148" s="1">
        <v>5869.4196306040003</v>
      </c>
      <c r="P148" s="1">
        <v>5941.1998444889996</v>
      </c>
      <c r="Q148" s="1">
        <v>6014.1912651490002</v>
      </c>
      <c r="R148" s="1">
        <v>6088.4930339700004</v>
      </c>
      <c r="S148" s="1">
        <v>6164.2310412930001</v>
      </c>
      <c r="T148" s="1">
        <v>6240.9357867110002</v>
      </c>
      <c r="U148" s="1">
        <v>6318.5519979159999</v>
      </c>
      <c r="V148" s="1">
        <v>6397.0840649350002</v>
      </c>
      <c r="W148" s="1">
        <v>6476.5362307619998</v>
      </c>
      <c r="X148" s="1">
        <v>6556.9131008240001</v>
      </c>
      <c r="Y148" s="1">
        <v>6638.2217167119998</v>
      </c>
      <c r="Z148" s="1">
        <v>6720.4635714469996</v>
      </c>
      <c r="AA148" s="1">
        <v>6803.6394539359999</v>
      </c>
      <c r="AB148" s="1">
        <v>6887.7477537479999</v>
      </c>
      <c r="AC148" s="1">
        <v>6972.7854178010002</v>
      </c>
      <c r="AD148" s="1">
        <v>7058.7497752059999</v>
      </c>
      <c r="AE148" s="1">
        <v>7145.6350117399998</v>
      </c>
      <c r="AF148" s="1">
        <v>7233.4356019799998</v>
      </c>
      <c r="AG148" s="1">
        <v>7322.1443366860003</v>
      </c>
      <c r="AH148" s="1">
        <v>7411.7505784209998</v>
      </c>
      <c r="AI148" s="1">
        <v>7502.2420947250002</v>
      </c>
      <c r="AJ148" s="1">
        <v>7593.6016276509999</v>
      </c>
      <c r="AK148" s="1">
        <v>7685.8106711350001</v>
      </c>
      <c r="AL148" s="1">
        <v>7778.8465588469999</v>
      </c>
      <c r="AM148" s="1">
        <v>7872.6738287010003</v>
      </c>
      <c r="AN148" s="1">
        <v>7967.2638699010004</v>
      </c>
      <c r="AO148" s="1">
        <v>8062.569559474</v>
      </c>
      <c r="AP148" s="1">
        <v>8158.5469498109996</v>
      </c>
      <c r="AQ148" s="1">
        <v>8255.1251146659997</v>
      </c>
      <c r="AR148" s="1">
        <v>8352.1874853779991</v>
      </c>
      <c r="AS148" s="1">
        <v>8449.5701582220008</v>
      </c>
      <c r="AT148" s="1">
        <v>8547.2790341679993</v>
      </c>
      <c r="AU148" s="1">
        <v>8645.2060820139995</v>
      </c>
      <c r="AV148" s="1">
        <v>8743.2279355659994</v>
      </c>
      <c r="AW148" s="1">
        <v>8841.2041937089998</v>
      </c>
      <c r="AX148" s="1">
        <v>8938.9753686740005</v>
      </c>
      <c r="AY148" s="1">
        <v>9036.3605194539996</v>
      </c>
      <c r="AZ148" s="1">
        <v>9133.1548191050006</v>
      </c>
      <c r="BA148" s="1">
        <v>9229.1267100160003</v>
      </c>
      <c r="BB148" s="1">
        <v>9324.0149543829993</v>
      </c>
      <c r="BC148" s="1">
        <v>9417.5251806889992</v>
      </c>
      <c r="BD148" s="1">
        <v>9509.3262992060008</v>
      </c>
      <c r="BE148" s="1">
        <v>9599.0464460580006</v>
      </c>
      <c r="BF148" s="1">
        <v>9686.2688030959998</v>
      </c>
      <c r="BG148" s="1">
        <v>9770.5268595060006</v>
      </c>
      <c r="BH148" s="1">
        <v>9851.2995459819995</v>
      </c>
      <c r="BI148" s="1">
        <v>9928.0059438379994</v>
      </c>
      <c r="BJ148" s="1">
        <v>10000</v>
      </c>
    </row>
    <row r="149" spans="1:65" x14ac:dyDescent="0.15">
      <c r="A149" s="1" t="s">
        <v>463</v>
      </c>
      <c r="B149" s="1" t="s">
        <v>483</v>
      </c>
      <c r="C149" s="1">
        <v>1</v>
      </c>
      <c r="D149" s="1">
        <v>1</v>
      </c>
      <c r="E149" s="1">
        <v>2</v>
      </c>
      <c r="F149" s="1">
        <v>61</v>
      </c>
      <c r="G149" s="1">
        <v>0</v>
      </c>
      <c r="H149" s="1">
        <v>0</v>
      </c>
      <c r="I149" s="1">
        <v>0</v>
      </c>
      <c r="J149" s="1">
        <v>0</v>
      </c>
      <c r="K149" s="1">
        <v>5736.5725430230004</v>
      </c>
      <c r="L149" s="1">
        <v>49</v>
      </c>
      <c r="M149" s="1">
        <v>5801.2679756349999</v>
      </c>
      <c r="N149" s="1">
        <v>5871.5416179399999</v>
      </c>
      <c r="O149" s="1">
        <v>5942.8996720619998</v>
      </c>
      <c r="P149" s="1">
        <v>6015.4152649010002</v>
      </c>
      <c r="Q149" s="1">
        <v>6089.1780860299996</v>
      </c>
      <c r="R149" s="1">
        <v>6164.302883718</v>
      </c>
      <c r="S149" s="1">
        <v>6240.9357867110002</v>
      </c>
      <c r="T149" s="1">
        <v>6318.5519979159999</v>
      </c>
      <c r="U149" s="1">
        <v>6397.0840649350002</v>
      </c>
      <c r="V149" s="1">
        <v>6476.5362307619998</v>
      </c>
      <c r="W149" s="1">
        <v>6556.9131008240001</v>
      </c>
      <c r="X149" s="1">
        <v>6638.2217167119998</v>
      </c>
      <c r="Y149" s="1">
        <v>6720.4635714469996</v>
      </c>
      <c r="Z149" s="1">
        <v>6803.6394539359999</v>
      </c>
      <c r="AA149" s="1">
        <v>6887.7477537479999</v>
      </c>
      <c r="AB149" s="1">
        <v>6972.7854178010002</v>
      </c>
      <c r="AC149" s="1">
        <v>7058.7497752059999</v>
      </c>
      <c r="AD149" s="1">
        <v>7145.6350117399998</v>
      </c>
      <c r="AE149" s="1">
        <v>7233.4356019799998</v>
      </c>
      <c r="AF149" s="1">
        <v>7322.1443366860003</v>
      </c>
      <c r="AG149" s="1">
        <v>7411.7505784209998</v>
      </c>
      <c r="AH149" s="1">
        <v>7502.2420947250002</v>
      </c>
      <c r="AI149" s="1">
        <v>7593.6016276509999</v>
      </c>
      <c r="AJ149" s="1">
        <v>7685.8106711350001</v>
      </c>
      <c r="AK149" s="1">
        <v>7778.8465588469999</v>
      </c>
      <c r="AL149" s="1">
        <v>7872.6738287010003</v>
      </c>
      <c r="AM149" s="1">
        <v>7967.2638699010004</v>
      </c>
      <c r="AN149" s="1">
        <v>8062.569559474</v>
      </c>
      <c r="AO149" s="1">
        <v>8158.5469498109996</v>
      </c>
      <c r="AP149" s="1">
        <v>8255.1251146659997</v>
      </c>
      <c r="AQ149" s="1">
        <v>8352.1874853779991</v>
      </c>
      <c r="AR149" s="1">
        <v>8449.5701582220008</v>
      </c>
      <c r="AS149" s="1">
        <v>8547.2790341679993</v>
      </c>
      <c r="AT149" s="1">
        <v>8645.2060820139995</v>
      </c>
      <c r="AU149" s="1">
        <v>8743.2279355659994</v>
      </c>
      <c r="AV149" s="1">
        <v>8841.2041937089998</v>
      </c>
      <c r="AW149" s="1">
        <v>8938.9753686740005</v>
      </c>
      <c r="AX149" s="1">
        <v>9036.3605194539996</v>
      </c>
      <c r="AY149" s="1">
        <v>9133.1548191050006</v>
      </c>
      <c r="AZ149" s="1">
        <v>9229.1267100160003</v>
      </c>
      <c r="BA149" s="1">
        <v>9324.0149543829993</v>
      </c>
      <c r="BB149" s="1">
        <v>9417.5251806889992</v>
      </c>
      <c r="BC149" s="1">
        <v>9509.3262992060008</v>
      </c>
      <c r="BD149" s="1">
        <v>9599.0464460580006</v>
      </c>
      <c r="BE149" s="1">
        <v>9686.2688030959998</v>
      </c>
      <c r="BF149" s="1">
        <v>9770.5268595060006</v>
      </c>
      <c r="BG149" s="1">
        <v>9851.2995459819995</v>
      </c>
      <c r="BH149" s="1">
        <v>9928.0059438379994</v>
      </c>
      <c r="BI149" s="1">
        <v>10000</v>
      </c>
    </row>
    <row r="150" spans="1:65" x14ac:dyDescent="0.15">
      <c r="A150" s="1" t="s">
        <v>464</v>
      </c>
      <c r="B150" s="1" t="s">
        <v>483</v>
      </c>
      <c r="C150" s="1">
        <v>1</v>
      </c>
      <c r="D150" s="1">
        <v>1</v>
      </c>
      <c r="E150" s="1">
        <v>2</v>
      </c>
      <c r="F150" s="1">
        <v>62</v>
      </c>
      <c r="G150" s="1">
        <v>0</v>
      </c>
      <c r="H150" s="1">
        <v>0</v>
      </c>
      <c r="I150" s="1">
        <v>0</v>
      </c>
      <c r="J150" s="1">
        <v>0</v>
      </c>
      <c r="K150" s="1">
        <v>5809.102681161</v>
      </c>
      <c r="L150" s="1">
        <v>48</v>
      </c>
      <c r="M150" s="1">
        <v>5874.3029937680003</v>
      </c>
      <c r="N150" s="1">
        <v>5945.2507235499997</v>
      </c>
      <c r="O150" s="1">
        <v>6017.3029408379998</v>
      </c>
      <c r="P150" s="1">
        <v>6090.5399792210001</v>
      </c>
      <c r="Q150" s="1">
        <v>6165.0655588709997</v>
      </c>
      <c r="R150" s="1">
        <v>6241.0127402930002</v>
      </c>
      <c r="S150" s="1">
        <v>6318.5519979159999</v>
      </c>
      <c r="T150" s="1">
        <v>6397.0840649350002</v>
      </c>
      <c r="U150" s="1">
        <v>6476.5362307619998</v>
      </c>
      <c r="V150" s="1">
        <v>6556.9131008240001</v>
      </c>
      <c r="W150" s="1">
        <v>6638.2217167119998</v>
      </c>
      <c r="X150" s="1">
        <v>6720.4635714469996</v>
      </c>
      <c r="Y150" s="1">
        <v>6803.6394539359999</v>
      </c>
      <c r="Z150" s="1">
        <v>6887.7477537479999</v>
      </c>
      <c r="AA150" s="1">
        <v>6972.7854178010002</v>
      </c>
      <c r="AB150" s="1">
        <v>7058.7497752059999</v>
      </c>
      <c r="AC150" s="1">
        <v>7145.6350117399998</v>
      </c>
      <c r="AD150" s="1">
        <v>7233.4356019799998</v>
      </c>
      <c r="AE150" s="1">
        <v>7322.1443366860003</v>
      </c>
      <c r="AF150" s="1">
        <v>7411.7505784209998</v>
      </c>
      <c r="AG150" s="1">
        <v>7502.2420947250002</v>
      </c>
      <c r="AH150" s="1">
        <v>7593.6016276509999</v>
      </c>
      <c r="AI150" s="1">
        <v>7685.8106711350001</v>
      </c>
      <c r="AJ150" s="1">
        <v>7778.8465588469999</v>
      </c>
      <c r="AK150" s="1">
        <v>7872.6738287010003</v>
      </c>
      <c r="AL150" s="1">
        <v>7967.2638699010004</v>
      </c>
      <c r="AM150" s="1">
        <v>8062.569559474</v>
      </c>
      <c r="AN150" s="1">
        <v>8158.5469498109996</v>
      </c>
      <c r="AO150" s="1">
        <v>8255.1251146659997</v>
      </c>
      <c r="AP150" s="1">
        <v>8352.1874853779991</v>
      </c>
      <c r="AQ150" s="1">
        <v>8449.5701582220008</v>
      </c>
      <c r="AR150" s="1">
        <v>8547.2790341679993</v>
      </c>
      <c r="AS150" s="1">
        <v>8645.2060820139995</v>
      </c>
      <c r="AT150" s="1">
        <v>8743.2279355659994</v>
      </c>
      <c r="AU150" s="1">
        <v>8841.2041937089998</v>
      </c>
      <c r="AV150" s="1">
        <v>8938.9753686740005</v>
      </c>
      <c r="AW150" s="1">
        <v>9036.3605194539996</v>
      </c>
      <c r="AX150" s="1">
        <v>9133.1548191050006</v>
      </c>
      <c r="AY150" s="1">
        <v>9229.1267100160003</v>
      </c>
      <c r="AZ150" s="1">
        <v>9324.0149543829993</v>
      </c>
      <c r="BA150" s="1">
        <v>9417.5251806889992</v>
      </c>
      <c r="BB150" s="1">
        <v>9509.3262992060008</v>
      </c>
      <c r="BC150" s="1">
        <v>9599.0464460580006</v>
      </c>
      <c r="BD150" s="1">
        <v>9686.2688030959998</v>
      </c>
      <c r="BE150" s="1">
        <v>9770.5268595060006</v>
      </c>
      <c r="BF150" s="1">
        <v>9851.2995459819995</v>
      </c>
      <c r="BG150" s="1">
        <v>9928.0059438379994</v>
      </c>
      <c r="BH150" s="1">
        <v>10000</v>
      </c>
    </row>
    <row r="151" spans="1:65" x14ac:dyDescent="0.15">
      <c r="A151" s="1" t="s">
        <v>465</v>
      </c>
      <c r="B151" s="1" t="s">
        <v>483</v>
      </c>
      <c r="C151" s="1">
        <v>1</v>
      </c>
      <c r="D151" s="1">
        <v>1</v>
      </c>
      <c r="E151" s="1">
        <v>2</v>
      </c>
      <c r="F151" s="1">
        <v>63</v>
      </c>
      <c r="G151" s="1">
        <v>0</v>
      </c>
      <c r="H151" s="1">
        <v>0</v>
      </c>
      <c r="I151" s="1">
        <v>0</v>
      </c>
      <c r="J151" s="1">
        <v>0</v>
      </c>
      <c r="K151" s="1">
        <v>5882.7560323890002</v>
      </c>
      <c r="L151" s="1">
        <v>47</v>
      </c>
      <c r="M151" s="1">
        <v>5948.4080237170001</v>
      </c>
      <c r="N151" s="1">
        <v>6019.9987265150003</v>
      </c>
      <c r="O151" s="1">
        <v>6092.7109927390002</v>
      </c>
      <c r="P151" s="1">
        <v>6166.6373505199999</v>
      </c>
      <c r="Q151" s="1">
        <v>6241.8975991560001</v>
      </c>
      <c r="R151" s="1">
        <v>6318.647177156</v>
      </c>
      <c r="S151" s="1">
        <v>6397.0840649350002</v>
      </c>
      <c r="T151" s="1">
        <v>6476.5362307619998</v>
      </c>
      <c r="U151" s="1">
        <v>6556.9131008240001</v>
      </c>
      <c r="V151" s="1">
        <v>6638.2217167119998</v>
      </c>
      <c r="W151" s="1">
        <v>6720.4635714469996</v>
      </c>
      <c r="X151" s="1">
        <v>6803.6394539359999</v>
      </c>
      <c r="Y151" s="1">
        <v>6887.7477537479999</v>
      </c>
      <c r="Z151" s="1">
        <v>6972.7854178010002</v>
      </c>
      <c r="AA151" s="1">
        <v>7058.7497752059999</v>
      </c>
      <c r="AB151" s="1">
        <v>7145.6350117399998</v>
      </c>
      <c r="AC151" s="1">
        <v>7233.4356019799998</v>
      </c>
      <c r="AD151" s="1">
        <v>7322.1443366860003</v>
      </c>
      <c r="AE151" s="1">
        <v>7411.7505784209998</v>
      </c>
      <c r="AF151" s="1">
        <v>7502.2420947250002</v>
      </c>
      <c r="AG151" s="1">
        <v>7593.6016276509999</v>
      </c>
      <c r="AH151" s="1">
        <v>7685.8106711350001</v>
      </c>
      <c r="AI151" s="1">
        <v>7778.8465588469999</v>
      </c>
      <c r="AJ151" s="1">
        <v>7872.6738287010003</v>
      </c>
      <c r="AK151" s="1">
        <v>7967.2638699010004</v>
      </c>
      <c r="AL151" s="1">
        <v>8062.569559474</v>
      </c>
      <c r="AM151" s="1">
        <v>8158.5469498109996</v>
      </c>
      <c r="AN151" s="1">
        <v>8255.1251146659997</v>
      </c>
      <c r="AO151" s="1">
        <v>8352.1874853779991</v>
      </c>
      <c r="AP151" s="1">
        <v>8449.5701582220008</v>
      </c>
      <c r="AQ151" s="1">
        <v>8547.2790341679993</v>
      </c>
      <c r="AR151" s="1">
        <v>8645.2060820139995</v>
      </c>
      <c r="AS151" s="1">
        <v>8743.2279355659994</v>
      </c>
      <c r="AT151" s="1">
        <v>8841.2041937089998</v>
      </c>
      <c r="AU151" s="1">
        <v>8938.9753686740005</v>
      </c>
      <c r="AV151" s="1">
        <v>9036.3605194539996</v>
      </c>
      <c r="AW151" s="1">
        <v>9133.1548191050006</v>
      </c>
      <c r="AX151" s="1">
        <v>9229.1267100160003</v>
      </c>
      <c r="AY151" s="1">
        <v>9324.0149543829993</v>
      </c>
      <c r="AZ151" s="1">
        <v>9417.5251806889992</v>
      </c>
      <c r="BA151" s="1">
        <v>9509.3262992060008</v>
      </c>
      <c r="BB151" s="1">
        <v>9599.0464460580006</v>
      </c>
      <c r="BC151" s="1">
        <v>9686.2688030959998</v>
      </c>
      <c r="BD151" s="1">
        <v>9770.5268595060006</v>
      </c>
      <c r="BE151" s="1">
        <v>9851.2995459819995</v>
      </c>
      <c r="BF151" s="1">
        <v>9928.0059438379994</v>
      </c>
      <c r="BG151" s="1">
        <v>10000</v>
      </c>
    </row>
    <row r="152" spans="1:65" x14ac:dyDescent="0.15">
      <c r="A152" s="1" t="s">
        <v>466</v>
      </c>
      <c r="B152" s="1" t="s">
        <v>483</v>
      </c>
      <c r="C152" s="1">
        <v>1</v>
      </c>
      <c r="D152" s="1">
        <v>1</v>
      </c>
      <c r="E152" s="1">
        <v>2</v>
      </c>
      <c r="F152" s="1">
        <v>64</v>
      </c>
      <c r="G152" s="1">
        <v>0</v>
      </c>
      <c r="H152" s="1">
        <v>0</v>
      </c>
      <c r="I152" s="1">
        <v>0</v>
      </c>
      <c r="J152" s="1">
        <v>0</v>
      </c>
      <c r="K152" s="1">
        <v>5957.4582150240003</v>
      </c>
      <c r="L152" s="1">
        <v>46</v>
      </c>
      <c r="M152" s="1">
        <v>6023.519198596</v>
      </c>
      <c r="N152" s="1">
        <v>6095.7230514680004</v>
      </c>
      <c r="O152" s="1">
        <v>6169.0675733879998</v>
      </c>
      <c r="P152" s="1">
        <v>6243.6594717090002</v>
      </c>
      <c r="Q152" s="1">
        <v>6319.6393437119996</v>
      </c>
      <c r="R152" s="1">
        <v>6397.1891499459998</v>
      </c>
      <c r="S152" s="1">
        <v>6476.5362307619998</v>
      </c>
      <c r="T152" s="1">
        <v>6556.9131008240001</v>
      </c>
      <c r="U152" s="1">
        <v>6638.2217167119998</v>
      </c>
      <c r="V152" s="1">
        <v>6720.4635714469996</v>
      </c>
      <c r="W152" s="1">
        <v>6803.6394539359999</v>
      </c>
      <c r="X152" s="1">
        <v>6887.7477537479999</v>
      </c>
      <c r="Y152" s="1">
        <v>6972.7854178010002</v>
      </c>
      <c r="Z152" s="1">
        <v>7058.7497752059999</v>
      </c>
      <c r="AA152" s="1">
        <v>7145.6350117399998</v>
      </c>
      <c r="AB152" s="1">
        <v>7233.4356019799998</v>
      </c>
      <c r="AC152" s="1">
        <v>7322.1443366860003</v>
      </c>
      <c r="AD152" s="1">
        <v>7411.7505784209998</v>
      </c>
      <c r="AE152" s="1">
        <v>7502.2420947250002</v>
      </c>
      <c r="AF152" s="1">
        <v>7593.6016276509999</v>
      </c>
      <c r="AG152" s="1">
        <v>7685.8106711350001</v>
      </c>
      <c r="AH152" s="1">
        <v>7778.8465588469999</v>
      </c>
      <c r="AI152" s="1">
        <v>7872.6738287010003</v>
      </c>
      <c r="AJ152" s="1">
        <v>7967.2638699010004</v>
      </c>
      <c r="AK152" s="1">
        <v>8062.569559474</v>
      </c>
      <c r="AL152" s="1">
        <v>8158.5469498109996</v>
      </c>
      <c r="AM152" s="1">
        <v>8255.1251146659997</v>
      </c>
      <c r="AN152" s="1">
        <v>8352.1874853779991</v>
      </c>
      <c r="AO152" s="1">
        <v>8449.5701582220008</v>
      </c>
      <c r="AP152" s="1">
        <v>8547.2790341679993</v>
      </c>
      <c r="AQ152" s="1">
        <v>8645.2060820139995</v>
      </c>
      <c r="AR152" s="1">
        <v>8743.2279355659994</v>
      </c>
      <c r="AS152" s="1">
        <v>8841.2041937089998</v>
      </c>
      <c r="AT152" s="1">
        <v>8938.9753686740005</v>
      </c>
      <c r="AU152" s="1">
        <v>9036.3605194539996</v>
      </c>
      <c r="AV152" s="1">
        <v>9133.1548191050006</v>
      </c>
      <c r="AW152" s="1">
        <v>9229.1267100160003</v>
      </c>
      <c r="AX152" s="1">
        <v>9324.0149543829993</v>
      </c>
      <c r="AY152" s="1">
        <v>9417.5251806889992</v>
      </c>
      <c r="AZ152" s="1">
        <v>9509.3262992060008</v>
      </c>
      <c r="BA152" s="1">
        <v>9599.0464460580006</v>
      </c>
      <c r="BB152" s="1">
        <v>9686.2688030959998</v>
      </c>
      <c r="BC152" s="1">
        <v>9770.5268595060006</v>
      </c>
      <c r="BD152" s="1">
        <v>9851.2995459819995</v>
      </c>
      <c r="BE152" s="1">
        <v>9928.0059438379994</v>
      </c>
      <c r="BF152" s="1">
        <v>10000</v>
      </c>
    </row>
    <row r="153" spans="1:65" x14ac:dyDescent="0.15">
      <c r="A153" s="1" t="s">
        <v>467</v>
      </c>
      <c r="B153" s="1" t="s">
        <v>483</v>
      </c>
      <c r="C153" s="1">
        <v>1</v>
      </c>
      <c r="D153" s="1">
        <v>1</v>
      </c>
      <c r="E153" s="1">
        <v>2</v>
      </c>
      <c r="F153" s="1">
        <v>65</v>
      </c>
      <c r="G153" s="1">
        <v>0</v>
      </c>
      <c r="H153" s="1">
        <v>0</v>
      </c>
      <c r="I153" s="1">
        <v>0</v>
      </c>
      <c r="J153" s="1">
        <v>0</v>
      </c>
      <c r="K153" s="1">
        <v>6033.3050474150004</v>
      </c>
      <c r="L153" s="1">
        <v>45</v>
      </c>
      <c r="M153" s="1">
        <v>6099.7078195820004</v>
      </c>
      <c r="N153" s="1">
        <v>6172.482248454</v>
      </c>
      <c r="O153" s="1">
        <v>6246.4177438229999</v>
      </c>
      <c r="P153" s="1">
        <v>6321.6400851219996</v>
      </c>
      <c r="Q153" s="1">
        <v>6398.315243088</v>
      </c>
      <c r="R153" s="1">
        <v>6476.6534005450003</v>
      </c>
      <c r="S153" s="1">
        <v>6556.9131008240001</v>
      </c>
      <c r="T153" s="1">
        <v>6638.2217167119998</v>
      </c>
      <c r="U153" s="1">
        <v>6720.4635714469996</v>
      </c>
      <c r="V153" s="1">
        <v>6803.6394539359999</v>
      </c>
      <c r="W153" s="1">
        <v>6887.7477537479999</v>
      </c>
      <c r="X153" s="1">
        <v>6972.7854178010002</v>
      </c>
      <c r="Y153" s="1">
        <v>7058.7497752059999</v>
      </c>
      <c r="Z153" s="1">
        <v>7145.6350117399998</v>
      </c>
      <c r="AA153" s="1">
        <v>7233.4356019799998</v>
      </c>
      <c r="AB153" s="1">
        <v>7322.1443366860003</v>
      </c>
      <c r="AC153" s="1">
        <v>7411.7505784209998</v>
      </c>
      <c r="AD153" s="1">
        <v>7502.2420947250002</v>
      </c>
      <c r="AE153" s="1">
        <v>7593.6016276509999</v>
      </c>
      <c r="AF153" s="1">
        <v>7685.8106711350001</v>
      </c>
      <c r="AG153" s="1">
        <v>7778.8465588469999</v>
      </c>
      <c r="AH153" s="1">
        <v>7872.6738287010003</v>
      </c>
      <c r="AI153" s="1">
        <v>7967.2638699010004</v>
      </c>
      <c r="AJ153" s="1">
        <v>8062.569559474</v>
      </c>
      <c r="AK153" s="1">
        <v>8158.5469498109996</v>
      </c>
      <c r="AL153" s="1">
        <v>8255.1251146659997</v>
      </c>
      <c r="AM153" s="1">
        <v>8352.1874853779991</v>
      </c>
      <c r="AN153" s="1">
        <v>8449.5701582220008</v>
      </c>
      <c r="AO153" s="1">
        <v>8547.2790341679993</v>
      </c>
      <c r="AP153" s="1">
        <v>8645.2060820139995</v>
      </c>
      <c r="AQ153" s="1">
        <v>8743.2279355659994</v>
      </c>
      <c r="AR153" s="1">
        <v>8841.2041937089998</v>
      </c>
      <c r="AS153" s="1">
        <v>8938.9753686740005</v>
      </c>
      <c r="AT153" s="1">
        <v>9036.3605194539996</v>
      </c>
      <c r="AU153" s="1">
        <v>9133.1548191050006</v>
      </c>
      <c r="AV153" s="1">
        <v>9229.1267100160003</v>
      </c>
      <c r="AW153" s="1">
        <v>9324.0149543829993</v>
      </c>
      <c r="AX153" s="1">
        <v>9417.5251806889992</v>
      </c>
      <c r="AY153" s="1">
        <v>9509.3262992060008</v>
      </c>
      <c r="AZ153" s="1">
        <v>9599.0464460580006</v>
      </c>
      <c r="BA153" s="1">
        <v>9686.2688030959998</v>
      </c>
      <c r="BB153" s="1">
        <v>9770.5268595060006</v>
      </c>
      <c r="BC153" s="1">
        <v>9851.2995459819995</v>
      </c>
      <c r="BD153" s="1">
        <v>9928.0059438379994</v>
      </c>
      <c r="BE153" s="1">
        <v>10000</v>
      </c>
    </row>
    <row r="154" spans="1:65" x14ac:dyDescent="0.15">
      <c r="A154" s="1" t="s">
        <v>468</v>
      </c>
      <c r="B154" s="1" t="s">
        <v>483</v>
      </c>
      <c r="C154" s="1">
        <v>1</v>
      </c>
      <c r="D154" s="1">
        <v>1</v>
      </c>
      <c r="E154" s="1">
        <v>2</v>
      </c>
      <c r="F154" s="1">
        <v>66</v>
      </c>
      <c r="G154" s="1">
        <v>0</v>
      </c>
      <c r="H154" s="1">
        <v>0</v>
      </c>
      <c r="I154" s="1">
        <v>0</v>
      </c>
      <c r="J154" s="1">
        <v>0</v>
      </c>
      <c r="K154" s="1">
        <v>6110.3283960870003</v>
      </c>
      <c r="L154" s="1">
        <v>44</v>
      </c>
      <c r="M154" s="1">
        <v>6176.9949487229997</v>
      </c>
      <c r="N154" s="1">
        <v>6250.2884470199997</v>
      </c>
      <c r="O154" s="1">
        <v>6324.7680754769999</v>
      </c>
      <c r="P154" s="1">
        <v>6400.5838734540002</v>
      </c>
      <c r="Q154" s="1">
        <v>6477.9289346879996</v>
      </c>
      <c r="R154" s="1">
        <v>6557.0443621140003</v>
      </c>
      <c r="S154" s="1">
        <v>6638.2217167119998</v>
      </c>
      <c r="T154" s="1">
        <v>6720.4635714469996</v>
      </c>
      <c r="U154" s="1">
        <v>6803.6394539359999</v>
      </c>
      <c r="V154" s="1">
        <v>6887.7477537479999</v>
      </c>
      <c r="W154" s="1">
        <v>6972.7854178010002</v>
      </c>
      <c r="X154" s="1">
        <v>7058.7497752059999</v>
      </c>
      <c r="Y154" s="1">
        <v>7145.6350117399998</v>
      </c>
      <c r="Z154" s="1">
        <v>7233.4356019799998</v>
      </c>
      <c r="AA154" s="1">
        <v>7322.1443366860003</v>
      </c>
      <c r="AB154" s="1">
        <v>7411.7505784209998</v>
      </c>
      <c r="AC154" s="1">
        <v>7502.2420947250002</v>
      </c>
      <c r="AD154" s="1">
        <v>7593.6016276509999</v>
      </c>
      <c r="AE154" s="1">
        <v>7685.8106711350001</v>
      </c>
      <c r="AF154" s="1">
        <v>7778.8465588469999</v>
      </c>
      <c r="AG154" s="1">
        <v>7872.6738287010003</v>
      </c>
      <c r="AH154" s="1">
        <v>7967.2638699010004</v>
      </c>
      <c r="AI154" s="1">
        <v>8062.569559474</v>
      </c>
      <c r="AJ154" s="1">
        <v>8158.5469498109996</v>
      </c>
      <c r="AK154" s="1">
        <v>8255.1251146659997</v>
      </c>
      <c r="AL154" s="1">
        <v>8352.1874853779991</v>
      </c>
      <c r="AM154" s="1">
        <v>8449.5701582220008</v>
      </c>
      <c r="AN154" s="1">
        <v>8547.2790341679993</v>
      </c>
      <c r="AO154" s="1">
        <v>8645.2060820139995</v>
      </c>
      <c r="AP154" s="1">
        <v>8743.2279355659994</v>
      </c>
      <c r="AQ154" s="1">
        <v>8841.2041937089998</v>
      </c>
      <c r="AR154" s="1">
        <v>8938.9753686740005</v>
      </c>
      <c r="AS154" s="1">
        <v>9036.3605194539996</v>
      </c>
      <c r="AT154" s="1">
        <v>9133.1548191050006</v>
      </c>
      <c r="AU154" s="1">
        <v>9229.1267100160003</v>
      </c>
      <c r="AV154" s="1">
        <v>9324.0149543829993</v>
      </c>
      <c r="AW154" s="1">
        <v>9417.5251806889992</v>
      </c>
      <c r="AX154" s="1">
        <v>9509.3262992060008</v>
      </c>
      <c r="AY154" s="1">
        <v>9599.0464460580006</v>
      </c>
      <c r="AZ154" s="1">
        <v>9686.2688030959998</v>
      </c>
      <c r="BA154" s="1">
        <v>9770.5268595060006</v>
      </c>
      <c r="BB154" s="1">
        <v>9851.2995459819995</v>
      </c>
      <c r="BC154" s="1">
        <v>9928.0059438379994</v>
      </c>
      <c r="BD154" s="1">
        <v>10000</v>
      </c>
    </row>
    <row r="155" spans="1:65" x14ac:dyDescent="0.15">
      <c r="A155" s="1" t="s">
        <v>469</v>
      </c>
      <c r="B155" s="1" t="s">
        <v>483</v>
      </c>
      <c r="C155" s="1">
        <v>1</v>
      </c>
      <c r="D155" s="1">
        <v>1</v>
      </c>
      <c r="E155" s="1">
        <v>2</v>
      </c>
      <c r="F155" s="1">
        <v>67</v>
      </c>
      <c r="G155" s="1">
        <v>0</v>
      </c>
      <c r="H155" s="1">
        <v>0</v>
      </c>
      <c r="I155" s="1">
        <v>0</v>
      </c>
      <c r="J155" s="1">
        <v>0</v>
      </c>
      <c r="K155" s="1">
        <v>6188.549773447</v>
      </c>
      <c r="L155" s="1">
        <v>43</v>
      </c>
      <c r="M155" s="1">
        <v>6255.3905000120003</v>
      </c>
      <c r="N155" s="1">
        <v>6329.144941816</v>
      </c>
      <c r="O155" s="1">
        <v>6404.1195941260003</v>
      </c>
      <c r="P155" s="1">
        <v>6480.4905618789999</v>
      </c>
      <c r="Q155" s="1">
        <v>6558.4816187329998</v>
      </c>
      <c r="R155" s="1">
        <v>6638.3706425030005</v>
      </c>
      <c r="S155" s="1">
        <v>6720.4635714469996</v>
      </c>
      <c r="T155" s="1">
        <v>6803.6394539359999</v>
      </c>
      <c r="U155" s="1">
        <v>6887.7477537479999</v>
      </c>
      <c r="V155" s="1">
        <v>6972.7854178010002</v>
      </c>
      <c r="W155" s="1">
        <v>7058.7497752059999</v>
      </c>
      <c r="X155" s="1">
        <v>7145.6350117399998</v>
      </c>
      <c r="Y155" s="1">
        <v>7233.4356019799998</v>
      </c>
      <c r="Z155" s="1">
        <v>7322.1443366860003</v>
      </c>
      <c r="AA155" s="1">
        <v>7411.7505784209998</v>
      </c>
      <c r="AB155" s="1">
        <v>7502.2420947250002</v>
      </c>
      <c r="AC155" s="1">
        <v>7593.6016276509999</v>
      </c>
      <c r="AD155" s="1">
        <v>7685.8106711350001</v>
      </c>
      <c r="AE155" s="1">
        <v>7778.8465588469999</v>
      </c>
      <c r="AF155" s="1">
        <v>7872.6738287010003</v>
      </c>
      <c r="AG155" s="1">
        <v>7967.2638699010004</v>
      </c>
      <c r="AH155" s="1">
        <v>8062.569559474</v>
      </c>
      <c r="AI155" s="1">
        <v>8158.5469498109996</v>
      </c>
      <c r="AJ155" s="1">
        <v>8255.1251146659997</v>
      </c>
      <c r="AK155" s="1">
        <v>8352.1874853779991</v>
      </c>
      <c r="AL155" s="1">
        <v>8449.5701582220008</v>
      </c>
      <c r="AM155" s="1">
        <v>8547.2790341679993</v>
      </c>
      <c r="AN155" s="1">
        <v>8645.2060820139995</v>
      </c>
      <c r="AO155" s="1">
        <v>8743.2279355659994</v>
      </c>
      <c r="AP155" s="1">
        <v>8841.2041937089998</v>
      </c>
      <c r="AQ155" s="1">
        <v>8938.9753686740005</v>
      </c>
      <c r="AR155" s="1">
        <v>9036.3605194539996</v>
      </c>
      <c r="AS155" s="1">
        <v>9133.1548191050006</v>
      </c>
      <c r="AT155" s="1">
        <v>9229.1267100160003</v>
      </c>
      <c r="AU155" s="1">
        <v>9324.0149543829993</v>
      </c>
      <c r="AV155" s="1">
        <v>9417.5251806889992</v>
      </c>
      <c r="AW155" s="1">
        <v>9509.3262992060008</v>
      </c>
      <c r="AX155" s="1">
        <v>9599.0464460580006</v>
      </c>
      <c r="AY155" s="1">
        <v>9686.2688030959998</v>
      </c>
      <c r="AZ155" s="1">
        <v>9770.5268595060006</v>
      </c>
      <c r="BA155" s="1">
        <v>9851.2995459819995</v>
      </c>
      <c r="BB155" s="1">
        <v>9928.0059438379994</v>
      </c>
      <c r="BC155" s="1">
        <v>10000</v>
      </c>
    </row>
    <row r="156" spans="1:65" x14ac:dyDescent="0.15">
      <c r="A156" s="1" t="s">
        <v>470</v>
      </c>
      <c r="B156" s="1" t="s">
        <v>483</v>
      </c>
      <c r="C156" s="1">
        <v>1</v>
      </c>
      <c r="D156" s="1">
        <v>1</v>
      </c>
      <c r="E156" s="1">
        <v>2</v>
      </c>
      <c r="F156" s="1">
        <v>68</v>
      </c>
      <c r="G156" s="1">
        <v>0</v>
      </c>
      <c r="H156" s="1">
        <v>0</v>
      </c>
      <c r="I156" s="1">
        <v>0</v>
      </c>
      <c r="J156" s="1">
        <v>0</v>
      </c>
      <c r="K156" s="1">
        <v>6267.9861958720003</v>
      </c>
      <c r="L156" s="1">
        <v>42</v>
      </c>
      <c r="M156" s="1">
        <v>6334.9033020349998</v>
      </c>
      <c r="N156" s="1">
        <v>6409.058213458</v>
      </c>
      <c r="O156" s="1">
        <v>6484.4775530429997</v>
      </c>
      <c r="P156" s="1">
        <v>6561.3679126890001</v>
      </c>
      <c r="Q156" s="1">
        <v>6639.9936260049999</v>
      </c>
      <c r="R156" s="1">
        <v>6720.6344099199996</v>
      </c>
      <c r="S156" s="1">
        <v>6803.6394539359999</v>
      </c>
      <c r="T156" s="1">
        <v>6887.7477537479999</v>
      </c>
      <c r="U156" s="1">
        <v>6972.7854178010002</v>
      </c>
      <c r="V156" s="1">
        <v>7058.7497752059999</v>
      </c>
      <c r="W156" s="1">
        <v>7145.6350117399998</v>
      </c>
      <c r="X156" s="1">
        <v>7233.4356019799998</v>
      </c>
      <c r="Y156" s="1">
        <v>7322.1443366860003</v>
      </c>
      <c r="Z156" s="1">
        <v>7411.7505784209998</v>
      </c>
      <c r="AA156" s="1">
        <v>7502.2420947250002</v>
      </c>
      <c r="AB156" s="1">
        <v>7593.6016276509999</v>
      </c>
      <c r="AC156" s="1">
        <v>7685.8106711350001</v>
      </c>
      <c r="AD156" s="1">
        <v>7778.8465588469999</v>
      </c>
      <c r="AE156" s="1">
        <v>7872.6738287010003</v>
      </c>
      <c r="AF156" s="1">
        <v>7967.2638699010004</v>
      </c>
      <c r="AG156" s="1">
        <v>8062.569559474</v>
      </c>
      <c r="AH156" s="1">
        <v>8158.5469498109996</v>
      </c>
      <c r="AI156" s="1">
        <v>8255.1251146659997</v>
      </c>
      <c r="AJ156" s="1">
        <v>8352.1874853779991</v>
      </c>
      <c r="AK156" s="1">
        <v>8449.5701582220008</v>
      </c>
      <c r="AL156" s="1">
        <v>8547.2790341679993</v>
      </c>
      <c r="AM156" s="1">
        <v>8645.2060820139995</v>
      </c>
      <c r="AN156" s="1">
        <v>8743.2279355659994</v>
      </c>
      <c r="AO156" s="1">
        <v>8841.2041937089998</v>
      </c>
      <c r="AP156" s="1">
        <v>8938.9753686740005</v>
      </c>
      <c r="AQ156" s="1">
        <v>9036.3605194539996</v>
      </c>
      <c r="AR156" s="1">
        <v>9133.1548191050006</v>
      </c>
      <c r="AS156" s="1">
        <v>9229.1267100160003</v>
      </c>
      <c r="AT156" s="1">
        <v>9324.0149543829993</v>
      </c>
      <c r="AU156" s="1">
        <v>9417.5251806889992</v>
      </c>
      <c r="AV156" s="1">
        <v>9509.3262992060008</v>
      </c>
      <c r="AW156" s="1">
        <v>9599.0464460580006</v>
      </c>
      <c r="AX156" s="1">
        <v>9686.2688030959998</v>
      </c>
      <c r="AY156" s="1">
        <v>9770.5268595060006</v>
      </c>
      <c r="AZ156" s="1">
        <v>9851.2995459819995</v>
      </c>
      <c r="BA156" s="1">
        <v>9928.0059438379994</v>
      </c>
      <c r="BB156" s="1">
        <v>10000</v>
      </c>
    </row>
    <row r="157" spans="1:65" x14ac:dyDescent="0.15">
      <c r="A157" s="1" t="s">
        <v>471</v>
      </c>
      <c r="B157" s="1" t="s">
        <v>483</v>
      </c>
      <c r="C157" s="1">
        <v>1</v>
      </c>
      <c r="D157" s="1">
        <v>1</v>
      </c>
      <c r="E157" s="1">
        <v>2</v>
      </c>
      <c r="F157" s="1">
        <v>69</v>
      </c>
      <c r="G157" s="1">
        <v>0</v>
      </c>
      <c r="H157" s="1">
        <v>0</v>
      </c>
      <c r="I157" s="1">
        <v>0</v>
      </c>
      <c r="J157" s="1">
        <v>0</v>
      </c>
      <c r="K157" s="1">
        <v>6348.6535949700001</v>
      </c>
      <c r="L157" s="1">
        <v>41</v>
      </c>
      <c r="M157" s="1">
        <v>6415.5463538539998</v>
      </c>
      <c r="N157" s="1">
        <v>6490.0402688699996</v>
      </c>
      <c r="O157" s="1">
        <v>6565.8576760320002</v>
      </c>
      <c r="P157" s="1">
        <v>6643.2495371599998</v>
      </c>
      <c r="Q157" s="1">
        <v>6722.4696241330003</v>
      </c>
      <c r="R157" s="1">
        <v>6803.8376535950001</v>
      </c>
      <c r="S157" s="1">
        <v>6887.7477537479999</v>
      </c>
      <c r="T157" s="1">
        <v>6972.7854178010002</v>
      </c>
      <c r="U157" s="1">
        <v>7058.7497752059999</v>
      </c>
      <c r="V157" s="1">
        <v>7145.6350117399998</v>
      </c>
      <c r="W157" s="1">
        <v>7233.4356019799998</v>
      </c>
      <c r="X157" s="1">
        <v>7322.1443366860003</v>
      </c>
      <c r="Y157" s="1">
        <v>7411.7505784209998</v>
      </c>
      <c r="Z157" s="1">
        <v>7502.2420947250002</v>
      </c>
      <c r="AA157" s="1">
        <v>7593.6016276509999</v>
      </c>
      <c r="AB157" s="1">
        <v>7685.8106711350001</v>
      </c>
      <c r="AC157" s="1">
        <v>7778.8465588469999</v>
      </c>
      <c r="AD157" s="1">
        <v>7872.6738287010003</v>
      </c>
      <c r="AE157" s="1">
        <v>7967.2638699010004</v>
      </c>
      <c r="AF157" s="1">
        <v>8062.569559474</v>
      </c>
      <c r="AG157" s="1">
        <v>8158.5469498109996</v>
      </c>
      <c r="AH157" s="1">
        <v>8255.1251146659997</v>
      </c>
      <c r="AI157" s="1">
        <v>8352.1874853779991</v>
      </c>
      <c r="AJ157" s="1">
        <v>8449.5701582220008</v>
      </c>
      <c r="AK157" s="1">
        <v>8547.2790341679993</v>
      </c>
      <c r="AL157" s="1">
        <v>8645.2060820139995</v>
      </c>
      <c r="AM157" s="1">
        <v>8743.2279355659994</v>
      </c>
      <c r="AN157" s="1">
        <v>8841.2041937089998</v>
      </c>
      <c r="AO157" s="1">
        <v>8938.9753686740005</v>
      </c>
      <c r="AP157" s="1">
        <v>9036.3605194539996</v>
      </c>
      <c r="AQ157" s="1">
        <v>9133.1548191050006</v>
      </c>
      <c r="AR157" s="1">
        <v>9229.1267100160003</v>
      </c>
      <c r="AS157" s="1">
        <v>9324.0149543829993</v>
      </c>
      <c r="AT157" s="1">
        <v>9417.5251806889992</v>
      </c>
      <c r="AU157" s="1">
        <v>9509.3262992060008</v>
      </c>
      <c r="AV157" s="1">
        <v>9599.0464460580006</v>
      </c>
      <c r="AW157" s="1">
        <v>9686.2688030959998</v>
      </c>
      <c r="AX157" s="1">
        <v>9770.5268595060006</v>
      </c>
      <c r="AY157" s="1">
        <v>9851.2995459819995</v>
      </c>
      <c r="AZ157" s="1">
        <v>9928.0059438379994</v>
      </c>
      <c r="BA157" s="1">
        <v>10000</v>
      </c>
    </row>
    <row r="158" spans="1:65" x14ac:dyDescent="0.15">
      <c r="A158" s="1" t="s">
        <v>472</v>
      </c>
      <c r="B158" s="1" t="s">
        <v>483</v>
      </c>
      <c r="C158" s="1">
        <v>1</v>
      </c>
      <c r="D158" s="1">
        <v>1</v>
      </c>
      <c r="E158" s="1">
        <v>2</v>
      </c>
      <c r="F158" s="1">
        <v>70</v>
      </c>
      <c r="G158" s="1">
        <v>0</v>
      </c>
      <c r="H158" s="1">
        <v>0</v>
      </c>
      <c r="I158" s="1">
        <v>0</v>
      </c>
      <c r="J158" s="1">
        <v>0</v>
      </c>
      <c r="K158" s="1">
        <v>6449.7225426839996</v>
      </c>
      <c r="L158" s="1">
        <v>40</v>
      </c>
      <c r="M158" s="1">
        <v>6513.3190471400003</v>
      </c>
      <c r="N158" s="1">
        <v>6586.4989381260002</v>
      </c>
      <c r="O158" s="1">
        <v>6660.8440938260001</v>
      </c>
      <c r="P158" s="1">
        <v>6736.5423042749999</v>
      </c>
      <c r="Q158" s="1">
        <v>6813.8383764330001</v>
      </c>
      <c r="R158" s="1">
        <v>6893.0320844589996</v>
      </c>
      <c r="S158" s="1">
        <v>6974.5061831880003</v>
      </c>
      <c r="T158" s="1">
        <v>7058.7497752059999</v>
      </c>
      <c r="U158" s="1">
        <v>7145.6350117399998</v>
      </c>
      <c r="V158" s="1">
        <v>7233.4356019799998</v>
      </c>
      <c r="W158" s="1">
        <v>7322.1443366860003</v>
      </c>
      <c r="X158" s="1">
        <v>7411.7505784209998</v>
      </c>
      <c r="Y158" s="1">
        <v>7502.2420947250002</v>
      </c>
      <c r="Z158" s="1">
        <v>7593.6016276509999</v>
      </c>
      <c r="AA158" s="1">
        <v>7685.8106711350001</v>
      </c>
      <c r="AB158" s="1">
        <v>7778.8465588469999</v>
      </c>
      <c r="AC158" s="1">
        <v>7872.6738287010003</v>
      </c>
      <c r="AD158" s="1">
        <v>7967.2638699010004</v>
      </c>
      <c r="AE158" s="1">
        <v>8062.569559474</v>
      </c>
      <c r="AF158" s="1">
        <v>8158.5469498109996</v>
      </c>
      <c r="AG158" s="1">
        <v>8255.1251146659997</v>
      </c>
      <c r="AH158" s="1">
        <v>8352.1874853779991</v>
      </c>
      <c r="AI158" s="1">
        <v>8449.5701582220008</v>
      </c>
      <c r="AJ158" s="1">
        <v>8547.2790341679993</v>
      </c>
      <c r="AK158" s="1">
        <v>8645.2060820139995</v>
      </c>
      <c r="AL158" s="1">
        <v>8743.2279355659994</v>
      </c>
      <c r="AM158" s="1">
        <v>8841.2041937089998</v>
      </c>
      <c r="AN158" s="1">
        <v>8938.9753686740005</v>
      </c>
      <c r="AO158" s="1">
        <v>9036.3605194539996</v>
      </c>
      <c r="AP158" s="1">
        <v>9133.1548191050006</v>
      </c>
      <c r="AQ158" s="1">
        <v>9229.1267100160003</v>
      </c>
      <c r="AR158" s="1">
        <v>9324.0149543829993</v>
      </c>
      <c r="AS158" s="1">
        <v>9417.5251806889992</v>
      </c>
      <c r="AT158" s="1">
        <v>9509.3262992060008</v>
      </c>
      <c r="AU158" s="1">
        <v>9599.0464460580006</v>
      </c>
      <c r="AV158" s="1">
        <v>9686.2688030959998</v>
      </c>
      <c r="AW158" s="1">
        <v>9770.5268595060006</v>
      </c>
      <c r="AX158" s="1">
        <v>9851.2995459819995</v>
      </c>
      <c r="AY158" s="1">
        <v>9928.0059438379994</v>
      </c>
      <c r="AZ158" s="1">
        <v>10000</v>
      </c>
    </row>
    <row r="159" spans="1:65" x14ac:dyDescent="0.15">
      <c r="A159" s="1" t="s">
        <v>473</v>
      </c>
      <c r="B159" s="1" t="s">
        <v>483</v>
      </c>
      <c r="C159" s="1">
        <v>1</v>
      </c>
      <c r="D159" s="1">
        <v>1</v>
      </c>
      <c r="E159" s="1">
        <v>2</v>
      </c>
      <c r="F159" s="1">
        <v>71</v>
      </c>
      <c r="G159" s="1">
        <v>0</v>
      </c>
      <c r="H159" s="1">
        <v>0</v>
      </c>
      <c r="I159" s="1">
        <v>0</v>
      </c>
      <c r="J159" s="1">
        <v>0</v>
      </c>
      <c r="K159" s="1">
        <v>6535.3120562639997</v>
      </c>
      <c r="L159" s="1">
        <v>39</v>
      </c>
      <c r="M159" s="1">
        <v>6598.3105125880002</v>
      </c>
      <c r="N159" s="1">
        <v>6671.5657403260002</v>
      </c>
      <c r="O159" s="1">
        <v>6745.9976396989996</v>
      </c>
      <c r="P159" s="1">
        <v>6821.8232309260002</v>
      </c>
      <c r="Q159" s="1">
        <v>6899.3072834450004</v>
      </c>
      <c r="R159" s="1">
        <v>6978.7912476889996</v>
      </c>
      <c r="S159" s="1">
        <v>7060.7191690500003</v>
      </c>
      <c r="T159" s="1">
        <v>7145.6350117399998</v>
      </c>
      <c r="U159" s="1">
        <v>7233.4356019799998</v>
      </c>
      <c r="V159" s="1">
        <v>7322.1443366860003</v>
      </c>
      <c r="W159" s="1">
        <v>7411.7505784209998</v>
      </c>
      <c r="X159" s="1">
        <v>7502.2420947250002</v>
      </c>
      <c r="Y159" s="1">
        <v>7593.6016276509999</v>
      </c>
      <c r="Z159" s="1">
        <v>7685.8106711350001</v>
      </c>
      <c r="AA159" s="1">
        <v>7778.8465588469999</v>
      </c>
      <c r="AB159" s="1">
        <v>7872.6738287010003</v>
      </c>
      <c r="AC159" s="1">
        <v>7967.2638699010004</v>
      </c>
      <c r="AD159" s="1">
        <v>8062.569559474</v>
      </c>
      <c r="AE159" s="1">
        <v>8158.5469498109996</v>
      </c>
      <c r="AF159" s="1">
        <v>8255.1251146659997</v>
      </c>
      <c r="AG159" s="1">
        <v>8352.1874853779991</v>
      </c>
      <c r="AH159" s="1">
        <v>8449.5701582220008</v>
      </c>
      <c r="AI159" s="1">
        <v>8547.2790341679993</v>
      </c>
      <c r="AJ159" s="1">
        <v>8645.2060820139995</v>
      </c>
      <c r="AK159" s="1">
        <v>8743.2279355659994</v>
      </c>
      <c r="AL159" s="1">
        <v>8841.2041937089998</v>
      </c>
      <c r="AM159" s="1">
        <v>8938.9753686740005</v>
      </c>
      <c r="AN159" s="1">
        <v>9036.3605194539996</v>
      </c>
      <c r="AO159" s="1">
        <v>9133.1548191050006</v>
      </c>
      <c r="AP159" s="1">
        <v>9229.1267100160003</v>
      </c>
      <c r="AQ159" s="1">
        <v>9324.0149543829993</v>
      </c>
      <c r="AR159" s="1">
        <v>9417.5251806889992</v>
      </c>
      <c r="AS159" s="1">
        <v>9509.3262992060008</v>
      </c>
      <c r="AT159" s="1">
        <v>9599.0464460580006</v>
      </c>
      <c r="AU159" s="1">
        <v>9686.2688030959998</v>
      </c>
      <c r="AV159" s="1">
        <v>9770.5268595060006</v>
      </c>
      <c r="AW159" s="1">
        <v>9851.2995459819995</v>
      </c>
      <c r="AX159" s="1">
        <v>9928.0059438379994</v>
      </c>
      <c r="AY159" s="1">
        <v>10000</v>
      </c>
    </row>
    <row r="160" spans="1:65" x14ac:dyDescent="0.15">
      <c r="A160" s="1" t="s">
        <v>474</v>
      </c>
      <c r="B160" s="1" t="s">
        <v>483</v>
      </c>
      <c r="C160" s="1">
        <v>1</v>
      </c>
      <c r="D160" s="1">
        <v>1</v>
      </c>
      <c r="E160" s="1">
        <v>2</v>
      </c>
      <c r="F160" s="1">
        <v>72</v>
      </c>
      <c r="G160" s="1">
        <v>0</v>
      </c>
      <c r="H160" s="1">
        <v>0</v>
      </c>
      <c r="I160" s="1">
        <v>0</v>
      </c>
      <c r="J160" s="1">
        <v>0</v>
      </c>
      <c r="K160" s="1">
        <v>6622.3180886990003</v>
      </c>
      <c r="L160" s="1">
        <v>38</v>
      </c>
      <c r="M160" s="1">
        <v>6684.6590651959996</v>
      </c>
      <c r="N160" s="1">
        <v>6757.8972582369997</v>
      </c>
      <c r="O160" s="1">
        <v>6832.3323411949996</v>
      </c>
      <c r="P160" s="1">
        <v>6908.1953525689996</v>
      </c>
      <c r="Q160" s="1">
        <v>6985.7879532859997</v>
      </c>
      <c r="R160" s="1">
        <v>7065.5108133510003</v>
      </c>
      <c r="S160" s="1">
        <v>7147.8527928800004</v>
      </c>
      <c r="T160" s="1">
        <v>7233.4356019799998</v>
      </c>
      <c r="U160" s="1">
        <v>7322.1443366860003</v>
      </c>
      <c r="V160" s="1">
        <v>7411.7505784209998</v>
      </c>
      <c r="W160" s="1">
        <v>7502.2420947250002</v>
      </c>
      <c r="X160" s="1">
        <v>7593.6016276509999</v>
      </c>
      <c r="Y160" s="1">
        <v>7685.8106711350001</v>
      </c>
      <c r="Z160" s="1">
        <v>7778.8465588469999</v>
      </c>
      <c r="AA160" s="1">
        <v>7872.6738287010003</v>
      </c>
      <c r="AB160" s="1">
        <v>7967.2638699010004</v>
      </c>
      <c r="AC160" s="1">
        <v>8062.569559474</v>
      </c>
      <c r="AD160" s="1">
        <v>8158.5469498109996</v>
      </c>
      <c r="AE160" s="1">
        <v>8255.1251146659997</v>
      </c>
      <c r="AF160" s="1">
        <v>8352.1874853779991</v>
      </c>
      <c r="AG160" s="1">
        <v>8449.5701582220008</v>
      </c>
      <c r="AH160" s="1">
        <v>8547.2790341679993</v>
      </c>
      <c r="AI160" s="1">
        <v>8645.2060820139995</v>
      </c>
      <c r="AJ160" s="1">
        <v>8743.2279355659994</v>
      </c>
      <c r="AK160" s="1">
        <v>8841.2041937089998</v>
      </c>
      <c r="AL160" s="1">
        <v>8938.9753686740005</v>
      </c>
      <c r="AM160" s="1">
        <v>9036.3605194539996</v>
      </c>
      <c r="AN160" s="1">
        <v>9133.1548191050006</v>
      </c>
      <c r="AO160" s="1">
        <v>9229.1267100160003</v>
      </c>
      <c r="AP160" s="1">
        <v>9324.0149543829993</v>
      </c>
      <c r="AQ160" s="1">
        <v>9417.5251806889992</v>
      </c>
      <c r="AR160" s="1">
        <v>9509.3262992060008</v>
      </c>
      <c r="AS160" s="1">
        <v>9599.0464460580006</v>
      </c>
      <c r="AT160" s="1">
        <v>9686.2688030959998</v>
      </c>
      <c r="AU160" s="1">
        <v>9770.5268595060006</v>
      </c>
      <c r="AV160" s="1">
        <v>9851.2995459819995</v>
      </c>
      <c r="AW160" s="1">
        <v>9928.0059438379994</v>
      </c>
      <c r="AX160" s="1">
        <v>10000</v>
      </c>
    </row>
    <row r="161" spans="1:49" x14ac:dyDescent="0.15">
      <c r="A161" s="1" t="s">
        <v>475</v>
      </c>
      <c r="B161" s="1" t="s">
        <v>483</v>
      </c>
      <c r="C161" s="1">
        <v>1</v>
      </c>
      <c r="D161" s="1">
        <v>1</v>
      </c>
      <c r="E161" s="1">
        <v>2</v>
      </c>
      <c r="F161" s="1">
        <v>73</v>
      </c>
      <c r="G161" s="1">
        <v>0</v>
      </c>
      <c r="H161" s="1">
        <v>0</v>
      </c>
      <c r="I161" s="1">
        <v>0</v>
      </c>
      <c r="J161" s="1">
        <v>0</v>
      </c>
      <c r="K161" s="1">
        <v>6711.0356764329999</v>
      </c>
      <c r="L161" s="1">
        <v>37</v>
      </c>
      <c r="M161" s="1">
        <v>6772.5423006999999</v>
      </c>
      <c r="N161" s="1">
        <v>6845.6560050019998</v>
      </c>
      <c r="O161" s="1">
        <v>6919.9736414079998</v>
      </c>
      <c r="P161" s="1">
        <v>6995.7582344519997</v>
      </c>
      <c r="Q161" s="1">
        <v>7073.3683681889997</v>
      </c>
      <c r="R161" s="1">
        <v>7153.2394276510004</v>
      </c>
      <c r="S161" s="1">
        <v>7235.9330445799997</v>
      </c>
      <c r="T161" s="1">
        <v>7322.1443366860003</v>
      </c>
      <c r="U161" s="1">
        <v>7411.7505784209998</v>
      </c>
      <c r="V161" s="1">
        <v>7502.2420947250002</v>
      </c>
      <c r="W161" s="1">
        <v>7593.6016276509999</v>
      </c>
      <c r="X161" s="1">
        <v>7685.8106711350001</v>
      </c>
      <c r="Y161" s="1">
        <v>7778.8465588469999</v>
      </c>
      <c r="Z161" s="1">
        <v>7872.6738287010003</v>
      </c>
      <c r="AA161" s="1">
        <v>7967.2638699010004</v>
      </c>
      <c r="AB161" s="1">
        <v>8062.569559474</v>
      </c>
      <c r="AC161" s="1">
        <v>8158.5469498109996</v>
      </c>
      <c r="AD161" s="1">
        <v>8255.1251146659997</v>
      </c>
      <c r="AE161" s="1">
        <v>8352.1874853779991</v>
      </c>
      <c r="AF161" s="1">
        <v>8449.5701582220008</v>
      </c>
      <c r="AG161" s="1">
        <v>8547.2790341679993</v>
      </c>
      <c r="AH161" s="1">
        <v>8645.2060820139995</v>
      </c>
      <c r="AI161" s="1">
        <v>8743.2279355659994</v>
      </c>
      <c r="AJ161" s="1">
        <v>8841.2041937089998</v>
      </c>
      <c r="AK161" s="1">
        <v>8938.9753686740005</v>
      </c>
      <c r="AL161" s="1">
        <v>9036.3605194539996</v>
      </c>
      <c r="AM161" s="1">
        <v>9133.1548191050006</v>
      </c>
      <c r="AN161" s="1">
        <v>9229.1267100160003</v>
      </c>
      <c r="AO161" s="1">
        <v>9324.0149543829993</v>
      </c>
      <c r="AP161" s="1">
        <v>9417.5251806889992</v>
      </c>
      <c r="AQ161" s="1">
        <v>9509.3262992060008</v>
      </c>
      <c r="AR161" s="1">
        <v>9599.0464460580006</v>
      </c>
      <c r="AS161" s="1">
        <v>9686.2688030959998</v>
      </c>
      <c r="AT161" s="1">
        <v>9770.5268595060006</v>
      </c>
      <c r="AU161" s="1">
        <v>9851.2995459819995</v>
      </c>
      <c r="AV161" s="1">
        <v>9928.0059438379994</v>
      </c>
      <c r="AW161" s="1">
        <v>10000</v>
      </c>
    </row>
    <row r="162" spans="1:49" x14ac:dyDescent="0.15">
      <c r="A162" s="1" t="s">
        <v>476</v>
      </c>
      <c r="B162" s="1" t="s">
        <v>483</v>
      </c>
      <c r="C162" s="1">
        <v>1</v>
      </c>
      <c r="D162" s="1">
        <v>1</v>
      </c>
      <c r="E162" s="1">
        <v>2</v>
      </c>
      <c r="F162" s="1">
        <v>74</v>
      </c>
      <c r="G162" s="1">
        <v>0</v>
      </c>
      <c r="H162" s="1">
        <v>0</v>
      </c>
      <c r="I162" s="1">
        <v>0</v>
      </c>
      <c r="J162" s="1">
        <v>0</v>
      </c>
      <c r="K162" s="1">
        <v>6801.7530200410001</v>
      </c>
      <c r="L162" s="1">
        <v>36</v>
      </c>
      <c r="M162" s="1">
        <v>6862.2084486390004</v>
      </c>
      <c r="N162" s="1">
        <v>6935.0477786029996</v>
      </c>
      <c r="O162" s="1">
        <v>7009.0971538920003</v>
      </c>
      <c r="P162" s="1">
        <v>7084.6740522509999</v>
      </c>
      <c r="Q162" s="1">
        <v>7162.1616180840001</v>
      </c>
      <c r="R162" s="1">
        <v>7242.0628285209996</v>
      </c>
      <c r="S162" s="1">
        <v>7325.0019713410002</v>
      </c>
      <c r="T162" s="1">
        <v>7411.7505784209998</v>
      </c>
      <c r="U162" s="1">
        <v>7502.2420947250002</v>
      </c>
      <c r="V162" s="1">
        <v>7593.6016276509999</v>
      </c>
      <c r="W162" s="1">
        <v>7685.8106711350001</v>
      </c>
      <c r="X162" s="1">
        <v>7778.8465588469999</v>
      </c>
      <c r="Y162" s="1">
        <v>7872.6738287010003</v>
      </c>
      <c r="Z162" s="1">
        <v>7967.2638699010004</v>
      </c>
      <c r="AA162" s="1">
        <v>8062.569559474</v>
      </c>
      <c r="AB162" s="1">
        <v>8158.5469498109996</v>
      </c>
      <c r="AC162" s="1">
        <v>8255.1251146659997</v>
      </c>
      <c r="AD162" s="1">
        <v>8352.1874853779991</v>
      </c>
      <c r="AE162" s="1">
        <v>8449.5701582220008</v>
      </c>
      <c r="AF162" s="1">
        <v>8547.2790341679993</v>
      </c>
      <c r="AG162" s="1">
        <v>8645.2060820139995</v>
      </c>
      <c r="AH162" s="1">
        <v>8743.2279355659994</v>
      </c>
      <c r="AI162" s="1">
        <v>8841.2041937089998</v>
      </c>
      <c r="AJ162" s="1">
        <v>8938.9753686740005</v>
      </c>
      <c r="AK162" s="1">
        <v>9036.3605194539996</v>
      </c>
      <c r="AL162" s="1">
        <v>9133.1548191050006</v>
      </c>
      <c r="AM162" s="1">
        <v>9229.1267100160003</v>
      </c>
      <c r="AN162" s="1">
        <v>9324.0149543829993</v>
      </c>
      <c r="AO162" s="1">
        <v>9417.5251806889992</v>
      </c>
      <c r="AP162" s="1">
        <v>9509.3262992060008</v>
      </c>
      <c r="AQ162" s="1">
        <v>9599.0464460580006</v>
      </c>
      <c r="AR162" s="1">
        <v>9686.2688030959998</v>
      </c>
      <c r="AS162" s="1">
        <v>9770.5268595060006</v>
      </c>
      <c r="AT162" s="1">
        <v>9851.2995459819995</v>
      </c>
      <c r="AU162" s="1">
        <v>9928.0059438379994</v>
      </c>
      <c r="AV162" s="1">
        <v>10000</v>
      </c>
    </row>
    <row r="163" spans="1:49" x14ac:dyDescent="0.15">
      <c r="A163" s="1" t="s">
        <v>477</v>
      </c>
      <c r="B163" s="1" t="s">
        <v>483</v>
      </c>
      <c r="C163" s="1">
        <v>1</v>
      </c>
      <c r="D163" s="1">
        <v>1</v>
      </c>
      <c r="E163" s="1">
        <v>2</v>
      </c>
      <c r="F163" s="1">
        <v>75</v>
      </c>
      <c r="G163" s="1">
        <v>0</v>
      </c>
      <c r="H163" s="1">
        <v>0</v>
      </c>
      <c r="I163" s="1">
        <v>0</v>
      </c>
      <c r="J163" s="1">
        <v>0</v>
      </c>
      <c r="K163" s="1">
        <v>6894.1019706529996</v>
      </c>
      <c r="L163" s="1">
        <v>35</v>
      </c>
      <c r="M163" s="1">
        <v>6953.3247003200004</v>
      </c>
      <c r="N163" s="1">
        <v>7025.7599285830001</v>
      </c>
      <c r="O163" s="1">
        <v>7099.4391734860001</v>
      </c>
      <c r="P163" s="1">
        <v>7174.6959472959998</v>
      </c>
      <c r="Q163" s="1">
        <v>7251.9775421590002</v>
      </c>
      <c r="R163" s="1">
        <v>7331.8410114660001</v>
      </c>
      <c r="S163" s="1">
        <v>7414.9729022459996</v>
      </c>
      <c r="T163" s="1">
        <v>7502.2420947250002</v>
      </c>
      <c r="U163" s="1">
        <v>7593.6016276509999</v>
      </c>
      <c r="V163" s="1">
        <v>7685.8106711350001</v>
      </c>
      <c r="W163" s="1">
        <v>7778.8465588469999</v>
      </c>
      <c r="X163" s="1">
        <v>7872.6738287010003</v>
      </c>
      <c r="Y163" s="1">
        <v>7967.2638699010004</v>
      </c>
      <c r="Z163" s="1">
        <v>8062.569559474</v>
      </c>
      <c r="AA163" s="1">
        <v>8158.5469498109996</v>
      </c>
      <c r="AB163" s="1">
        <v>8255.1251146659997</v>
      </c>
      <c r="AC163" s="1">
        <v>8352.1874853779991</v>
      </c>
      <c r="AD163" s="1">
        <v>8449.5701582220008</v>
      </c>
      <c r="AE163" s="1">
        <v>8547.2790341679993</v>
      </c>
      <c r="AF163" s="1">
        <v>8645.2060820139995</v>
      </c>
      <c r="AG163" s="1">
        <v>8743.2279355659994</v>
      </c>
      <c r="AH163" s="1">
        <v>8841.2041937089998</v>
      </c>
      <c r="AI163" s="1">
        <v>8938.9753686740005</v>
      </c>
      <c r="AJ163" s="1">
        <v>9036.3605194539996</v>
      </c>
      <c r="AK163" s="1">
        <v>9133.1548191050006</v>
      </c>
      <c r="AL163" s="1">
        <v>9229.1267100160003</v>
      </c>
      <c r="AM163" s="1">
        <v>9324.0149543829993</v>
      </c>
      <c r="AN163" s="1">
        <v>9417.5251806889992</v>
      </c>
      <c r="AO163" s="1">
        <v>9509.3262992060008</v>
      </c>
      <c r="AP163" s="1">
        <v>9599.0464460580006</v>
      </c>
      <c r="AQ163" s="1">
        <v>9686.2688030959998</v>
      </c>
      <c r="AR163" s="1">
        <v>9770.5268595060006</v>
      </c>
      <c r="AS163" s="1">
        <v>9851.2995459819995</v>
      </c>
      <c r="AT163" s="1">
        <v>9928.0059438379994</v>
      </c>
      <c r="AU163" s="1">
        <v>10000</v>
      </c>
    </row>
    <row r="164" spans="1:49" x14ac:dyDescent="0.15">
      <c r="A164" s="1" t="s">
        <v>478</v>
      </c>
      <c r="B164" s="1" t="s">
        <v>483</v>
      </c>
      <c r="C164" s="1">
        <v>1</v>
      </c>
      <c r="D164" s="1">
        <v>1</v>
      </c>
      <c r="E164" s="1">
        <v>2</v>
      </c>
      <c r="F164" s="1">
        <v>76</v>
      </c>
      <c r="G164" s="1">
        <v>0</v>
      </c>
      <c r="H164" s="1">
        <v>0</v>
      </c>
      <c r="I164" s="1">
        <v>0</v>
      </c>
      <c r="J164" s="1">
        <v>0</v>
      </c>
      <c r="K164" s="1">
        <v>6988.3359287820003</v>
      </c>
      <c r="L164" s="1">
        <v>34</v>
      </c>
      <c r="M164" s="1">
        <v>7046.1020478729997</v>
      </c>
      <c r="N164" s="1">
        <v>7118.0047630019999</v>
      </c>
      <c r="O164" s="1">
        <v>7191.1661116969999</v>
      </c>
      <c r="P164" s="1">
        <v>7265.9801954049999</v>
      </c>
      <c r="Q164" s="1">
        <v>7342.9398552519997</v>
      </c>
      <c r="R164" s="1">
        <v>7422.6504625389998</v>
      </c>
      <c r="S164" s="1">
        <v>7505.8823960170002</v>
      </c>
      <c r="T164" s="1">
        <v>7593.6016276509999</v>
      </c>
      <c r="U164" s="1">
        <v>7685.8106711350001</v>
      </c>
      <c r="V164" s="1">
        <v>7778.8465588469999</v>
      </c>
      <c r="W164" s="1">
        <v>7872.6738287010003</v>
      </c>
      <c r="X164" s="1">
        <v>7967.2638699010004</v>
      </c>
      <c r="Y164" s="1">
        <v>8062.569559474</v>
      </c>
      <c r="Z164" s="1">
        <v>8158.5469498109996</v>
      </c>
      <c r="AA164" s="1">
        <v>8255.1251146659997</v>
      </c>
      <c r="AB164" s="1">
        <v>8352.1874853779991</v>
      </c>
      <c r="AC164" s="1">
        <v>8449.5701582220008</v>
      </c>
      <c r="AD164" s="1">
        <v>8547.2790341679993</v>
      </c>
      <c r="AE164" s="1">
        <v>8645.2060820139995</v>
      </c>
      <c r="AF164" s="1">
        <v>8743.2279355659994</v>
      </c>
      <c r="AG164" s="1">
        <v>8841.2041937089998</v>
      </c>
      <c r="AH164" s="1">
        <v>8938.9753686740005</v>
      </c>
      <c r="AI164" s="1">
        <v>9036.3605194539996</v>
      </c>
      <c r="AJ164" s="1">
        <v>9133.1548191050006</v>
      </c>
      <c r="AK164" s="1">
        <v>9229.1267100160003</v>
      </c>
      <c r="AL164" s="1">
        <v>9324.0149543829993</v>
      </c>
      <c r="AM164" s="1">
        <v>9417.5251806889992</v>
      </c>
      <c r="AN164" s="1">
        <v>9509.3262992060008</v>
      </c>
      <c r="AO164" s="1">
        <v>9599.0464460580006</v>
      </c>
      <c r="AP164" s="1">
        <v>9686.2688030959998</v>
      </c>
      <c r="AQ164" s="1">
        <v>9770.5268595060006</v>
      </c>
      <c r="AR164" s="1">
        <v>9851.2995459819995</v>
      </c>
      <c r="AS164" s="1">
        <v>9928.0059438379994</v>
      </c>
      <c r="AT164" s="1">
        <v>10000</v>
      </c>
    </row>
    <row r="165" spans="1:49" x14ac:dyDescent="0.15">
      <c r="A165" s="1" t="s">
        <v>479</v>
      </c>
      <c r="B165" s="1" t="s">
        <v>483</v>
      </c>
      <c r="C165" s="1">
        <v>1</v>
      </c>
      <c r="D165" s="1">
        <v>1</v>
      </c>
      <c r="E165" s="1">
        <v>2</v>
      </c>
      <c r="F165" s="1">
        <v>77</v>
      </c>
      <c r="G165" s="1">
        <v>0</v>
      </c>
      <c r="H165" s="1">
        <v>0</v>
      </c>
      <c r="I165" s="1">
        <v>0</v>
      </c>
      <c r="J165" s="1">
        <v>0</v>
      </c>
      <c r="K165" s="1">
        <v>7084.4972433920002</v>
      </c>
      <c r="L165" s="1">
        <v>33</v>
      </c>
      <c r="M165" s="1">
        <v>7140.6039364119997</v>
      </c>
      <c r="N165" s="1">
        <v>7211.8155167610003</v>
      </c>
      <c r="O165" s="1">
        <v>7284.3258373230001</v>
      </c>
      <c r="P165" s="1">
        <v>7358.5667913630004</v>
      </c>
      <c r="Q165" s="1">
        <v>7435.0666891370001</v>
      </c>
      <c r="R165" s="1">
        <v>7514.5024253580004</v>
      </c>
      <c r="S165" s="1">
        <v>7597.7187888380004</v>
      </c>
      <c r="T165" s="1">
        <v>7685.8106711350001</v>
      </c>
      <c r="U165" s="1">
        <v>7778.8465588469999</v>
      </c>
      <c r="V165" s="1">
        <v>7872.6738287010003</v>
      </c>
      <c r="W165" s="1">
        <v>7967.2638699010004</v>
      </c>
      <c r="X165" s="1">
        <v>8062.569559474</v>
      </c>
      <c r="Y165" s="1">
        <v>8158.5469498109996</v>
      </c>
      <c r="Z165" s="1">
        <v>8255.1251146659997</v>
      </c>
      <c r="AA165" s="1">
        <v>8352.1874853779991</v>
      </c>
      <c r="AB165" s="1">
        <v>8449.5701582220008</v>
      </c>
      <c r="AC165" s="1">
        <v>8547.2790341679993</v>
      </c>
      <c r="AD165" s="1">
        <v>8645.2060820139995</v>
      </c>
      <c r="AE165" s="1">
        <v>8743.2279355659994</v>
      </c>
      <c r="AF165" s="1">
        <v>8841.2041937089998</v>
      </c>
      <c r="AG165" s="1">
        <v>8938.9753686740005</v>
      </c>
      <c r="AH165" s="1">
        <v>9036.3605194539996</v>
      </c>
      <c r="AI165" s="1">
        <v>9133.1548191050006</v>
      </c>
      <c r="AJ165" s="1">
        <v>9229.1267100160003</v>
      </c>
      <c r="AK165" s="1">
        <v>9324.0149543829993</v>
      </c>
      <c r="AL165" s="1">
        <v>9417.5251806889992</v>
      </c>
      <c r="AM165" s="1">
        <v>9509.3262992060008</v>
      </c>
      <c r="AN165" s="1">
        <v>9599.0464460580006</v>
      </c>
      <c r="AO165" s="1">
        <v>9686.2688030959998</v>
      </c>
      <c r="AP165" s="1">
        <v>9770.5268595060006</v>
      </c>
      <c r="AQ165" s="1">
        <v>9851.2995459819995</v>
      </c>
      <c r="AR165" s="1">
        <v>9928.0059438379994</v>
      </c>
      <c r="AS165" s="1">
        <v>10000</v>
      </c>
    </row>
    <row r="166" spans="1:49" x14ac:dyDescent="0.15">
      <c r="A166" s="1" t="s">
        <v>480</v>
      </c>
      <c r="B166" s="1" t="s">
        <v>483</v>
      </c>
      <c r="C166" s="1">
        <v>1</v>
      </c>
      <c r="D166" s="1">
        <v>1</v>
      </c>
      <c r="E166" s="1">
        <v>2</v>
      </c>
      <c r="F166" s="1">
        <v>78</v>
      </c>
      <c r="G166" s="1">
        <v>0</v>
      </c>
      <c r="H166" s="1">
        <v>0</v>
      </c>
      <c r="I166" s="1">
        <v>0</v>
      </c>
      <c r="J166" s="1">
        <v>0</v>
      </c>
      <c r="K166" s="1">
        <v>7182.9903736429997</v>
      </c>
      <c r="L166" s="1">
        <v>32</v>
      </c>
      <c r="M166" s="1">
        <v>7237.1551157759995</v>
      </c>
      <c r="N166" s="1">
        <v>7307.5136923529999</v>
      </c>
      <c r="O166" s="1">
        <v>7379.206618018</v>
      </c>
      <c r="P166" s="1">
        <v>7452.6887663979996</v>
      </c>
      <c r="Q166" s="1">
        <v>7528.54797272</v>
      </c>
      <c r="R166" s="1">
        <v>7607.5135530280004</v>
      </c>
      <c r="S166" s="1">
        <v>7690.5389122790002</v>
      </c>
      <c r="T166" s="1">
        <v>7778.8465588469999</v>
      </c>
      <c r="U166" s="1">
        <v>7872.6738287010003</v>
      </c>
      <c r="V166" s="1">
        <v>7967.2638699010004</v>
      </c>
      <c r="W166" s="1">
        <v>8062.569559474</v>
      </c>
      <c r="X166" s="1">
        <v>8158.5469498109996</v>
      </c>
      <c r="Y166" s="1">
        <v>8255.1251146659997</v>
      </c>
      <c r="Z166" s="1">
        <v>8352.1874853779991</v>
      </c>
      <c r="AA166" s="1">
        <v>8449.5701582220008</v>
      </c>
      <c r="AB166" s="1">
        <v>8547.2790341679993</v>
      </c>
      <c r="AC166" s="1">
        <v>8645.2060820139995</v>
      </c>
      <c r="AD166" s="1">
        <v>8743.2279355659994</v>
      </c>
      <c r="AE166" s="1">
        <v>8841.2041937089998</v>
      </c>
      <c r="AF166" s="1">
        <v>8938.9753686740005</v>
      </c>
      <c r="AG166" s="1">
        <v>9036.3605194539996</v>
      </c>
      <c r="AH166" s="1">
        <v>9133.1548191050006</v>
      </c>
      <c r="AI166" s="1">
        <v>9229.1267100160003</v>
      </c>
      <c r="AJ166" s="1">
        <v>9324.0149543829993</v>
      </c>
      <c r="AK166" s="1">
        <v>9417.5251806889992</v>
      </c>
      <c r="AL166" s="1">
        <v>9509.3262992060008</v>
      </c>
      <c r="AM166" s="1">
        <v>9599.0464460580006</v>
      </c>
      <c r="AN166" s="1">
        <v>9686.2688030959998</v>
      </c>
      <c r="AO166" s="1">
        <v>9770.5268595060006</v>
      </c>
      <c r="AP166" s="1">
        <v>9851.2995459819995</v>
      </c>
      <c r="AQ166" s="1">
        <v>9928.0059438379994</v>
      </c>
      <c r="AR166" s="1">
        <v>10000</v>
      </c>
    </row>
    <row r="167" spans="1:49" x14ac:dyDescent="0.15">
      <c r="A167" s="1" t="s">
        <v>481</v>
      </c>
      <c r="B167" s="1" t="s">
        <v>483</v>
      </c>
      <c r="C167" s="1">
        <v>1</v>
      </c>
      <c r="D167" s="1">
        <v>1</v>
      </c>
      <c r="E167" s="1">
        <v>2</v>
      </c>
      <c r="F167" s="1">
        <v>79</v>
      </c>
      <c r="G167" s="1">
        <v>0</v>
      </c>
      <c r="H167" s="1">
        <v>0</v>
      </c>
      <c r="I167" s="1">
        <v>0</v>
      </c>
      <c r="J167" s="1">
        <v>0</v>
      </c>
      <c r="K167" s="1">
        <v>7283.2457537569999</v>
      </c>
      <c r="L167" s="1">
        <v>31</v>
      </c>
      <c r="M167" s="1">
        <v>7335.3032668619999</v>
      </c>
      <c r="N167" s="1">
        <v>7404.6870394990001</v>
      </c>
      <c r="O167" s="1">
        <v>7475.4246228849997</v>
      </c>
      <c r="P167" s="1">
        <v>7548.0215093930001</v>
      </c>
      <c r="Q167" s="1">
        <v>7623.1002229799997</v>
      </c>
      <c r="R167" s="1">
        <v>7701.4833691690001</v>
      </c>
      <c r="S167" s="1">
        <v>7784.2256206339998</v>
      </c>
      <c r="T167" s="1">
        <v>7872.6738287010003</v>
      </c>
      <c r="U167" s="1">
        <v>7967.2638699010004</v>
      </c>
      <c r="V167" s="1">
        <v>8062.569559474</v>
      </c>
      <c r="W167" s="1">
        <v>8158.5469498109996</v>
      </c>
      <c r="X167" s="1">
        <v>8255.1251146659997</v>
      </c>
      <c r="Y167" s="1">
        <v>8352.1874853779991</v>
      </c>
      <c r="Z167" s="1">
        <v>8449.5701582220008</v>
      </c>
      <c r="AA167" s="1">
        <v>8547.2790341679993</v>
      </c>
      <c r="AB167" s="1">
        <v>8645.2060820139995</v>
      </c>
      <c r="AC167" s="1">
        <v>8743.2279355659994</v>
      </c>
      <c r="AD167" s="1">
        <v>8841.2041937089998</v>
      </c>
      <c r="AE167" s="1">
        <v>8938.9753686740005</v>
      </c>
      <c r="AF167" s="1">
        <v>9036.3605194539996</v>
      </c>
      <c r="AG167" s="1">
        <v>9133.1548191050006</v>
      </c>
      <c r="AH167" s="1">
        <v>9229.1267100160003</v>
      </c>
      <c r="AI167" s="1">
        <v>9324.0149543829993</v>
      </c>
      <c r="AJ167" s="1">
        <v>9417.5251806889992</v>
      </c>
      <c r="AK167" s="1">
        <v>9509.3262992060008</v>
      </c>
      <c r="AL167" s="1">
        <v>9599.0464460580006</v>
      </c>
      <c r="AM167" s="1">
        <v>9686.2688030959998</v>
      </c>
      <c r="AN167" s="1">
        <v>9770.5268595060006</v>
      </c>
      <c r="AO167" s="1">
        <v>9851.2995459819995</v>
      </c>
      <c r="AP167" s="1">
        <v>9928.0059438379994</v>
      </c>
      <c r="AQ167" s="1">
        <v>10000</v>
      </c>
    </row>
    <row r="168" spans="1:49" x14ac:dyDescent="0.15">
      <c r="A168" s="1" t="s">
        <v>482</v>
      </c>
      <c r="B168" s="1" t="s">
        <v>483</v>
      </c>
      <c r="C168" s="1">
        <v>1</v>
      </c>
      <c r="D168" s="1">
        <v>1</v>
      </c>
      <c r="E168" s="1">
        <v>2</v>
      </c>
      <c r="F168" s="1">
        <v>80</v>
      </c>
      <c r="G168" s="1">
        <v>0</v>
      </c>
      <c r="H168" s="1">
        <v>0</v>
      </c>
      <c r="I168" s="1">
        <v>0</v>
      </c>
      <c r="J168" s="1">
        <v>0</v>
      </c>
      <c r="K168" s="1">
        <v>7448.9546392559996</v>
      </c>
      <c r="L168" s="1">
        <v>30</v>
      </c>
      <c r="M168" s="1">
        <v>7491.1431484029999</v>
      </c>
      <c r="N168" s="1">
        <v>7556.1910913940001</v>
      </c>
      <c r="O168" s="1">
        <v>7621.9770838880004</v>
      </c>
      <c r="P168" s="1">
        <v>7688.8933773709996</v>
      </c>
      <c r="Q168" s="1">
        <v>7757.4807894969999</v>
      </c>
      <c r="R168" s="1">
        <v>7828.4324123799997</v>
      </c>
      <c r="S168" s="1">
        <v>7902.5882824119999</v>
      </c>
      <c r="T168" s="1">
        <v>7981.1802406429997</v>
      </c>
      <c r="U168" s="1">
        <v>8065.7702259879998</v>
      </c>
      <c r="V168" s="1">
        <v>8158.5469498109996</v>
      </c>
      <c r="W168" s="1">
        <v>8255.1251146659997</v>
      </c>
      <c r="X168" s="1">
        <v>8352.1874853779991</v>
      </c>
      <c r="Y168" s="1">
        <v>8449.5701582220008</v>
      </c>
      <c r="Z168" s="1">
        <v>8547.2790341679993</v>
      </c>
      <c r="AA168" s="1">
        <v>8645.2060820139995</v>
      </c>
      <c r="AB168" s="1">
        <v>8743.2279355659994</v>
      </c>
      <c r="AC168" s="1">
        <v>8841.2041937089998</v>
      </c>
      <c r="AD168" s="1">
        <v>8938.9753686740005</v>
      </c>
      <c r="AE168" s="1">
        <v>9036.3605194539996</v>
      </c>
      <c r="AF168" s="1">
        <v>9133.1548191050006</v>
      </c>
      <c r="AG168" s="1">
        <v>9229.1267100160003</v>
      </c>
      <c r="AH168" s="1">
        <v>9324.0149543829993</v>
      </c>
      <c r="AI168" s="1">
        <v>9417.5251806889992</v>
      </c>
      <c r="AJ168" s="1">
        <v>9509.3262992060008</v>
      </c>
      <c r="AK168" s="1">
        <v>9599.0464460580006</v>
      </c>
      <c r="AL168" s="1">
        <v>9686.2688030959998</v>
      </c>
      <c r="AM168" s="1">
        <v>9770.5268595060006</v>
      </c>
      <c r="AN168" s="1">
        <v>9851.2995459819995</v>
      </c>
      <c r="AO168" s="1">
        <v>9928.0059438379994</v>
      </c>
      <c r="AP168" s="1">
        <v>10000</v>
      </c>
    </row>
    <row r="169" spans="1:49" x14ac:dyDescent="0.15">
      <c r="A169" s="1" t="s">
        <v>720</v>
      </c>
      <c r="B169" s="1" t="s">
        <v>483</v>
      </c>
      <c r="C169" s="1">
        <v>1</v>
      </c>
      <c r="D169" s="1">
        <v>1</v>
      </c>
      <c r="E169" s="1">
        <v>2</v>
      </c>
      <c r="F169" s="1">
        <v>81</v>
      </c>
      <c r="G169" s="1">
        <v>0</v>
      </c>
      <c r="H169" s="1">
        <v>0</v>
      </c>
      <c r="I169" s="1">
        <v>0</v>
      </c>
      <c r="J169" s="1">
        <v>0</v>
      </c>
      <c r="K169" s="1">
        <v>7557.7490915179997</v>
      </c>
      <c r="L169" s="1">
        <v>29</v>
      </c>
      <c r="M169" s="1">
        <v>7597.1536548029999</v>
      </c>
      <c r="N169" s="1">
        <v>7660.7972458169997</v>
      </c>
      <c r="O169" s="1">
        <v>7725.1237560480004</v>
      </c>
      <c r="P169" s="1">
        <v>7790.5812952790002</v>
      </c>
      <c r="Q169" s="1">
        <v>7857.7439944480002</v>
      </c>
      <c r="R169" s="1">
        <v>7927.2849008760004</v>
      </c>
      <c r="S169" s="1">
        <v>8000.2373409720003</v>
      </c>
      <c r="T169" s="1">
        <v>8077.8762160120004</v>
      </c>
      <c r="U169" s="1">
        <v>8162.0221970390003</v>
      </c>
      <c r="V169" s="1">
        <v>8255.1251146659997</v>
      </c>
      <c r="W169" s="1">
        <v>8352.1874853779991</v>
      </c>
      <c r="X169" s="1">
        <v>8449.5701582220008</v>
      </c>
      <c r="Y169" s="1">
        <v>8547.2790341679993</v>
      </c>
      <c r="Z169" s="1">
        <v>8645.2060820139995</v>
      </c>
      <c r="AA169" s="1">
        <v>8743.2279355659994</v>
      </c>
      <c r="AB169" s="1">
        <v>8841.2041937089998</v>
      </c>
      <c r="AC169" s="1">
        <v>8938.9753686740005</v>
      </c>
      <c r="AD169" s="1">
        <v>9036.3605194539996</v>
      </c>
      <c r="AE169" s="1">
        <v>9133.1548191050006</v>
      </c>
      <c r="AF169" s="1">
        <v>9229.1267100160003</v>
      </c>
      <c r="AG169" s="1">
        <v>9324.0149543829993</v>
      </c>
      <c r="AH169" s="1">
        <v>9417.5251806889992</v>
      </c>
      <c r="AI169" s="1">
        <v>9509.3262992060008</v>
      </c>
      <c r="AJ169" s="1">
        <v>9599.0464460580006</v>
      </c>
      <c r="AK169" s="1">
        <v>9686.2688030959998</v>
      </c>
      <c r="AL169" s="1">
        <v>9770.5268595060006</v>
      </c>
      <c r="AM169" s="1">
        <v>9851.2995459819995</v>
      </c>
      <c r="AN169" s="1">
        <v>9928.0059438379994</v>
      </c>
      <c r="AO169" s="1">
        <v>10000</v>
      </c>
    </row>
    <row r="170" spans="1:49" x14ac:dyDescent="0.15">
      <c r="A170" s="1" t="s">
        <v>721</v>
      </c>
      <c r="B170" s="1" t="s">
        <v>483</v>
      </c>
      <c r="C170" s="1">
        <v>1</v>
      </c>
      <c r="D170" s="1">
        <v>1</v>
      </c>
      <c r="E170" s="1">
        <v>2</v>
      </c>
      <c r="F170" s="1">
        <v>82</v>
      </c>
      <c r="G170" s="1">
        <v>0</v>
      </c>
      <c r="H170" s="1">
        <v>0</v>
      </c>
      <c r="I170" s="1">
        <v>0</v>
      </c>
      <c r="J170" s="1">
        <v>0</v>
      </c>
      <c r="K170" s="1">
        <v>7673.617102657</v>
      </c>
      <c r="L170" s="1">
        <v>28</v>
      </c>
      <c r="M170" s="1">
        <v>7709.6272135979998</v>
      </c>
      <c r="N170" s="1">
        <v>7771.5325462829996</v>
      </c>
      <c r="O170" s="1">
        <v>7834.0461246320001</v>
      </c>
      <c r="P170" s="1">
        <v>7897.6274027449999</v>
      </c>
      <c r="Q170" s="1">
        <v>7962.7882597850003</v>
      </c>
      <c r="R170" s="1">
        <v>8030.3707663329997</v>
      </c>
      <c r="S170" s="1">
        <v>8101.3729631169999</v>
      </c>
      <c r="T170" s="1">
        <v>8177.2608002799998</v>
      </c>
      <c r="U170" s="1">
        <v>8259.9553174339999</v>
      </c>
      <c r="V170" s="1">
        <v>8352.1874853779991</v>
      </c>
      <c r="W170" s="1">
        <v>8449.5701582220008</v>
      </c>
      <c r="X170" s="1">
        <v>8547.2790341679993</v>
      </c>
      <c r="Y170" s="1">
        <v>8645.2060820139995</v>
      </c>
      <c r="Z170" s="1">
        <v>8743.2279355659994</v>
      </c>
      <c r="AA170" s="1">
        <v>8841.2041937089998</v>
      </c>
      <c r="AB170" s="1">
        <v>8938.9753686740005</v>
      </c>
      <c r="AC170" s="1">
        <v>9036.3605194539996</v>
      </c>
      <c r="AD170" s="1">
        <v>9133.1548191050006</v>
      </c>
      <c r="AE170" s="1">
        <v>9229.1267100160003</v>
      </c>
      <c r="AF170" s="1">
        <v>9324.0149543829993</v>
      </c>
      <c r="AG170" s="1">
        <v>9417.5251806889992</v>
      </c>
      <c r="AH170" s="1">
        <v>9509.3262992060008</v>
      </c>
      <c r="AI170" s="1">
        <v>9599.0464460580006</v>
      </c>
      <c r="AJ170" s="1">
        <v>9686.2688030959998</v>
      </c>
      <c r="AK170" s="1">
        <v>9770.5268595060006</v>
      </c>
      <c r="AL170" s="1">
        <v>9851.2995459819995</v>
      </c>
      <c r="AM170" s="1">
        <v>9928.0059438379994</v>
      </c>
      <c r="AN170" s="1">
        <v>10000</v>
      </c>
    </row>
    <row r="171" spans="1:49" x14ac:dyDescent="0.15">
      <c r="A171" s="1" t="s">
        <v>722</v>
      </c>
      <c r="B171" s="1" t="s">
        <v>483</v>
      </c>
      <c r="C171" s="1">
        <v>1</v>
      </c>
      <c r="D171" s="1">
        <v>1</v>
      </c>
      <c r="E171" s="1">
        <v>2</v>
      </c>
      <c r="F171" s="1">
        <v>83</v>
      </c>
      <c r="G171" s="1">
        <v>0</v>
      </c>
      <c r="H171" s="1">
        <v>0</v>
      </c>
      <c r="I171" s="1">
        <v>0</v>
      </c>
      <c r="J171" s="1">
        <v>0</v>
      </c>
      <c r="K171" s="1">
        <v>7794.6654628570004</v>
      </c>
      <c r="L171" s="1">
        <v>27</v>
      </c>
      <c r="M171" s="1">
        <v>7826.9267947520002</v>
      </c>
      <c r="N171" s="1">
        <v>7886.9059014929999</v>
      </c>
      <c r="O171" s="1">
        <v>7947.3819302860002</v>
      </c>
      <c r="P171" s="1">
        <v>8008.7228779509996</v>
      </c>
      <c r="Q171" s="1">
        <v>8071.6004857810003</v>
      </c>
      <c r="R171" s="1">
        <v>8136.7658374869998</v>
      </c>
      <c r="S171" s="1">
        <v>8205.3688056419996</v>
      </c>
      <c r="T171" s="1">
        <v>8278.8587793890001</v>
      </c>
      <c r="U171" s="1">
        <v>8359.2212051740007</v>
      </c>
      <c r="V171" s="1">
        <v>8449.5701582220008</v>
      </c>
      <c r="W171" s="1">
        <v>8547.2790341679993</v>
      </c>
      <c r="X171" s="1">
        <v>8645.2060820139995</v>
      </c>
      <c r="Y171" s="1">
        <v>8743.2279355659994</v>
      </c>
      <c r="Z171" s="1">
        <v>8841.2041937089998</v>
      </c>
      <c r="AA171" s="1">
        <v>8938.9753686740005</v>
      </c>
      <c r="AB171" s="1">
        <v>9036.3605194539996</v>
      </c>
      <c r="AC171" s="1">
        <v>9133.1548191050006</v>
      </c>
      <c r="AD171" s="1">
        <v>9229.1267100160003</v>
      </c>
      <c r="AE171" s="1">
        <v>9324.0149543829993</v>
      </c>
      <c r="AF171" s="1">
        <v>9417.5251806889992</v>
      </c>
      <c r="AG171" s="1">
        <v>9509.3262992060008</v>
      </c>
      <c r="AH171" s="1">
        <v>9599.0464460580006</v>
      </c>
      <c r="AI171" s="1">
        <v>9686.2688030959998</v>
      </c>
      <c r="AJ171" s="1">
        <v>9770.5268595060006</v>
      </c>
      <c r="AK171" s="1">
        <v>9851.2995459819995</v>
      </c>
      <c r="AL171" s="1">
        <v>9928.0059438379994</v>
      </c>
      <c r="AM171" s="1">
        <v>10000</v>
      </c>
    </row>
    <row r="172" spans="1:49" x14ac:dyDescent="0.15">
      <c r="A172" s="1" t="s">
        <v>723</v>
      </c>
      <c r="B172" s="1" t="s">
        <v>483</v>
      </c>
      <c r="C172" s="1">
        <v>1</v>
      </c>
      <c r="D172" s="1">
        <v>1</v>
      </c>
      <c r="E172" s="1">
        <v>2</v>
      </c>
      <c r="F172" s="1">
        <v>84</v>
      </c>
      <c r="G172" s="1">
        <v>0</v>
      </c>
      <c r="H172" s="1">
        <v>0</v>
      </c>
      <c r="I172" s="1">
        <v>0</v>
      </c>
      <c r="J172" s="1">
        <v>0</v>
      </c>
      <c r="K172" s="1">
        <v>7920.7742593559997</v>
      </c>
      <c r="L172" s="1">
        <v>26</v>
      </c>
      <c r="M172" s="1">
        <v>7949.0768608890003</v>
      </c>
      <c r="N172" s="1">
        <v>8006.9863745479997</v>
      </c>
      <c r="O172" s="1">
        <v>8065.1430773069997</v>
      </c>
      <c r="P172" s="1">
        <v>8124.0724482530004</v>
      </c>
      <c r="Q172" s="1">
        <v>8184.3130465149998</v>
      </c>
      <c r="R172" s="1">
        <v>8246.7431276560001</v>
      </c>
      <c r="S172" s="1">
        <v>8312.4062220340002</v>
      </c>
      <c r="T172" s="1">
        <v>8382.6456134010004</v>
      </c>
      <c r="U172" s="1">
        <v>8459.5557303639998</v>
      </c>
      <c r="V172" s="1">
        <v>8547.2790341679993</v>
      </c>
      <c r="W172" s="1">
        <v>8645.2060820139995</v>
      </c>
      <c r="X172" s="1">
        <v>8743.2279355659994</v>
      </c>
      <c r="Y172" s="1">
        <v>8841.2041937089998</v>
      </c>
      <c r="Z172" s="1">
        <v>8938.9753686740005</v>
      </c>
      <c r="AA172" s="1">
        <v>9036.3605194539996</v>
      </c>
      <c r="AB172" s="1">
        <v>9133.1548191050006</v>
      </c>
      <c r="AC172" s="1">
        <v>9229.1267100160003</v>
      </c>
      <c r="AD172" s="1">
        <v>9324.0149543829993</v>
      </c>
      <c r="AE172" s="1">
        <v>9417.5251806889992</v>
      </c>
      <c r="AF172" s="1">
        <v>9509.3262992060008</v>
      </c>
      <c r="AG172" s="1">
        <v>9599.0464460580006</v>
      </c>
      <c r="AH172" s="1">
        <v>9686.2688030959998</v>
      </c>
      <c r="AI172" s="1">
        <v>9770.5268595060006</v>
      </c>
      <c r="AJ172" s="1">
        <v>9851.2995459819995</v>
      </c>
      <c r="AK172" s="1">
        <v>9928.0059438379994</v>
      </c>
      <c r="AL172" s="1">
        <v>10000</v>
      </c>
    </row>
    <row r="173" spans="1:49" x14ac:dyDescent="0.15">
      <c r="A173" s="1" t="s">
        <v>724</v>
      </c>
      <c r="B173" s="1" t="s">
        <v>483</v>
      </c>
      <c r="C173" s="1">
        <v>1</v>
      </c>
      <c r="D173" s="1">
        <v>1</v>
      </c>
      <c r="E173" s="1">
        <v>2</v>
      </c>
      <c r="F173" s="1">
        <v>85</v>
      </c>
      <c r="G173" s="1">
        <v>0</v>
      </c>
      <c r="H173" s="1">
        <v>0</v>
      </c>
      <c r="I173" s="1">
        <v>0</v>
      </c>
      <c r="J173" s="1">
        <v>0</v>
      </c>
      <c r="K173" s="1">
        <v>8253.4253021660006</v>
      </c>
      <c r="L173" s="1">
        <v>25</v>
      </c>
      <c r="M173" s="1">
        <v>8265.6837423359993</v>
      </c>
      <c r="N173" s="1">
        <v>8317.9981372519997</v>
      </c>
      <c r="O173" s="1">
        <v>8369.4670510369997</v>
      </c>
      <c r="P173" s="1">
        <v>8420.1842252139995</v>
      </c>
      <c r="Q173" s="1">
        <v>8470.4625350000006</v>
      </c>
      <c r="R173" s="1">
        <v>8520.4962883110002</v>
      </c>
      <c r="S173" s="1">
        <v>8570.2800480410006</v>
      </c>
      <c r="T173" s="1">
        <v>8619.7660685709998</v>
      </c>
      <c r="U173" s="1">
        <v>8670.8904020659993</v>
      </c>
      <c r="V173" s="1">
        <v>8725.1802859529998</v>
      </c>
      <c r="W173" s="1">
        <v>8785.0089572050001</v>
      </c>
      <c r="X173" s="1">
        <v>8854.1760444480005</v>
      </c>
      <c r="Y173" s="1">
        <v>8938.9753686740005</v>
      </c>
      <c r="Z173" s="1">
        <v>9036.3605194539996</v>
      </c>
      <c r="AA173" s="1">
        <v>9133.1548191050006</v>
      </c>
      <c r="AB173" s="1">
        <v>9229.1267100160003</v>
      </c>
      <c r="AC173" s="1">
        <v>9324.0149543829993</v>
      </c>
      <c r="AD173" s="1">
        <v>9417.5251806889992</v>
      </c>
      <c r="AE173" s="1">
        <v>9509.3262992060008</v>
      </c>
      <c r="AF173" s="1">
        <v>9599.0464460580006</v>
      </c>
      <c r="AG173" s="1">
        <v>9686.2688030959998</v>
      </c>
      <c r="AH173" s="1">
        <v>9770.5268595060006</v>
      </c>
      <c r="AI173" s="1">
        <v>9851.2995459819995</v>
      </c>
      <c r="AJ173" s="1">
        <v>9928.0059438379994</v>
      </c>
      <c r="AK173" s="1">
        <v>10000</v>
      </c>
    </row>
  </sheetData>
  <customSheetViews>
    <customSheetView guid="{8E5CD979-1A01-4512-8EF7-495526539C16}" showRuler="0" topLeftCell="A739">
      <selection activeCell="A620" sqref="A620:A751"/>
      <pageMargins left="0.75" right="0.75" top="1" bottom="1" header="0.5" footer="0.5"/>
      <headerFooter alignWithMargins="0"/>
    </customSheetView>
  </customSheetViews>
  <phoneticPr fontId="5"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dimension ref="A1:J3389"/>
  <sheetViews>
    <sheetView workbookViewId="0">
      <selection activeCell="J2" sqref="J2"/>
    </sheetView>
  </sheetViews>
  <sheetFormatPr baseColWidth="10" defaultColWidth="8.83203125" defaultRowHeight="15" x14ac:dyDescent="0.15"/>
  <cols>
    <col min="1" max="11" width="10.1640625" style="1" customWidth="1"/>
    <col min="12" max="16384" width="8.83203125" style="1"/>
  </cols>
  <sheetData>
    <row r="1" spans="1:10" x14ac:dyDescent="0.15">
      <c r="A1" s="1" t="s">
        <v>49</v>
      </c>
      <c r="B1" s="1" t="s">
        <v>4</v>
      </c>
      <c r="C1" s="1" t="s">
        <v>5</v>
      </c>
      <c r="D1" s="1" t="s">
        <v>6</v>
      </c>
      <c r="E1" s="1" t="s">
        <v>51</v>
      </c>
      <c r="I1" s="1" t="s">
        <v>53</v>
      </c>
      <c r="J1" s="1" t="s">
        <v>52</v>
      </c>
    </row>
    <row r="2" spans="1:10" x14ac:dyDescent="0.15">
      <c r="A2" s="1" t="s">
        <v>321</v>
      </c>
      <c r="B2" s="1" t="s">
        <v>483</v>
      </c>
      <c r="C2" s="1">
        <v>1</v>
      </c>
      <c r="D2" s="1">
        <v>1</v>
      </c>
      <c r="E2" s="1">
        <v>0</v>
      </c>
      <c r="F2" s="20">
        <v>0</v>
      </c>
      <c r="G2" s="20">
        <v>0</v>
      </c>
      <c r="H2" s="20">
        <v>0</v>
      </c>
      <c r="I2" s="1">
        <v>2679.1964037719999</v>
      </c>
      <c r="J2" s="1">
        <v>28870</v>
      </c>
    </row>
    <row r="3" spans="1:10" x14ac:dyDescent="0.15">
      <c r="A3" s="1" t="s">
        <v>322</v>
      </c>
      <c r="B3" s="1" t="s">
        <v>483</v>
      </c>
      <c r="C3" s="1">
        <v>1</v>
      </c>
      <c r="D3" s="1">
        <v>1</v>
      </c>
      <c r="E3" s="1">
        <v>1</v>
      </c>
      <c r="F3" s="1">
        <v>0</v>
      </c>
      <c r="G3" s="1">
        <v>0</v>
      </c>
      <c r="H3" s="1">
        <v>0</v>
      </c>
      <c r="I3" s="1">
        <v>2712.5872310469999</v>
      </c>
      <c r="J3" s="1">
        <v>29230</v>
      </c>
    </row>
    <row r="4" spans="1:10" x14ac:dyDescent="0.15">
      <c r="A4" s="1" t="s">
        <v>323</v>
      </c>
      <c r="B4" s="1" t="s">
        <v>483</v>
      </c>
      <c r="C4" s="1">
        <v>1</v>
      </c>
      <c r="D4" s="1">
        <v>1</v>
      </c>
      <c r="E4" s="1">
        <v>2</v>
      </c>
      <c r="F4" s="1">
        <v>0</v>
      </c>
      <c r="G4" s="1">
        <v>0</v>
      </c>
      <c r="H4" s="1">
        <v>0</v>
      </c>
      <c r="I4" s="1">
        <v>2746.42200026</v>
      </c>
      <c r="J4" s="1">
        <v>29600</v>
      </c>
    </row>
    <row r="5" spans="1:10" x14ac:dyDescent="0.15">
      <c r="A5" s="1" t="s">
        <v>324</v>
      </c>
      <c r="B5" s="1" t="s">
        <v>483</v>
      </c>
      <c r="C5" s="1">
        <v>1</v>
      </c>
      <c r="D5" s="1">
        <v>1</v>
      </c>
      <c r="E5" s="1">
        <v>3</v>
      </c>
      <c r="F5" s="1">
        <v>0</v>
      </c>
      <c r="G5" s="1">
        <v>0</v>
      </c>
      <c r="H5" s="1">
        <v>0</v>
      </c>
      <c r="I5" s="1">
        <v>2780.6983512629999</v>
      </c>
      <c r="J5" s="1">
        <v>29970</v>
      </c>
    </row>
    <row r="6" spans="1:10" x14ac:dyDescent="0.15">
      <c r="A6" s="1" t="s">
        <v>325</v>
      </c>
      <c r="B6" s="1" t="s">
        <v>483</v>
      </c>
      <c r="C6" s="1">
        <v>1</v>
      </c>
      <c r="D6" s="1">
        <v>1</v>
      </c>
      <c r="E6" s="1">
        <v>4</v>
      </c>
      <c r="F6" s="1">
        <v>0</v>
      </c>
      <c r="G6" s="1">
        <v>0</v>
      </c>
      <c r="H6" s="1">
        <v>0</v>
      </c>
      <c r="I6" s="1">
        <v>2815.4138173709998</v>
      </c>
      <c r="J6" s="1">
        <v>30340</v>
      </c>
    </row>
    <row r="7" spans="1:10" x14ac:dyDescent="0.15">
      <c r="A7" s="1" t="s">
        <v>326</v>
      </c>
      <c r="B7" s="1" t="s">
        <v>483</v>
      </c>
      <c r="C7" s="1">
        <v>1</v>
      </c>
      <c r="D7" s="1">
        <v>1</v>
      </c>
      <c r="E7" s="1">
        <v>5</v>
      </c>
      <c r="F7" s="1">
        <v>0</v>
      </c>
      <c r="G7" s="1">
        <v>0</v>
      </c>
      <c r="H7" s="1">
        <v>0</v>
      </c>
      <c r="I7" s="1">
        <v>2850.5705615349998</v>
      </c>
      <c r="J7" s="1">
        <v>30720</v>
      </c>
    </row>
    <row r="8" spans="1:10" x14ac:dyDescent="0.15">
      <c r="A8" s="1" t="s">
        <v>327</v>
      </c>
      <c r="B8" s="1" t="s">
        <v>483</v>
      </c>
      <c r="C8" s="1">
        <v>1</v>
      </c>
      <c r="D8" s="1">
        <v>1</v>
      </c>
      <c r="E8" s="1">
        <v>6</v>
      </c>
      <c r="F8" s="1">
        <v>0</v>
      </c>
      <c r="G8" s="1">
        <v>0</v>
      </c>
      <c r="H8" s="1">
        <v>0</v>
      </c>
      <c r="I8" s="1">
        <v>2886.1701448240001</v>
      </c>
      <c r="J8" s="1">
        <v>31110</v>
      </c>
    </row>
    <row r="9" spans="1:10" x14ac:dyDescent="0.15">
      <c r="A9" s="1" t="s">
        <v>328</v>
      </c>
      <c r="B9" s="1" t="s">
        <v>483</v>
      </c>
      <c r="C9" s="1">
        <v>1</v>
      </c>
      <c r="D9" s="1">
        <v>1</v>
      </c>
      <c r="E9" s="1">
        <v>7</v>
      </c>
      <c r="F9" s="1">
        <v>0</v>
      </c>
      <c r="G9" s="1">
        <v>0</v>
      </c>
      <c r="H9" s="1">
        <v>0</v>
      </c>
      <c r="I9" s="1">
        <v>2922.2169042989999</v>
      </c>
      <c r="J9" s="1">
        <v>31500</v>
      </c>
    </row>
    <row r="10" spans="1:10" x14ac:dyDescent="0.15">
      <c r="A10" s="1" t="s">
        <v>329</v>
      </c>
      <c r="B10" s="1" t="s">
        <v>483</v>
      </c>
      <c r="C10" s="1">
        <v>1</v>
      </c>
      <c r="D10" s="1">
        <v>1</v>
      </c>
      <c r="E10" s="1">
        <v>8</v>
      </c>
      <c r="F10" s="1">
        <v>0</v>
      </c>
      <c r="G10" s="1">
        <v>0</v>
      </c>
      <c r="H10" s="1">
        <v>0</v>
      </c>
      <c r="I10" s="1">
        <v>2958.7152626020002</v>
      </c>
      <c r="J10" s="1">
        <v>31890</v>
      </c>
    </row>
    <row r="11" spans="1:10" x14ac:dyDescent="0.15">
      <c r="A11" s="1" t="s">
        <v>330</v>
      </c>
      <c r="B11" s="1" t="s">
        <v>483</v>
      </c>
      <c r="C11" s="1">
        <v>1</v>
      </c>
      <c r="D11" s="1">
        <v>1</v>
      </c>
      <c r="E11" s="1">
        <v>9</v>
      </c>
      <c r="F11" s="1">
        <v>0</v>
      </c>
      <c r="G11" s="1">
        <v>0</v>
      </c>
      <c r="H11" s="1">
        <v>0</v>
      </c>
      <c r="I11" s="1">
        <v>2995.6777718590001</v>
      </c>
      <c r="J11" s="1">
        <v>32290</v>
      </c>
    </row>
    <row r="12" spans="1:10" x14ac:dyDescent="0.15">
      <c r="A12" s="1" t="s">
        <v>331</v>
      </c>
      <c r="B12" s="1" t="s">
        <v>483</v>
      </c>
      <c r="C12" s="1">
        <v>1</v>
      </c>
      <c r="D12" s="1">
        <v>1</v>
      </c>
      <c r="E12" s="1">
        <v>10</v>
      </c>
      <c r="F12" s="1">
        <v>0</v>
      </c>
      <c r="G12" s="1">
        <v>0</v>
      </c>
      <c r="H12" s="1">
        <v>0</v>
      </c>
      <c r="I12" s="1">
        <v>3033.118293131</v>
      </c>
      <c r="J12" s="1">
        <v>32690</v>
      </c>
    </row>
    <row r="13" spans="1:10" x14ac:dyDescent="0.15">
      <c r="A13" s="1" t="s">
        <v>332</v>
      </c>
      <c r="B13" s="1" t="s">
        <v>483</v>
      </c>
      <c r="C13" s="1">
        <v>1</v>
      </c>
      <c r="D13" s="1">
        <v>1</v>
      </c>
      <c r="E13" s="1">
        <v>11</v>
      </c>
      <c r="F13" s="1">
        <v>0</v>
      </c>
      <c r="G13" s="1">
        <v>0</v>
      </c>
      <c r="H13" s="1">
        <v>0</v>
      </c>
      <c r="I13" s="1">
        <v>3071.048192705</v>
      </c>
      <c r="J13" s="1">
        <v>33100</v>
      </c>
    </row>
    <row r="14" spans="1:10" x14ac:dyDescent="0.15">
      <c r="A14" s="1" t="s">
        <v>333</v>
      </c>
      <c r="B14" s="1" t="s">
        <v>483</v>
      </c>
      <c r="C14" s="1">
        <v>1</v>
      </c>
      <c r="D14" s="1">
        <v>1</v>
      </c>
      <c r="E14" s="1">
        <v>12</v>
      </c>
      <c r="F14" s="1">
        <v>0</v>
      </c>
      <c r="G14" s="1">
        <v>0</v>
      </c>
      <c r="H14" s="1">
        <v>0</v>
      </c>
      <c r="I14" s="1">
        <v>3109.4721012720001</v>
      </c>
      <c r="J14" s="1">
        <v>33510</v>
      </c>
    </row>
    <row r="15" spans="1:10" x14ac:dyDescent="0.15">
      <c r="A15" s="1" t="s">
        <v>334</v>
      </c>
      <c r="B15" s="1" t="s">
        <v>483</v>
      </c>
      <c r="C15" s="1">
        <v>1</v>
      </c>
      <c r="D15" s="1">
        <v>1</v>
      </c>
      <c r="E15" s="1">
        <v>13</v>
      </c>
      <c r="F15" s="1">
        <v>0</v>
      </c>
      <c r="G15" s="1">
        <v>0</v>
      </c>
      <c r="H15" s="1">
        <v>0</v>
      </c>
      <c r="I15" s="1">
        <v>3148.3958177310001</v>
      </c>
      <c r="J15" s="1">
        <v>33930</v>
      </c>
    </row>
    <row r="16" spans="1:10" x14ac:dyDescent="0.15">
      <c r="A16" s="1" t="s">
        <v>335</v>
      </c>
      <c r="B16" s="1" t="s">
        <v>483</v>
      </c>
      <c r="C16" s="1">
        <v>1</v>
      </c>
      <c r="D16" s="1">
        <v>1</v>
      </c>
      <c r="E16" s="1">
        <v>14</v>
      </c>
      <c r="F16" s="1">
        <v>0</v>
      </c>
      <c r="G16" s="1">
        <v>0</v>
      </c>
      <c r="H16" s="1">
        <v>0</v>
      </c>
      <c r="I16" s="1">
        <v>3187.8228080099998</v>
      </c>
      <c r="J16" s="1">
        <v>34360</v>
      </c>
    </row>
    <row r="17" spans="1:10" x14ac:dyDescent="0.15">
      <c r="A17" s="1" t="s">
        <v>336</v>
      </c>
      <c r="B17" s="1" t="s">
        <v>483</v>
      </c>
      <c r="C17" s="1">
        <v>1</v>
      </c>
      <c r="D17" s="1">
        <v>1</v>
      </c>
      <c r="E17" s="1">
        <v>15</v>
      </c>
      <c r="F17" s="1">
        <v>0</v>
      </c>
      <c r="G17" s="1">
        <v>0</v>
      </c>
      <c r="H17" s="1">
        <v>0</v>
      </c>
      <c r="I17" s="1">
        <v>3227.753768521</v>
      </c>
      <c r="J17" s="1">
        <v>34790</v>
      </c>
    </row>
    <row r="18" spans="1:10" x14ac:dyDescent="0.15">
      <c r="A18" s="1" t="s">
        <v>337</v>
      </c>
      <c r="B18" s="1" t="s">
        <v>483</v>
      </c>
      <c r="C18" s="1">
        <v>1</v>
      </c>
      <c r="D18" s="1">
        <v>1</v>
      </c>
      <c r="E18" s="1">
        <v>16</v>
      </c>
      <c r="F18" s="1">
        <v>0</v>
      </c>
      <c r="G18" s="1">
        <v>0</v>
      </c>
      <c r="H18" s="1">
        <v>0</v>
      </c>
      <c r="I18" s="1">
        <v>3268.1894133720002</v>
      </c>
      <c r="J18" s="1">
        <v>35220</v>
      </c>
    </row>
    <row r="19" spans="1:10" x14ac:dyDescent="0.15">
      <c r="A19" s="1" t="s">
        <v>338</v>
      </c>
      <c r="B19" s="1" t="s">
        <v>483</v>
      </c>
      <c r="C19" s="1">
        <v>1</v>
      </c>
      <c r="D19" s="1">
        <v>1</v>
      </c>
      <c r="E19" s="1">
        <v>17</v>
      </c>
      <c r="F19" s="1">
        <v>0</v>
      </c>
      <c r="G19" s="1">
        <v>0</v>
      </c>
      <c r="H19" s="1">
        <v>0</v>
      </c>
      <c r="I19" s="1">
        <v>3309.0840904339998</v>
      </c>
      <c r="J19" s="1">
        <v>35660</v>
      </c>
    </row>
    <row r="20" spans="1:10" x14ac:dyDescent="0.15">
      <c r="A20" s="1" t="s">
        <v>339</v>
      </c>
      <c r="B20" s="1" t="s">
        <v>483</v>
      </c>
      <c r="C20" s="1">
        <v>1</v>
      </c>
      <c r="D20" s="1">
        <v>1</v>
      </c>
      <c r="E20" s="1">
        <v>18</v>
      </c>
      <c r="F20" s="1">
        <v>0</v>
      </c>
      <c r="G20" s="1">
        <v>0</v>
      </c>
      <c r="H20" s="1">
        <v>0</v>
      </c>
      <c r="I20" s="1">
        <v>3350.4758373620002</v>
      </c>
      <c r="J20" s="1">
        <v>36110</v>
      </c>
    </row>
    <row r="21" spans="1:10" x14ac:dyDescent="0.15">
      <c r="A21" s="1" t="s">
        <v>340</v>
      </c>
      <c r="B21" s="1" t="s">
        <v>483</v>
      </c>
      <c r="C21" s="1">
        <v>1</v>
      </c>
      <c r="D21" s="1">
        <v>1</v>
      </c>
      <c r="E21" s="1">
        <v>19</v>
      </c>
      <c r="F21" s="1">
        <v>0</v>
      </c>
      <c r="G21" s="1">
        <v>0</v>
      </c>
      <c r="H21" s="1">
        <v>0</v>
      </c>
      <c r="I21" s="1">
        <v>3392.379254685</v>
      </c>
      <c r="J21" s="1">
        <v>36560</v>
      </c>
    </row>
    <row r="22" spans="1:10" x14ac:dyDescent="0.15">
      <c r="A22" s="1" t="s">
        <v>341</v>
      </c>
      <c r="B22" s="1" t="s">
        <v>483</v>
      </c>
      <c r="C22" s="1">
        <v>1</v>
      </c>
      <c r="D22" s="1">
        <v>1</v>
      </c>
      <c r="E22" s="1">
        <v>20</v>
      </c>
      <c r="F22" s="1">
        <v>0</v>
      </c>
      <c r="G22" s="1">
        <v>0</v>
      </c>
      <c r="H22" s="1">
        <v>0</v>
      </c>
      <c r="I22" s="1">
        <v>3434.8081672170001</v>
      </c>
      <c r="J22" s="1">
        <v>37010</v>
      </c>
    </row>
    <row r="23" spans="1:10" x14ac:dyDescent="0.15">
      <c r="A23" s="1" t="s">
        <v>342</v>
      </c>
      <c r="B23" s="1" t="s">
        <v>483</v>
      </c>
      <c r="C23" s="1">
        <v>1</v>
      </c>
      <c r="D23" s="1">
        <v>1</v>
      </c>
      <c r="E23" s="1">
        <v>21</v>
      </c>
      <c r="F23" s="1">
        <v>0</v>
      </c>
      <c r="G23" s="1">
        <v>0</v>
      </c>
      <c r="H23" s="1">
        <v>0</v>
      </c>
      <c r="I23" s="1">
        <v>3477.7549047510001</v>
      </c>
      <c r="J23" s="1">
        <v>37430</v>
      </c>
    </row>
    <row r="24" spans="1:10" x14ac:dyDescent="0.15">
      <c r="A24" s="1" t="s">
        <v>343</v>
      </c>
      <c r="B24" s="1" t="s">
        <v>483</v>
      </c>
      <c r="C24" s="1">
        <v>1</v>
      </c>
      <c r="D24" s="1">
        <v>1</v>
      </c>
      <c r="E24" s="1">
        <v>22</v>
      </c>
      <c r="F24" s="1">
        <v>0</v>
      </c>
      <c r="G24" s="1">
        <v>0</v>
      </c>
      <c r="H24" s="1">
        <v>0</v>
      </c>
      <c r="I24" s="1">
        <v>3521.2357143600002</v>
      </c>
      <c r="J24" s="1">
        <v>37840</v>
      </c>
    </row>
    <row r="25" spans="1:10" x14ac:dyDescent="0.15">
      <c r="A25" s="1" t="s">
        <v>344</v>
      </c>
      <c r="B25" s="1" t="s">
        <v>483</v>
      </c>
      <c r="C25" s="1">
        <v>1</v>
      </c>
      <c r="D25" s="1">
        <v>1</v>
      </c>
      <c r="E25" s="1">
        <v>23</v>
      </c>
      <c r="F25" s="1">
        <v>0</v>
      </c>
      <c r="G25" s="1">
        <v>0</v>
      </c>
      <c r="H25" s="1">
        <v>0</v>
      </c>
      <c r="I25" s="1">
        <v>3565.2657602859999</v>
      </c>
      <c r="J25" s="1">
        <v>38260</v>
      </c>
    </row>
    <row r="26" spans="1:10" x14ac:dyDescent="0.15">
      <c r="A26" s="1" t="s">
        <v>345</v>
      </c>
      <c r="B26" s="1" t="s">
        <v>483</v>
      </c>
      <c r="C26" s="1">
        <v>1</v>
      </c>
      <c r="D26" s="1">
        <v>1</v>
      </c>
      <c r="E26" s="1">
        <v>24</v>
      </c>
      <c r="F26" s="1">
        <v>0</v>
      </c>
      <c r="G26" s="1">
        <v>0</v>
      </c>
      <c r="H26" s="1">
        <v>0</v>
      </c>
      <c r="I26" s="1">
        <v>3609.8484356539998</v>
      </c>
      <c r="J26" s="1">
        <v>38690</v>
      </c>
    </row>
    <row r="27" spans="1:10" x14ac:dyDescent="0.15">
      <c r="A27" s="1" t="s">
        <v>346</v>
      </c>
      <c r="B27" s="1" t="s">
        <v>483</v>
      </c>
      <c r="C27" s="1">
        <v>1</v>
      </c>
      <c r="D27" s="1">
        <v>1</v>
      </c>
      <c r="E27" s="1">
        <v>25</v>
      </c>
      <c r="F27" s="1">
        <v>0</v>
      </c>
      <c r="G27" s="1">
        <v>0</v>
      </c>
      <c r="H27" s="1">
        <v>0</v>
      </c>
      <c r="I27" s="1">
        <v>3654.985371062</v>
      </c>
      <c r="J27" s="1">
        <v>39120</v>
      </c>
    </row>
    <row r="28" spans="1:10" x14ac:dyDescent="0.15">
      <c r="A28" s="1" t="s">
        <v>347</v>
      </c>
      <c r="B28" s="1" t="s">
        <v>483</v>
      </c>
      <c r="C28" s="1">
        <v>1</v>
      </c>
      <c r="D28" s="1">
        <v>1</v>
      </c>
      <c r="E28" s="1">
        <v>26</v>
      </c>
      <c r="F28" s="1">
        <v>0</v>
      </c>
      <c r="G28" s="1">
        <v>0</v>
      </c>
      <c r="H28" s="1">
        <v>0</v>
      </c>
      <c r="I28" s="1">
        <v>3700.6776234210001</v>
      </c>
      <c r="J28" s="1">
        <v>39550</v>
      </c>
    </row>
    <row r="29" spans="1:10" x14ac:dyDescent="0.15">
      <c r="A29" s="1" t="s">
        <v>348</v>
      </c>
      <c r="B29" s="1" t="s">
        <v>483</v>
      </c>
      <c r="C29" s="1">
        <v>1</v>
      </c>
      <c r="D29" s="1">
        <v>1</v>
      </c>
      <c r="E29" s="1">
        <v>27</v>
      </c>
      <c r="F29" s="1">
        <v>0</v>
      </c>
      <c r="G29" s="1">
        <v>0</v>
      </c>
      <c r="H29" s="1">
        <v>0</v>
      </c>
      <c r="I29" s="1">
        <v>3746.937413266</v>
      </c>
      <c r="J29" s="1">
        <v>39990</v>
      </c>
    </row>
    <row r="30" spans="1:10" x14ac:dyDescent="0.15">
      <c r="A30" s="1" t="s">
        <v>349</v>
      </c>
      <c r="B30" s="1" t="s">
        <v>483</v>
      </c>
      <c r="C30" s="1">
        <v>1</v>
      </c>
      <c r="D30" s="1">
        <v>1</v>
      </c>
      <c r="E30" s="1">
        <v>28</v>
      </c>
      <c r="F30" s="1">
        <v>0</v>
      </c>
      <c r="G30" s="1">
        <v>0</v>
      </c>
      <c r="H30" s="1">
        <v>0</v>
      </c>
      <c r="I30" s="1">
        <v>3793.7744518290001</v>
      </c>
      <c r="J30" s="1">
        <v>40430</v>
      </c>
    </row>
    <row r="31" spans="1:10" x14ac:dyDescent="0.15">
      <c r="A31" s="1" t="s">
        <v>350</v>
      </c>
      <c r="B31" s="1" t="s">
        <v>483</v>
      </c>
      <c r="C31" s="1">
        <v>1</v>
      </c>
      <c r="D31" s="1">
        <v>1</v>
      </c>
      <c r="E31" s="1">
        <v>29</v>
      </c>
      <c r="F31" s="1">
        <v>0</v>
      </c>
      <c r="G31" s="1">
        <v>0</v>
      </c>
      <c r="H31" s="1">
        <v>0</v>
      </c>
      <c r="I31" s="1">
        <v>3841.2058710199999</v>
      </c>
      <c r="J31" s="1">
        <v>40880</v>
      </c>
    </row>
    <row r="32" spans="1:10" x14ac:dyDescent="0.15">
      <c r="A32" s="1" t="s">
        <v>351</v>
      </c>
      <c r="B32" s="1" t="s">
        <v>483</v>
      </c>
      <c r="C32" s="1">
        <v>1</v>
      </c>
      <c r="D32" s="1">
        <v>1</v>
      </c>
      <c r="E32" s="1">
        <v>30</v>
      </c>
      <c r="F32" s="1">
        <v>0</v>
      </c>
      <c r="G32" s="1">
        <v>0</v>
      </c>
      <c r="H32" s="1">
        <v>0</v>
      </c>
      <c r="I32" s="1">
        <v>3889.1508515280002</v>
      </c>
      <c r="J32" s="1">
        <v>41230</v>
      </c>
    </row>
    <row r="33" spans="1:10" x14ac:dyDescent="0.15">
      <c r="A33" s="1" t="s">
        <v>352</v>
      </c>
      <c r="B33" s="1" t="s">
        <v>483</v>
      </c>
      <c r="C33" s="1">
        <v>1</v>
      </c>
      <c r="D33" s="1">
        <v>1</v>
      </c>
      <c r="E33" s="1">
        <v>31</v>
      </c>
      <c r="F33" s="1">
        <v>0</v>
      </c>
      <c r="G33" s="1">
        <v>0</v>
      </c>
      <c r="H33" s="1">
        <v>0</v>
      </c>
      <c r="I33" s="1">
        <v>3937.8260208400002</v>
      </c>
      <c r="J33" s="1">
        <v>41740</v>
      </c>
    </row>
    <row r="34" spans="1:10" x14ac:dyDescent="0.15">
      <c r="A34" s="1" t="s">
        <v>353</v>
      </c>
      <c r="B34" s="1" t="s">
        <v>483</v>
      </c>
      <c r="C34" s="1">
        <v>1</v>
      </c>
      <c r="D34" s="1">
        <v>1</v>
      </c>
      <c r="E34" s="1">
        <v>32</v>
      </c>
      <c r="F34" s="1">
        <v>0</v>
      </c>
      <c r="G34" s="1">
        <v>0</v>
      </c>
      <c r="H34" s="1">
        <v>0</v>
      </c>
      <c r="I34" s="1">
        <v>3987.125010881</v>
      </c>
      <c r="J34" s="1">
        <v>42260</v>
      </c>
    </row>
    <row r="35" spans="1:10" x14ac:dyDescent="0.15">
      <c r="A35" s="1" t="s">
        <v>354</v>
      </c>
      <c r="B35" s="1" t="s">
        <v>483</v>
      </c>
      <c r="C35" s="1">
        <v>1</v>
      </c>
      <c r="D35" s="1">
        <v>1</v>
      </c>
      <c r="E35" s="1">
        <v>33</v>
      </c>
      <c r="F35" s="1">
        <v>0</v>
      </c>
      <c r="G35" s="1">
        <v>0</v>
      </c>
      <c r="H35" s="1">
        <v>0</v>
      </c>
      <c r="I35" s="1">
        <v>4037.0545535440001</v>
      </c>
      <c r="J35" s="1">
        <v>42790</v>
      </c>
    </row>
    <row r="36" spans="1:10" x14ac:dyDescent="0.15">
      <c r="A36" s="1" t="s">
        <v>355</v>
      </c>
      <c r="B36" s="1" t="s">
        <v>483</v>
      </c>
      <c r="C36" s="1">
        <v>1</v>
      </c>
      <c r="D36" s="1">
        <v>1</v>
      </c>
      <c r="E36" s="1">
        <v>34</v>
      </c>
      <c r="F36" s="1">
        <v>0</v>
      </c>
      <c r="G36" s="1">
        <v>0</v>
      </c>
      <c r="H36" s="1">
        <v>0</v>
      </c>
      <c r="I36" s="1">
        <v>4087.610182333</v>
      </c>
      <c r="J36" s="1">
        <v>43320</v>
      </c>
    </row>
    <row r="37" spans="1:10" x14ac:dyDescent="0.15">
      <c r="A37" s="1" t="s">
        <v>356</v>
      </c>
      <c r="B37" s="1" t="s">
        <v>483</v>
      </c>
      <c r="C37" s="1">
        <v>1</v>
      </c>
      <c r="D37" s="1">
        <v>1</v>
      </c>
      <c r="E37" s="1">
        <v>35</v>
      </c>
      <c r="F37" s="1">
        <v>0</v>
      </c>
      <c r="G37" s="1">
        <v>0</v>
      </c>
      <c r="H37" s="1">
        <v>0</v>
      </c>
      <c r="I37" s="1">
        <v>4138.8092564239996</v>
      </c>
      <c r="J37" s="1">
        <v>43860</v>
      </c>
    </row>
    <row r="38" spans="1:10" x14ac:dyDescent="0.15">
      <c r="A38" s="1" t="s">
        <v>357</v>
      </c>
      <c r="B38" s="1" t="s">
        <v>483</v>
      </c>
      <c r="C38" s="1">
        <v>1</v>
      </c>
      <c r="D38" s="1">
        <v>1</v>
      </c>
      <c r="E38" s="1">
        <v>36</v>
      </c>
      <c r="F38" s="1">
        <v>0</v>
      </c>
      <c r="G38" s="1">
        <v>0</v>
      </c>
      <c r="H38" s="1">
        <v>0</v>
      </c>
      <c r="I38" s="1">
        <v>4190.6600704410002</v>
      </c>
      <c r="J38" s="1">
        <v>44410</v>
      </c>
    </row>
    <row r="39" spans="1:10" x14ac:dyDescent="0.15">
      <c r="A39" s="1" t="s">
        <v>358</v>
      </c>
      <c r="B39" s="1" t="s">
        <v>483</v>
      </c>
      <c r="C39" s="1">
        <v>1</v>
      </c>
      <c r="D39" s="1">
        <v>1</v>
      </c>
      <c r="E39" s="1">
        <v>37</v>
      </c>
      <c r="F39" s="1">
        <v>0</v>
      </c>
      <c r="G39" s="1">
        <v>0</v>
      </c>
      <c r="H39" s="1">
        <v>0</v>
      </c>
      <c r="I39" s="1">
        <v>4243.1724832669997</v>
      </c>
      <c r="J39" s="1">
        <v>44970</v>
      </c>
    </row>
    <row r="40" spans="1:10" x14ac:dyDescent="0.15">
      <c r="A40" s="1" t="s">
        <v>359</v>
      </c>
      <c r="B40" s="1" t="s">
        <v>483</v>
      </c>
      <c r="C40" s="1">
        <v>1</v>
      </c>
      <c r="D40" s="1">
        <v>1</v>
      </c>
      <c r="E40" s="1">
        <v>38</v>
      </c>
      <c r="F40" s="1">
        <v>0</v>
      </c>
      <c r="G40" s="1">
        <v>0</v>
      </c>
      <c r="H40" s="1">
        <v>0</v>
      </c>
      <c r="I40" s="1">
        <v>4296.3409109100003</v>
      </c>
      <c r="J40" s="1">
        <v>45530</v>
      </c>
    </row>
    <row r="41" spans="1:10" x14ac:dyDescent="0.15">
      <c r="A41" s="1" t="s">
        <v>360</v>
      </c>
      <c r="B41" s="1" t="s">
        <v>483</v>
      </c>
      <c r="C41" s="1">
        <v>1</v>
      </c>
      <c r="D41" s="1">
        <v>1</v>
      </c>
      <c r="E41" s="1">
        <v>39</v>
      </c>
      <c r="F41" s="1">
        <v>0</v>
      </c>
      <c r="G41" s="1">
        <v>0</v>
      </c>
      <c r="H41" s="1">
        <v>0</v>
      </c>
      <c r="I41" s="1">
        <v>4350.1931549279998</v>
      </c>
      <c r="J41" s="1">
        <v>46100</v>
      </c>
    </row>
    <row r="42" spans="1:10" x14ac:dyDescent="0.15">
      <c r="A42" s="1" t="s">
        <v>361</v>
      </c>
      <c r="B42" s="1" t="s">
        <v>483</v>
      </c>
      <c r="C42" s="1">
        <v>1</v>
      </c>
      <c r="D42" s="1">
        <v>1</v>
      </c>
      <c r="E42" s="1">
        <v>40</v>
      </c>
      <c r="F42" s="1">
        <v>0</v>
      </c>
      <c r="G42" s="1">
        <v>0</v>
      </c>
      <c r="H42" s="1">
        <v>0</v>
      </c>
      <c r="I42" s="1">
        <v>4404.7300225890003</v>
      </c>
      <c r="J42" s="1">
        <v>46670</v>
      </c>
    </row>
    <row r="43" spans="1:10" x14ac:dyDescent="0.15">
      <c r="A43" s="1" t="s">
        <v>362</v>
      </c>
      <c r="B43" s="1" t="s">
        <v>483</v>
      </c>
      <c r="C43" s="1">
        <v>1</v>
      </c>
      <c r="D43" s="1">
        <v>1</v>
      </c>
      <c r="E43" s="1">
        <v>41</v>
      </c>
      <c r="F43" s="1">
        <v>0</v>
      </c>
      <c r="G43" s="1">
        <v>0</v>
      </c>
      <c r="H43" s="1">
        <v>0</v>
      </c>
      <c r="I43" s="1">
        <v>4459.9752746450004</v>
      </c>
      <c r="J43" s="1">
        <v>47250</v>
      </c>
    </row>
    <row r="44" spans="1:10" x14ac:dyDescent="0.15">
      <c r="A44" s="1" t="s">
        <v>363</v>
      </c>
      <c r="B44" s="1" t="s">
        <v>483</v>
      </c>
      <c r="C44" s="1">
        <v>1</v>
      </c>
      <c r="D44" s="1">
        <v>1</v>
      </c>
      <c r="E44" s="1">
        <v>42</v>
      </c>
      <c r="F44" s="1">
        <v>0</v>
      </c>
      <c r="G44" s="1">
        <v>0</v>
      </c>
      <c r="H44" s="1">
        <v>0</v>
      </c>
      <c r="I44" s="1">
        <v>4515.9435325940003</v>
      </c>
      <c r="J44" s="1">
        <v>47840</v>
      </c>
    </row>
    <row r="45" spans="1:10" x14ac:dyDescent="0.15">
      <c r="A45" s="1" t="s">
        <v>364</v>
      </c>
      <c r="B45" s="1" t="s">
        <v>483</v>
      </c>
      <c r="C45" s="1">
        <v>1</v>
      </c>
      <c r="D45" s="1">
        <v>1</v>
      </c>
      <c r="E45" s="1">
        <v>43</v>
      </c>
      <c r="F45" s="1">
        <v>0</v>
      </c>
      <c r="G45" s="1">
        <v>0</v>
      </c>
      <c r="H45" s="1">
        <v>0</v>
      </c>
      <c r="I45" s="1">
        <v>4572.6421189379998</v>
      </c>
      <c r="J45" s="1">
        <v>48440</v>
      </c>
    </row>
    <row r="46" spans="1:10" x14ac:dyDescent="0.15">
      <c r="A46" s="1" t="s">
        <v>365</v>
      </c>
      <c r="B46" s="1" t="s">
        <v>483</v>
      </c>
      <c r="C46" s="1">
        <v>1</v>
      </c>
      <c r="D46" s="1">
        <v>1</v>
      </c>
      <c r="E46" s="1">
        <v>44</v>
      </c>
      <c r="F46" s="1">
        <v>0</v>
      </c>
      <c r="G46" s="1">
        <v>0</v>
      </c>
      <c r="H46" s="1">
        <v>0</v>
      </c>
      <c r="I46" s="1">
        <v>4630.0534191739998</v>
      </c>
      <c r="J46" s="1">
        <v>49040</v>
      </c>
    </row>
    <row r="47" spans="1:10" x14ac:dyDescent="0.15">
      <c r="A47" s="1" t="s">
        <v>366</v>
      </c>
      <c r="B47" s="1" t="s">
        <v>483</v>
      </c>
      <c r="C47" s="1">
        <v>1</v>
      </c>
      <c r="D47" s="1">
        <v>1</v>
      </c>
      <c r="E47" s="1">
        <v>45</v>
      </c>
      <c r="F47" s="1">
        <v>0</v>
      </c>
      <c r="G47" s="1">
        <v>0</v>
      </c>
      <c r="H47" s="1">
        <v>0</v>
      </c>
      <c r="I47" s="1">
        <v>4688.2333868149999</v>
      </c>
      <c r="J47" s="1">
        <v>49660</v>
      </c>
    </row>
    <row r="48" spans="1:10" x14ac:dyDescent="0.15">
      <c r="A48" s="1" t="s">
        <v>367</v>
      </c>
      <c r="B48" s="1" t="s">
        <v>483</v>
      </c>
      <c r="C48" s="1">
        <v>1</v>
      </c>
      <c r="D48" s="1">
        <v>1</v>
      </c>
      <c r="E48" s="1">
        <v>46</v>
      </c>
      <c r="F48" s="1">
        <v>0</v>
      </c>
      <c r="G48" s="1">
        <v>0</v>
      </c>
      <c r="H48" s="1">
        <v>0</v>
      </c>
      <c r="I48" s="1">
        <v>4747.1416391470002</v>
      </c>
      <c r="J48" s="1">
        <v>50280</v>
      </c>
    </row>
    <row r="49" spans="1:10" x14ac:dyDescent="0.15">
      <c r="A49" s="1" t="s">
        <v>368</v>
      </c>
      <c r="B49" s="1" t="s">
        <v>483</v>
      </c>
      <c r="C49" s="1">
        <v>1</v>
      </c>
      <c r="D49" s="1">
        <v>1</v>
      </c>
      <c r="E49" s="1">
        <v>47</v>
      </c>
      <c r="F49" s="1">
        <v>0</v>
      </c>
      <c r="G49" s="1">
        <v>0</v>
      </c>
      <c r="H49" s="1">
        <v>0</v>
      </c>
      <c r="I49" s="1">
        <v>4806.783120606</v>
      </c>
      <c r="J49" s="1">
        <v>50900</v>
      </c>
    </row>
    <row r="50" spans="1:10" x14ac:dyDescent="0.15">
      <c r="A50" s="1" t="s">
        <v>369</v>
      </c>
      <c r="B50" s="1" t="s">
        <v>483</v>
      </c>
      <c r="C50" s="1">
        <v>1</v>
      </c>
      <c r="D50" s="1">
        <v>1</v>
      </c>
      <c r="E50" s="1">
        <v>48</v>
      </c>
      <c r="F50" s="1">
        <v>0</v>
      </c>
      <c r="G50" s="1">
        <v>0</v>
      </c>
      <c r="H50" s="1">
        <v>0</v>
      </c>
      <c r="I50" s="1">
        <v>4867.226506514</v>
      </c>
      <c r="J50" s="1">
        <v>51540</v>
      </c>
    </row>
    <row r="51" spans="1:10" x14ac:dyDescent="0.15">
      <c r="A51" s="1" t="s">
        <v>370</v>
      </c>
      <c r="B51" s="1" t="s">
        <v>483</v>
      </c>
      <c r="C51" s="1">
        <v>1</v>
      </c>
      <c r="D51" s="1">
        <v>1</v>
      </c>
      <c r="E51" s="1">
        <v>49</v>
      </c>
      <c r="F51" s="1">
        <v>0</v>
      </c>
      <c r="G51" s="1">
        <v>0</v>
      </c>
      <c r="H51" s="1">
        <v>0</v>
      </c>
      <c r="I51" s="1">
        <v>4928.410079411</v>
      </c>
      <c r="J51" s="1">
        <v>52180</v>
      </c>
    </row>
    <row r="52" spans="1:10" x14ac:dyDescent="0.15">
      <c r="A52" s="1" t="s">
        <v>371</v>
      </c>
      <c r="B52" s="1" t="s">
        <v>483</v>
      </c>
      <c r="C52" s="1">
        <v>1</v>
      </c>
      <c r="D52" s="1">
        <v>1</v>
      </c>
      <c r="E52" s="1">
        <v>50</v>
      </c>
      <c r="F52" s="20">
        <v>0</v>
      </c>
      <c r="G52" s="20">
        <v>0</v>
      </c>
      <c r="H52" s="20">
        <v>0</v>
      </c>
      <c r="I52" s="1">
        <v>4990.36549294</v>
      </c>
      <c r="J52" s="1">
        <v>52830</v>
      </c>
    </row>
    <row r="53" spans="1:10" x14ac:dyDescent="0.15">
      <c r="A53" s="1" t="s">
        <v>372</v>
      </c>
      <c r="B53" s="1" t="s">
        <v>483</v>
      </c>
      <c r="C53" s="1">
        <v>1</v>
      </c>
      <c r="D53" s="1">
        <v>1</v>
      </c>
      <c r="E53" s="1">
        <v>51</v>
      </c>
      <c r="F53" s="1">
        <v>0</v>
      </c>
      <c r="G53" s="1">
        <v>0</v>
      </c>
      <c r="H53" s="1">
        <v>0</v>
      </c>
      <c r="I53" s="1">
        <v>5053.1173580329996</v>
      </c>
      <c r="J53" s="1">
        <v>53490</v>
      </c>
    </row>
    <row r="54" spans="1:10" x14ac:dyDescent="0.15">
      <c r="A54" s="1" t="s">
        <v>373</v>
      </c>
      <c r="B54" s="1" t="s">
        <v>483</v>
      </c>
      <c r="C54" s="1">
        <v>1</v>
      </c>
      <c r="D54" s="1">
        <v>1</v>
      </c>
      <c r="E54" s="1">
        <v>52</v>
      </c>
      <c r="F54" s="1">
        <v>0</v>
      </c>
      <c r="G54" s="1">
        <v>0</v>
      </c>
      <c r="H54" s="1">
        <v>0</v>
      </c>
      <c r="I54" s="1">
        <v>5116.6403199480001</v>
      </c>
      <c r="J54" s="1">
        <v>54150</v>
      </c>
    </row>
    <row r="55" spans="1:10" x14ac:dyDescent="0.15">
      <c r="A55" s="1" t="s">
        <v>374</v>
      </c>
      <c r="B55" s="1" t="s">
        <v>483</v>
      </c>
      <c r="C55" s="1">
        <v>1</v>
      </c>
      <c r="D55" s="1">
        <v>1</v>
      </c>
      <c r="E55" s="1">
        <v>53</v>
      </c>
      <c r="F55" s="1">
        <v>0</v>
      </c>
      <c r="G55" s="1">
        <v>0</v>
      </c>
      <c r="H55" s="1">
        <v>0</v>
      </c>
      <c r="I55" s="1">
        <v>5181.0429756169997</v>
      </c>
      <c r="J55" s="1">
        <v>54830</v>
      </c>
    </row>
    <row r="56" spans="1:10" x14ac:dyDescent="0.15">
      <c r="A56" s="1" t="s">
        <v>375</v>
      </c>
      <c r="B56" s="1" t="s">
        <v>483</v>
      </c>
      <c r="C56" s="1">
        <v>1</v>
      </c>
      <c r="D56" s="1">
        <v>1</v>
      </c>
      <c r="E56" s="1">
        <v>54</v>
      </c>
      <c r="F56" s="1">
        <v>0</v>
      </c>
      <c r="G56" s="1">
        <v>0</v>
      </c>
      <c r="H56" s="1">
        <v>0</v>
      </c>
      <c r="I56" s="1">
        <v>5246.2777528489996</v>
      </c>
      <c r="J56" s="1">
        <v>55510</v>
      </c>
    </row>
    <row r="57" spans="1:10" x14ac:dyDescent="0.15">
      <c r="A57" s="1" t="s">
        <v>376</v>
      </c>
      <c r="B57" s="1" t="s">
        <v>483</v>
      </c>
      <c r="C57" s="1">
        <v>1</v>
      </c>
      <c r="D57" s="1">
        <v>1</v>
      </c>
      <c r="E57" s="1">
        <v>55</v>
      </c>
      <c r="F57" s="1">
        <v>0</v>
      </c>
      <c r="G57" s="1">
        <v>0</v>
      </c>
      <c r="H57" s="1">
        <v>0</v>
      </c>
      <c r="I57" s="1">
        <v>5312.435405018</v>
      </c>
      <c r="J57" s="1">
        <v>56200</v>
      </c>
    </row>
    <row r="58" spans="1:10" x14ac:dyDescent="0.15">
      <c r="A58" s="1" t="s">
        <v>377</v>
      </c>
      <c r="B58" s="1" t="s">
        <v>483</v>
      </c>
      <c r="C58" s="1">
        <v>1</v>
      </c>
      <c r="D58" s="1">
        <v>1</v>
      </c>
      <c r="E58" s="1">
        <v>56</v>
      </c>
      <c r="F58" s="1">
        <v>0</v>
      </c>
      <c r="G58" s="1">
        <v>0</v>
      </c>
      <c r="H58" s="1">
        <v>0</v>
      </c>
      <c r="I58" s="1">
        <v>5379.5383198420004</v>
      </c>
      <c r="J58" s="1">
        <v>56900</v>
      </c>
    </row>
    <row r="59" spans="1:10" x14ac:dyDescent="0.15">
      <c r="A59" s="1" t="s">
        <v>378</v>
      </c>
      <c r="B59" s="1" t="s">
        <v>483</v>
      </c>
      <c r="C59" s="1">
        <v>1</v>
      </c>
      <c r="D59" s="1">
        <v>1</v>
      </c>
      <c r="E59" s="1">
        <v>57</v>
      </c>
      <c r="F59" s="1">
        <v>0</v>
      </c>
      <c r="G59" s="1">
        <v>0</v>
      </c>
      <c r="H59" s="1">
        <v>0</v>
      </c>
      <c r="I59" s="1">
        <v>5447.5371150310002</v>
      </c>
      <c r="J59" s="1">
        <v>57600</v>
      </c>
    </row>
    <row r="60" spans="1:10" x14ac:dyDescent="0.15">
      <c r="A60" s="1" t="s">
        <v>379</v>
      </c>
      <c r="B60" s="1" t="s">
        <v>483</v>
      </c>
      <c r="C60" s="1">
        <v>1</v>
      </c>
      <c r="D60" s="1">
        <v>1</v>
      </c>
      <c r="E60" s="1">
        <v>58</v>
      </c>
      <c r="F60" s="1">
        <v>0</v>
      </c>
      <c r="G60" s="1">
        <v>0</v>
      </c>
      <c r="H60" s="1">
        <v>0</v>
      </c>
      <c r="I60" s="1">
        <v>5516.5502238749996</v>
      </c>
      <c r="J60" s="1">
        <v>58320</v>
      </c>
    </row>
    <row r="61" spans="1:10" x14ac:dyDescent="0.15">
      <c r="A61" s="1" t="s">
        <v>380</v>
      </c>
      <c r="B61" s="1" t="s">
        <v>483</v>
      </c>
      <c r="C61" s="1">
        <v>1</v>
      </c>
      <c r="D61" s="1">
        <v>1</v>
      </c>
      <c r="E61" s="1">
        <v>59</v>
      </c>
      <c r="F61" s="1">
        <v>0</v>
      </c>
      <c r="G61" s="1">
        <v>0</v>
      </c>
      <c r="H61" s="1">
        <v>0</v>
      </c>
      <c r="I61" s="1">
        <v>5586.4331233519997</v>
      </c>
      <c r="J61" s="1">
        <v>59040</v>
      </c>
    </row>
    <row r="62" spans="1:10" x14ac:dyDescent="0.15">
      <c r="A62" s="1" t="s">
        <v>381</v>
      </c>
      <c r="B62" s="1" t="s">
        <v>483</v>
      </c>
      <c r="C62" s="1">
        <v>1</v>
      </c>
      <c r="D62" s="1">
        <v>1</v>
      </c>
      <c r="E62" s="1">
        <v>60</v>
      </c>
      <c r="F62" s="20">
        <v>0</v>
      </c>
      <c r="G62" s="20">
        <v>0</v>
      </c>
      <c r="H62" s="20">
        <v>0</v>
      </c>
      <c r="I62" s="1">
        <v>5657.2133431539996</v>
      </c>
      <c r="J62" s="1">
        <v>59770</v>
      </c>
    </row>
    <row r="63" spans="1:10" x14ac:dyDescent="0.15">
      <c r="A63" s="1" t="s">
        <v>382</v>
      </c>
      <c r="B63" s="1" t="s">
        <v>483</v>
      </c>
      <c r="C63" s="1">
        <v>1</v>
      </c>
      <c r="D63" s="1">
        <v>1</v>
      </c>
      <c r="E63" s="1">
        <v>61</v>
      </c>
      <c r="F63" s="1">
        <v>0</v>
      </c>
      <c r="G63" s="1">
        <v>0</v>
      </c>
      <c r="H63" s="1">
        <v>0</v>
      </c>
      <c r="I63" s="1">
        <v>5729.0539052009999</v>
      </c>
      <c r="J63" s="1">
        <v>60520</v>
      </c>
    </row>
    <row r="64" spans="1:10" x14ac:dyDescent="0.15">
      <c r="A64" s="1" t="s">
        <v>383</v>
      </c>
      <c r="B64" s="1" t="s">
        <v>483</v>
      </c>
      <c r="C64" s="1">
        <v>1</v>
      </c>
      <c r="D64" s="1">
        <v>1</v>
      </c>
      <c r="E64" s="1">
        <v>62</v>
      </c>
      <c r="F64" s="1">
        <v>0</v>
      </c>
      <c r="G64" s="1">
        <v>0</v>
      </c>
      <c r="H64" s="1">
        <v>0</v>
      </c>
      <c r="I64" s="1">
        <v>5801.8263938099999</v>
      </c>
      <c r="J64" s="1">
        <v>61260</v>
      </c>
    </row>
    <row r="65" spans="1:10" x14ac:dyDescent="0.15">
      <c r="A65" s="1" t="s">
        <v>384</v>
      </c>
      <c r="B65" s="1" t="s">
        <v>483</v>
      </c>
      <c r="C65" s="1">
        <v>1</v>
      </c>
      <c r="D65" s="1">
        <v>1</v>
      </c>
      <c r="E65" s="1">
        <v>63</v>
      </c>
      <c r="F65" s="1">
        <v>0</v>
      </c>
      <c r="G65" s="1">
        <v>0</v>
      </c>
      <c r="H65" s="1">
        <v>0</v>
      </c>
      <c r="I65" s="1">
        <v>5875.8069605849996</v>
      </c>
      <c r="J65" s="1">
        <v>62020</v>
      </c>
    </row>
    <row r="66" spans="1:10" x14ac:dyDescent="0.15">
      <c r="A66" s="1" t="s">
        <v>385</v>
      </c>
      <c r="B66" s="1" t="s">
        <v>483</v>
      </c>
      <c r="C66" s="1">
        <v>1</v>
      </c>
      <c r="D66" s="1">
        <v>1</v>
      </c>
      <c r="E66" s="1">
        <v>64</v>
      </c>
      <c r="F66" s="1">
        <v>0</v>
      </c>
      <c r="G66" s="1">
        <v>0</v>
      </c>
      <c r="H66" s="1">
        <v>0</v>
      </c>
      <c r="I66" s="1">
        <v>5950.9005573200002</v>
      </c>
      <c r="J66" s="1">
        <v>62790</v>
      </c>
    </row>
    <row r="67" spans="1:10" x14ac:dyDescent="0.15">
      <c r="A67" s="1" t="s">
        <v>386</v>
      </c>
      <c r="B67" s="1" t="s">
        <v>483</v>
      </c>
      <c r="C67" s="1">
        <v>1</v>
      </c>
      <c r="D67" s="1">
        <v>1</v>
      </c>
      <c r="E67" s="1">
        <v>65</v>
      </c>
      <c r="F67" s="1">
        <v>0</v>
      </c>
      <c r="G67" s="1">
        <v>0</v>
      </c>
      <c r="H67" s="1">
        <v>0</v>
      </c>
      <c r="I67" s="1">
        <v>6026.983226071</v>
      </c>
      <c r="J67" s="1">
        <v>63560</v>
      </c>
    </row>
    <row r="68" spans="1:10" x14ac:dyDescent="0.15">
      <c r="A68" s="1" t="s">
        <v>387</v>
      </c>
      <c r="B68" s="1" t="s">
        <v>483</v>
      </c>
      <c r="C68" s="1">
        <v>1</v>
      </c>
      <c r="D68" s="1">
        <v>1</v>
      </c>
      <c r="E68" s="1">
        <v>66</v>
      </c>
      <c r="F68" s="1">
        <v>0</v>
      </c>
      <c r="G68" s="1">
        <v>0</v>
      </c>
      <c r="H68" s="1">
        <v>0</v>
      </c>
      <c r="I68" s="1">
        <v>6104.3191306750005</v>
      </c>
      <c r="J68" s="1">
        <v>64350</v>
      </c>
    </row>
    <row r="69" spans="1:10" x14ac:dyDescent="0.15">
      <c r="A69" s="1" t="s">
        <v>388</v>
      </c>
      <c r="B69" s="1" t="s">
        <v>483</v>
      </c>
      <c r="C69" s="1">
        <v>1</v>
      </c>
      <c r="D69" s="1">
        <v>1</v>
      </c>
      <c r="E69" s="1">
        <v>67</v>
      </c>
      <c r="F69" s="1">
        <v>0</v>
      </c>
      <c r="G69" s="1">
        <v>0</v>
      </c>
      <c r="H69" s="1">
        <v>0</v>
      </c>
      <c r="I69" s="1">
        <v>6182.7043553100002</v>
      </c>
      <c r="J69" s="1">
        <v>65140</v>
      </c>
    </row>
    <row r="70" spans="1:10" x14ac:dyDescent="0.15">
      <c r="A70" s="1" t="s">
        <v>389</v>
      </c>
      <c r="B70" s="1" t="s">
        <v>483</v>
      </c>
      <c r="C70" s="1">
        <v>1</v>
      </c>
      <c r="D70" s="1">
        <v>1</v>
      </c>
      <c r="E70" s="1">
        <v>68</v>
      </c>
      <c r="F70" s="1">
        <v>0</v>
      </c>
      <c r="G70" s="1">
        <v>0</v>
      </c>
      <c r="H70" s="1">
        <v>0</v>
      </c>
      <c r="I70" s="1">
        <v>6262.3108622780001</v>
      </c>
      <c r="J70" s="1">
        <v>65940</v>
      </c>
    </row>
    <row r="71" spans="1:10" x14ac:dyDescent="0.15">
      <c r="A71" s="1" t="s">
        <v>390</v>
      </c>
      <c r="B71" s="1" t="s">
        <v>483</v>
      </c>
      <c r="C71" s="1">
        <v>1</v>
      </c>
      <c r="D71" s="1">
        <v>1</v>
      </c>
      <c r="E71" s="1">
        <v>69</v>
      </c>
      <c r="F71" s="1">
        <v>0</v>
      </c>
      <c r="G71" s="1">
        <v>0</v>
      </c>
      <c r="H71" s="1">
        <v>0</v>
      </c>
      <c r="I71" s="1">
        <v>6343.1369022119998</v>
      </c>
      <c r="J71" s="1">
        <v>66750</v>
      </c>
    </row>
    <row r="72" spans="1:10" x14ac:dyDescent="0.15">
      <c r="A72" s="1" t="s">
        <v>391</v>
      </c>
      <c r="B72" s="1" t="s">
        <v>483</v>
      </c>
      <c r="C72" s="1">
        <v>1</v>
      </c>
      <c r="D72" s="1">
        <v>1</v>
      </c>
      <c r="E72" s="1">
        <v>70</v>
      </c>
      <c r="F72" s="20">
        <v>0</v>
      </c>
      <c r="G72" s="20">
        <v>0</v>
      </c>
      <c r="H72" s="20">
        <v>0</v>
      </c>
      <c r="I72" s="1">
        <v>6453.3476505500003</v>
      </c>
      <c r="J72" s="1">
        <v>68940</v>
      </c>
    </row>
    <row r="73" spans="1:10" x14ac:dyDescent="0.15">
      <c r="A73" s="1" t="s">
        <v>392</v>
      </c>
      <c r="B73" s="1" t="s">
        <v>483</v>
      </c>
      <c r="C73" s="1">
        <v>1</v>
      </c>
      <c r="D73" s="1">
        <v>1</v>
      </c>
      <c r="E73" s="1">
        <v>71</v>
      </c>
      <c r="F73" s="1">
        <v>0</v>
      </c>
      <c r="G73" s="1">
        <v>0</v>
      </c>
      <c r="H73" s="1">
        <v>0</v>
      </c>
      <c r="I73" s="1">
        <v>6539.3597578380004</v>
      </c>
      <c r="J73" s="1">
        <v>69790</v>
      </c>
    </row>
    <row r="74" spans="1:10" x14ac:dyDescent="0.15">
      <c r="A74" s="1" t="s">
        <v>393</v>
      </c>
      <c r="B74" s="1" t="s">
        <v>483</v>
      </c>
      <c r="C74" s="1">
        <v>1</v>
      </c>
      <c r="D74" s="1">
        <v>1</v>
      </c>
      <c r="E74" s="1">
        <v>72</v>
      </c>
      <c r="F74" s="1">
        <v>0</v>
      </c>
      <c r="G74" s="1">
        <v>0</v>
      </c>
      <c r="H74" s="1">
        <v>0</v>
      </c>
      <c r="I74" s="1">
        <v>6626.5889432780004</v>
      </c>
      <c r="J74" s="1">
        <v>70640</v>
      </c>
    </row>
    <row r="75" spans="1:10" x14ac:dyDescent="0.15">
      <c r="A75" s="1" t="s">
        <v>394</v>
      </c>
      <c r="B75" s="1" t="s">
        <v>483</v>
      </c>
      <c r="C75" s="1">
        <v>1</v>
      </c>
      <c r="D75" s="1">
        <v>1</v>
      </c>
      <c r="E75" s="1">
        <v>73</v>
      </c>
      <c r="F75" s="1">
        <v>0</v>
      </c>
      <c r="G75" s="1">
        <v>0</v>
      </c>
      <c r="H75" s="1">
        <v>0</v>
      </c>
      <c r="I75" s="1">
        <v>6715.6073509420003</v>
      </c>
      <c r="J75" s="1">
        <v>71510</v>
      </c>
    </row>
    <row r="76" spans="1:10" x14ac:dyDescent="0.15">
      <c r="A76" s="1" t="s">
        <v>395</v>
      </c>
      <c r="B76" s="1" t="s">
        <v>483</v>
      </c>
      <c r="C76" s="1">
        <v>1</v>
      </c>
      <c r="D76" s="1">
        <v>1</v>
      </c>
      <c r="E76" s="1">
        <v>74</v>
      </c>
      <c r="F76" s="1">
        <v>0</v>
      </c>
      <c r="G76" s="1">
        <v>0</v>
      </c>
      <c r="H76" s="1">
        <v>0</v>
      </c>
      <c r="I76" s="1">
        <v>6805.9267890350002</v>
      </c>
      <c r="J76" s="1">
        <v>72380</v>
      </c>
    </row>
    <row r="77" spans="1:10" x14ac:dyDescent="0.15">
      <c r="A77" s="1" t="s">
        <v>396</v>
      </c>
      <c r="B77" s="1" t="s">
        <v>483</v>
      </c>
      <c r="C77" s="1">
        <v>1</v>
      </c>
      <c r="D77" s="1">
        <v>1</v>
      </c>
      <c r="E77" s="1">
        <v>75</v>
      </c>
      <c r="F77" s="20">
        <v>0</v>
      </c>
      <c r="G77" s="20">
        <v>0</v>
      </c>
      <c r="H77" s="20">
        <v>0</v>
      </c>
      <c r="I77" s="1">
        <v>6898.1969301230001</v>
      </c>
      <c r="J77" s="1">
        <v>73270</v>
      </c>
    </row>
    <row r="78" spans="1:10" x14ac:dyDescent="0.15">
      <c r="A78" s="1" t="s">
        <v>397</v>
      </c>
      <c r="B78" s="1" t="s">
        <v>483</v>
      </c>
      <c r="C78" s="1">
        <v>1</v>
      </c>
      <c r="D78" s="1">
        <v>1</v>
      </c>
      <c r="E78" s="1">
        <v>76</v>
      </c>
      <c r="F78" s="1">
        <v>0</v>
      </c>
      <c r="G78" s="1">
        <v>0</v>
      </c>
      <c r="H78" s="1">
        <v>0</v>
      </c>
      <c r="I78" s="1">
        <v>6991.8582737440001</v>
      </c>
      <c r="J78" s="1">
        <v>74160</v>
      </c>
    </row>
    <row r="79" spans="1:10" x14ac:dyDescent="0.15">
      <c r="A79" s="1" t="s">
        <v>398</v>
      </c>
      <c r="B79" s="1" t="s">
        <v>483</v>
      </c>
      <c r="C79" s="1">
        <v>1</v>
      </c>
      <c r="D79" s="1">
        <v>1</v>
      </c>
      <c r="E79" s="1">
        <v>77</v>
      </c>
      <c r="F79" s="1">
        <v>0</v>
      </c>
      <c r="G79" s="1">
        <v>0</v>
      </c>
      <c r="H79" s="1">
        <v>0</v>
      </c>
      <c r="I79" s="1">
        <v>7087.6693660629999</v>
      </c>
      <c r="J79" s="1">
        <v>75070</v>
      </c>
    </row>
    <row r="80" spans="1:10" x14ac:dyDescent="0.15">
      <c r="A80" s="1" t="s">
        <v>399</v>
      </c>
      <c r="B80" s="1" t="s">
        <v>483</v>
      </c>
      <c r="C80" s="1">
        <v>1</v>
      </c>
      <c r="D80" s="1">
        <v>1</v>
      </c>
      <c r="E80" s="1">
        <v>78</v>
      </c>
      <c r="F80" s="1">
        <v>0</v>
      </c>
      <c r="G80" s="1">
        <v>0</v>
      </c>
      <c r="H80" s="1">
        <v>0</v>
      </c>
      <c r="I80" s="1">
        <v>7184.5884747669998</v>
      </c>
      <c r="J80" s="1">
        <v>75970</v>
      </c>
    </row>
    <row r="81" spans="1:10" x14ac:dyDescent="0.15">
      <c r="A81" s="1" t="s">
        <v>400</v>
      </c>
      <c r="B81" s="1" t="s">
        <v>483</v>
      </c>
      <c r="C81" s="1">
        <v>1</v>
      </c>
      <c r="D81" s="1">
        <v>1</v>
      </c>
      <c r="E81" s="1">
        <v>79</v>
      </c>
      <c r="F81" s="1">
        <v>0</v>
      </c>
      <c r="G81" s="1">
        <v>0</v>
      </c>
      <c r="H81" s="1">
        <v>0</v>
      </c>
      <c r="I81" s="1">
        <v>7283.7791518780004</v>
      </c>
      <c r="J81" s="1">
        <v>76890</v>
      </c>
    </row>
    <row r="82" spans="1:10" x14ac:dyDescent="0.15">
      <c r="A82" s="1" t="s">
        <v>401</v>
      </c>
      <c r="B82" s="1" t="s">
        <v>483</v>
      </c>
      <c r="C82" s="1">
        <v>1</v>
      </c>
      <c r="D82" s="1">
        <v>1</v>
      </c>
      <c r="E82" s="1">
        <v>80</v>
      </c>
      <c r="F82" s="1">
        <v>0</v>
      </c>
      <c r="G82" s="1">
        <v>0</v>
      </c>
      <c r="H82" s="1">
        <v>0</v>
      </c>
      <c r="I82" s="1">
        <v>7458.7001520069998</v>
      </c>
      <c r="J82" s="1">
        <v>79260</v>
      </c>
    </row>
    <row r="83" spans="1:10" x14ac:dyDescent="0.15">
      <c r="A83" s="1" t="s">
        <v>715</v>
      </c>
      <c r="B83" s="1" t="s">
        <v>483</v>
      </c>
      <c r="C83" s="1">
        <v>1</v>
      </c>
      <c r="D83" s="1">
        <v>1</v>
      </c>
      <c r="E83" s="1">
        <v>81</v>
      </c>
      <c r="F83" s="20">
        <v>0</v>
      </c>
      <c r="G83" s="20">
        <v>0</v>
      </c>
      <c r="H83" s="20">
        <v>0</v>
      </c>
      <c r="I83" s="1">
        <v>7569.9288019559999</v>
      </c>
      <c r="J83" s="1">
        <v>80260</v>
      </c>
    </row>
    <row r="84" spans="1:10" x14ac:dyDescent="0.15">
      <c r="A84" s="1" t="s">
        <v>716</v>
      </c>
      <c r="B84" s="1" t="s">
        <v>483</v>
      </c>
      <c r="C84" s="1">
        <v>1</v>
      </c>
      <c r="D84" s="1">
        <v>1</v>
      </c>
      <c r="E84" s="1">
        <v>82</v>
      </c>
      <c r="F84" s="1">
        <v>0</v>
      </c>
      <c r="G84" s="1">
        <v>0</v>
      </c>
      <c r="H84" s="1">
        <v>0</v>
      </c>
      <c r="I84" s="1">
        <v>7685.0046567449999</v>
      </c>
      <c r="J84" s="1">
        <v>81290</v>
      </c>
    </row>
    <row r="85" spans="1:10" x14ac:dyDescent="0.15">
      <c r="A85" s="1" t="s">
        <v>717</v>
      </c>
      <c r="B85" s="1" t="s">
        <v>483</v>
      </c>
      <c r="C85" s="1">
        <v>1</v>
      </c>
      <c r="D85" s="1">
        <v>1</v>
      </c>
      <c r="E85" s="1">
        <v>83</v>
      </c>
      <c r="F85" s="1">
        <v>0</v>
      </c>
      <c r="G85" s="1">
        <v>0</v>
      </c>
      <c r="H85" s="1">
        <v>0</v>
      </c>
      <c r="I85" s="1">
        <v>7804.2331706949999</v>
      </c>
      <c r="J85" s="1">
        <v>82350</v>
      </c>
    </row>
    <row r="86" spans="1:10" x14ac:dyDescent="0.15">
      <c r="A86" s="1" t="s">
        <v>718</v>
      </c>
      <c r="B86" s="1" t="s">
        <v>483</v>
      </c>
      <c r="C86" s="1">
        <v>1</v>
      </c>
      <c r="D86" s="1">
        <v>1</v>
      </c>
      <c r="E86" s="1">
        <v>84</v>
      </c>
      <c r="F86" s="1">
        <v>0</v>
      </c>
      <c r="G86" s="1">
        <v>0</v>
      </c>
      <c r="H86" s="1">
        <v>0</v>
      </c>
      <c r="I86" s="1">
        <v>7927.1554622229996</v>
      </c>
      <c r="J86" s="1">
        <v>83430</v>
      </c>
    </row>
    <row r="87" spans="1:10" x14ac:dyDescent="0.15">
      <c r="A87" s="1" t="s">
        <v>719</v>
      </c>
      <c r="B87" s="1" t="s">
        <v>483</v>
      </c>
      <c r="C87" s="1">
        <v>1</v>
      </c>
      <c r="D87" s="1">
        <v>1</v>
      </c>
      <c r="E87" s="1">
        <v>85</v>
      </c>
      <c r="F87" s="1">
        <v>0</v>
      </c>
      <c r="G87" s="1">
        <v>0</v>
      </c>
      <c r="H87" s="1">
        <v>0</v>
      </c>
      <c r="I87" s="1">
        <v>8292.1979843659992</v>
      </c>
      <c r="J87" s="1">
        <v>87480</v>
      </c>
    </row>
    <row r="88" spans="1:10" x14ac:dyDescent="0.15">
      <c r="A88" s="1" t="s">
        <v>402</v>
      </c>
      <c r="B88" s="1" t="s">
        <v>483</v>
      </c>
      <c r="C88" s="1">
        <v>1</v>
      </c>
      <c r="D88" s="1">
        <v>2</v>
      </c>
      <c r="E88" s="1">
        <v>0</v>
      </c>
      <c r="F88" s="1">
        <v>0</v>
      </c>
      <c r="G88" s="1">
        <v>0</v>
      </c>
      <c r="H88" s="1">
        <v>0</v>
      </c>
      <c r="I88" s="1">
        <v>2683.7030112550001</v>
      </c>
      <c r="J88" s="1">
        <v>28920</v>
      </c>
    </row>
    <row r="89" spans="1:10" x14ac:dyDescent="0.15">
      <c r="A89" s="1" t="s">
        <v>403</v>
      </c>
      <c r="B89" s="1" t="s">
        <v>483</v>
      </c>
      <c r="C89" s="1">
        <v>1</v>
      </c>
      <c r="D89" s="1">
        <v>2</v>
      </c>
      <c r="E89" s="1">
        <v>1</v>
      </c>
      <c r="F89" s="1">
        <v>0</v>
      </c>
      <c r="G89" s="1">
        <v>0</v>
      </c>
      <c r="H89" s="1">
        <v>0</v>
      </c>
      <c r="I89" s="1">
        <v>2717.1751328320001</v>
      </c>
      <c r="J89" s="1">
        <v>29280</v>
      </c>
    </row>
    <row r="90" spans="1:10" x14ac:dyDescent="0.15">
      <c r="A90" s="1" t="s">
        <v>404</v>
      </c>
      <c r="B90" s="1" t="s">
        <v>483</v>
      </c>
      <c r="C90" s="1">
        <v>1</v>
      </c>
      <c r="D90" s="1">
        <v>2</v>
      </c>
      <c r="E90" s="1">
        <v>2</v>
      </c>
      <c r="F90" s="1">
        <v>0</v>
      </c>
      <c r="G90" s="1">
        <v>0</v>
      </c>
      <c r="H90" s="1">
        <v>0</v>
      </c>
      <c r="I90" s="1">
        <v>2751.0821043760002</v>
      </c>
      <c r="J90" s="1">
        <v>29650</v>
      </c>
    </row>
    <row r="91" spans="1:10" x14ac:dyDescent="0.15">
      <c r="A91" s="1" t="s">
        <v>405</v>
      </c>
      <c r="B91" s="1" t="s">
        <v>483</v>
      </c>
      <c r="C91" s="1">
        <v>1</v>
      </c>
      <c r="D91" s="1">
        <v>2</v>
      </c>
      <c r="E91" s="1">
        <v>3</v>
      </c>
      <c r="F91" s="1">
        <v>0</v>
      </c>
      <c r="G91" s="1">
        <v>0</v>
      </c>
      <c r="H91" s="1">
        <v>0</v>
      </c>
      <c r="I91" s="1">
        <v>2785.4280297169998</v>
      </c>
      <c r="J91" s="1">
        <v>30020</v>
      </c>
    </row>
    <row r="92" spans="1:10" x14ac:dyDescent="0.15">
      <c r="A92" s="1" t="s">
        <v>406</v>
      </c>
      <c r="B92" s="1" t="s">
        <v>483</v>
      </c>
      <c r="C92" s="1">
        <v>1</v>
      </c>
      <c r="D92" s="1">
        <v>2</v>
      </c>
      <c r="E92" s="1">
        <v>4</v>
      </c>
      <c r="F92" s="1">
        <v>0</v>
      </c>
      <c r="G92" s="1">
        <v>0</v>
      </c>
      <c r="H92" s="1">
        <v>0</v>
      </c>
      <c r="I92" s="1">
        <v>2820.2090279039999</v>
      </c>
      <c r="J92" s="1">
        <v>30390</v>
      </c>
    </row>
    <row r="93" spans="1:10" x14ac:dyDescent="0.15">
      <c r="A93" s="1" t="s">
        <v>407</v>
      </c>
      <c r="B93" s="1" t="s">
        <v>483</v>
      </c>
      <c r="C93" s="1">
        <v>1</v>
      </c>
      <c r="D93" s="1">
        <v>2</v>
      </c>
      <c r="E93" s="1">
        <v>5</v>
      </c>
      <c r="F93" s="1">
        <v>0</v>
      </c>
      <c r="G93" s="1">
        <v>0</v>
      </c>
      <c r="H93" s="1">
        <v>0</v>
      </c>
      <c r="I93" s="1">
        <v>2855.4301509239999</v>
      </c>
      <c r="J93" s="1">
        <v>30770</v>
      </c>
    </row>
    <row r="94" spans="1:10" x14ac:dyDescent="0.15">
      <c r="A94" s="1" t="s">
        <v>408</v>
      </c>
      <c r="B94" s="1" t="s">
        <v>483</v>
      </c>
      <c r="C94" s="1">
        <v>1</v>
      </c>
      <c r="D94" s="1">
        <v>2</v>
      </c>
      <c r="E94" s="1">
        <v>6</v>
      </c>
      <c r="F94" s="1">
        <v>0</v>
      </c>
      <c r="G94" s="1">
        <v>0</v>
      </c>
      <c r="H94" s="1">
        <v>0</v>
      </c>
      <c r="I94" s="1">
        <v>2891.0957667359999</v>
      </c>
      <c r="J94" s="1">
        <v>31160</v>
      </c>
    </row>
    <row r="95" spans="1:10" x14ac:dyDescent="0.15">
      <c r="A95" s="1" t="s">
        <v>409</v>
      </c>
      <c r="B95" s="1" t="s">
        <v>483</v>
      </c>
      <c r="C95" s="1">
        <v>1</v>
      </c>
      <c r="D95" s="1">
        <v>2</v>
      </c>
      <c r="E95" s="1">
        <v>7</v>
      </c>
      <c r="F95" s="1">
        <v>0</v>
      </c>
      <c r="G95" s="1">
        <v>0</v>
      </c>
      <c r="H95" s="1">
        <v>0</v>
      </c>
      <c r="I95" s="1">
        <v>2927.2097137699998</v>
      </c>
      <c r="J95" s="1">
        <v>31550</v>
      </c>
    </row>
    <row r="96" spans="1:10" x14ac:dyDescent="0.15">
      <c r="A96" s="1" t="s">
        <v>410</v>
      </c>
      <c r="B96" s="1" t="s">
        <v>483</v>
      </c>
      <c r="C96" s="1">
        <v>1</v>
      </c>
      <c r="D96" s="1">
        <v>2</v>
      </c>
      <c r="E96" s="1">
        <v>8</v>
      </c>
      <c r="F96" s="1">
        <v>0</v>
      </c>
      <c r="G96" s="1">
        <v>0</v>
      </c>
      <c r="H96" s="1">
        <v>0</v>
      </c>
      <c r="I96" s="1">
        <v>2963.7765979440001</v>
      </c>
      <c r="J96" s="1">
        <v>31940</v>
      </c>
    </row>
    <row r="97" spans="1:10" x14ac:dyDescent="0.15">
      <c r="A97" s="1" t="s">
        <v>411</v>
      </c>
      <c r="B97" s="1" t="s">
        <v>483</v>
      </c>
      <c r="C97" s="1">
        <v>1</v>
      </c>
      <c r="D97" s="1">
        <v>2</v>
      </c>
      <c r="E97" s="1">
        <v>9</v>
      </c>
      <c r="F97" s="1">
        <v>0</v>
      </c>
      <c r="G97" s="1">
        <v>0</v>
      </c>
      <c r="H97" s="1">
        <v>0</v>
      </c>
      <c r="I97" s="1">
        <v>3000.8051077519999</v>
      </c>
      <c r="J97" s="1">
        <v>32340</v>
      </c>
    </row>
    <row r="98" spans="1:10" x14ac:dyDescent="0.15">
      <c r="A98" s="1" t="s">
        <v>412</v>
      </c>
      <c r="B98" s="1" t="s">
        <v>483</v>
      </c>
      <c r="C98" s="1">
        <v>1</v>
      </c>
      <c r="D98" s="1">
        <v>2</v>
      </c>
      <c r="E98" s="1">
        <v>10</v>
      </c>
      <c r="F98" s="1">
        <v>0</v>
      </c>
      <c r="G98" s="1">
        <v>0</v>
      </c>
      <c r="H98" s="1">
        <v>0</v>
      </c>
      <c r="I98" s="1">
        <v>3038.3047106250001</v>
      </c>
      <c r="J98" s="1">
        <v>32750</v>
      </c>
    </row>
    <row r="99" spans="1:10" x14ac:dyDescent="0.15">
      <c r="A99" s="1" t="s">
        <v>413</v>
      </c>
      <c r="B99" s="1" t="s">
        <v>483</v>
      </c>
      <c r="C99" s="1">
        <v>1</v>
      </c>
      <c r="D99" s="1">
        <v>2</v>
      </c>
      <c r="E99" s="1">
        <v>11</v>
      </c>
      <c r="F99" s="1">
        <v>0</v>
      </c>
      <c r="G99" s="1">
        <v>0</v>
      </c>
      <c r="H99" s="1">
        <v>0</v>
      </c>
      <c r="I99" s="1">
        <v>3076.2803570000001</v>
      </c>
      <c r="J99" s="1">
        <v>33160</v>
      </c>
    </row>
    <row r="100" spans="1:10" x14ac:dyDescent="0.15">
      <c r="A100" s="1" t="s">
        <v>414</v>
      </c>
      <c r="B100" s="1" t="s">
        <v>483</v>
      </c>
      <c r="C100" s="1">
        <v>1</v>
      </c>
      <c r="D100" s="1">
        <v>2</v>
      </c>
      <c r="E100" s="1">
        <v>12</v>
      </c>
      <c r="F100" s="1">
        <v>0</v>
      </c>
      <c r="G100" s="1">
        <v>0</v>
      </c>
      <c r="H100" s="1">
        <v>0</v>
      </c>
      <c r="I100" s="1">
        <v>3114.7373469909999</v>
      </c>
      <c r="J100" s="1">
        <v>33570</v>
      </c>
    </row>
    <row r="101" spans="1:10" x14ac:dyDescent="0.15">
      <c r="A101" s="1" t="s">
        <v>415</v>
      </c>
      <c r="B101" s="1" t="s">
        <v>483</v>
      </c>
      <c r="C101" s="1">
        <v>1</v>
      </c>
      <c r="D101" s="1">
        <v>2</v>
      </c>
      <c r="E101" s="1">
        <v>13</v>
      </c>
      <c r="F101" s="1">
        <v>0</v>
      </c>
      <c r="G101" s="1">
        <v>0</v>
      </c>
      <c r="H101" s="1">
        <v>0</v>
      </c>
      <c r="I101" s="1">
        <v>3153.682131348</v>
      </c>
      <c r="J101" s="1">
        <v>33990</v>
      </c>
    </row>
    <row r="102" spans="1:10" x14ac:dyDescent="0.15">
      <c r="A102" s="1" t="s">
        <v>416</v>
      </c>
      <c r="B102" s="1" t="s">
        <v>483</v>
      </c>
      <c r="C102" s="1">
        <v>1</v>
      </c>
      <c r="D102" s="1">
        <v>2</v>
      </c>
      <c r="E102" s="1">
        <v>14</v>
      </c>
      <c r="F102" s="1">
        <v>0</v>
      </c>
      <c r="G102" s="1">
        <v>0</v>
      </c>
      <c r="H102" s="1">
        <v>0</v>
      </c>
      <c r="I102" s="1">
        <v>3193.1202878700001</v>
      </c>
      <c r="J102" s="1">
        <v>34420</v>
      </c>
    </row>
    <row r="103" spans="1:10" x14ac:dyDescent="0.15">
      <c r="A103" s="1" t="s">
        <v>417</v>
      </c>
      <c r="B103" s="1" t="s">
        <v>483</v>
      </c>
      <c r="C103" s="1">
        <v>1</v>
      </c>
      <c r="D103" s="1">
        <v>2</v>
      </c>
      <c r="E103" s="1">
        <v>15</v>
      </c>
      <c r="F103" s="1">
        <v>0</v>
      </c>
      <c r="G103" s="1">
        <v>0</v>
      </c>
      <c r="H103" s="1">
        <v>0</v>
      </c>
      <c r="I103" s="1">
        <v>3233.0570565869998</v>
      </c>
      <c r="J103" s="1">
        <v>34850</v>
      </c>
    </row>
    <row r="104" spans="1:10" x14ac:dyDescent="0.15">
      <c r="A104" s="1" t="s">
        <v>418</v>
      </c>
      <c r="B104" s="1" t="s">
        <v>483</v>
      </c>
      <c r="C104" s="1">
        <v>1</v>
      </c>
      <c r="D104" s="1">
        <v>2</v>
      </c>
      <c r="E104" s="1">
        <v>16</v>
      </c>
      <c r="F104" s="1">
        <v>0</v>
      </c>
      <c r="G104" s="1">
        <v>0</v>
      </c>
      <c r="H104" s="1">
        <v>0</v>
      </c>
      <c r="I104" s="1">
        <v>3273.4985195929999</v>
      </c>
      <c r="J104" s="1">
        <v>35280</v>
      </c>
    </row>
    <row r="105" spans="1:10" x14ac:dyDescent="0.15">
      <c r="A105" s="1" t="s">
        <v>419</v>
      </c>
      <c r="B105" s="1" t="s">
        <v>483</v>
      </c>
      <c r="C105" s="1">
        <v>1</v>
      </c>
      <c r="D105" s="1">
        <v>2</v>
      </c>
      <c r="E105" s="1">
        <v>17</v>
      </c>
      <c r="F105" s="1">
        <v>0</v>
      </c>
      <c r="G105" s="1">
        <v>0</v>
      </c>
      <c r="H105" s="1">
        <v>0</v>
      </c>
      <c r="I105" s="1">
        <v>3314.4290896339999</v>
      </c>
      <c r="J105" s="1">
        <v>35720</v>
      </c>
    </row>
    <row r="106" spans="1:10" x14ac:dyDescent="0.15">
      <c r="A106" s="1" t="s">
        <v>420</v>
      </c>
      <c r="B106" s="1" t="s">
        <v>483</v>
      </c>
      <c r="C106" s="1">
        <v>1</v>
      </c>
      <c r="D106" s="1">
        <v>2</v>
      </c>
      <c r="E106" s="1">
        <v>18</v>
      </c>
      <c r="F106" s="1">
        <v>0</v>
      </c>
      <c r="G106" s="1">
        <v>0</v>
      </c>
      <c r="H106" s="1">
        <v>0</v>
      </c>
      <c r="I106" s="1">
        <v>3355.8682810690002</v>
      </c>
      <c r="J106" s="1">
        <v>36170</v>
      </c>
    </row>
    <row r="107" spans="1:10" x14ac:dyDescent="0.15">
      <c r="A107" s="1" t="s">
        <v>421</v>
      </c>
      <c r="B107" s="1" t="s">
        <v>483</v>
      </c>
      <c r="C107" s="1">
        <v>1</v>
      </c>
      <c r="D107" s="1">
        <v>2</v>
      </c>
      <c r="E107" s="1">
        <v>19</v>
      </c>
      <c r="F107" s="1">
        <v>0</v>
      </c>
      <c r="G107" s="1">
        <v>0</v>
      </c>
      <c r="H107" s="1">
        <v>0</v>
      </c>
      <c r="I107" s="1">
        <v>3397.8256290039999</v>
      </c>
      <c r="J107" s="1">
        <v>36620</v>
      </c>
    </row>
    <row r="108" spans="1:10" x14ac:dyDescent="0.15">
      <c r="A108" s="1" t="s">
        <v>422</v>
      </c>
      <c r="B108" s="1" t="s">
        <v>483</v>
      </c>
      <c r="C108" s="1">
        <v>1</v>
      </c>
      <c r="D108" s="1">
        <v>2</v>
      </c>
      <c r="E108" s="1">
        <v>20</v>
      </c>
      <c r="F108" s="1">
        <v>0</v>
      </c>
      <c r="G108" s="1">
        <v>0</v>
      </c>
      <c r="H108" s="1">
        <v>0</v>
      </c>
      <c r="I108" s="1">
        <v>3440.3114004230001</v>
      </c>
      <c r="J108" s="1">
        <v>37080</v>
      </c>
    </row>
    <row r="109" spans="1:10" x14ac:dyDescent="0.15">
      <c r="A109" s="1" t="s">
        <v>423</v>
      </c>
      <c r="B109" s="1" t="s">
        <v>483</v>
      </c>
      <c r="C109" s="1">
        <v>1</v>
      </c>
      <c r="D109" s="1">
        <v>2</v>
      </c>
      <c r="E109" s="1">
        <v>21</v>
      </c>
      <c r="F109" s="1">
        <v>0</v>
      </c>
      <c r="G109" s="1">
        <v>0</v>
      </c>
      <c r="H109" s="1">
        <v>0</v>
      </c>
      <c r="I109" s="1">
        <v>3483.319344305</v>
      </c>
      <c r="J109" s="1">
        <v>37490</v>
      </c>
    </row>
    <row r="110" spans="1:10" x14ac:dyDescent="0.15">
      <c r="A110" s="1" t="s">
        <v>424</v>
      </c>
      <c r="B110" s="1" t="s">
        <v>483</v>
      </c>
      <c r="C110" s="1">
        <v>1</v>
      </c>
      <c r="D110" s="1">
        <v>2</v>
      </c>
      <c r="E110" s="1">
        <v>22</v>
      </c>
      <c r="F110" s="1">
        <v>0</v>
      </c>
      <c r="G110" s="1">
        <v>0</v>
      </c>
      <c r="H110" s="1">
        <v>0</v>
      </c>
      <c r="I110" s="1">
        <v>3526.8682938440002</v>
      </c>
      <c r="J110" s="1">
        <v>37910</v>
      </c>
    </row>
    <row r="111" spans="1:10" x14ac:dyDescent="0.15">
      <c r="A111" s="1" t="s">
        <v>425</v>
      </c>
      <c r="B111" s="1" t="s">
        <v>483</v>
      </c>
      <c r="C111" s="1">
        <v>1</v>
      </c>
      <c r="D111" s="1">
        <v>2</v>
      </c>
      <c r="E111" s="1">
        <v>23</v>
      </c>
      <c r="F111" s="1">
        <v>0</v>
      </c>
      <c r="G111" s="1">
        <v>0</v>
      </c>
      <c r="H111" s="1">
        <v>0</v>
      </c>
      <c r="I111" s="1">
        <v>3570.9599368180002</v>
      </c>
      <c r="J111" s="1">
        <v>38330</v>
      </c>
    </row>
    <row r="112" spans="1:10" x14ac:dyDescent="0.15">
      <c r="A112" s="1" t="s">
        <v>426</v>
      </c>
      <c r="B112" s="1" t="s">
        <v>483</v>
      </c>
      <c r="C112" s="1">
        <v>1</v>
      </c>
      <c r="D112" s="1">
        <v>2</v>
      </c>
      <c r="E112" s="1">
        <v>24</v>
      </c>
      <c r="F112" s="1">
        <v>0</v>
      </c>
      <c r="G112" s="1">
        <v>0</v>
      </c>
      <c r="H112" s="1">
        <v>0</v>
      </c>
      <c r="I112" s="1">
        <v>3615.6007609630001</v>
      </c>
      <c r="J112" s="1">
        <v>38760</v>
      </c>
    </row>
    <row r="113" spans="1:10" x14ac:dyDescent="0.15">
      <c r="A113" s="1" t="s">
        <v>427</v>
      </c>
      <c r="B113" s="1" t="s">
        <v>483</v>
      </c>
      <c r="C113" s="1">
        <v>1</v>
      </c>
      <c r="D113" s="1">
        <v>2</v>
      </c>
      <c r="E113" s="1">
        <v>25</v>
      </c>
      <c r="F113" s="1">
        <v>0</v>
      </c>
      <c r="G113" s="1">
        <v>0</v>
      </c>
      <c r="H113" s="1">
        <v>0</v>
      </c>
      <c r="I113" s="1">
        <v>3660.794113081</v>
      </c>
      <c r="J113" s="1">
        <v>39190</v>
      </c>
    </row>
    <row r="114" spans="1:10" x14ac:dyDescent="0.15">
      <c r="A114" s="1" t="s">
        <v>428</v>
      </c>
      <c r="B114" s="1" t="s">
        <v>483</v>
      </c>
      <c r="C114" s="1">
        <v>1</v>
      </c>
      <c r="D114" s="1">
        <v>2</v>
      </c>
      <c r="E114" s="1">
        <v>26</v>
      </c>
      <c r="F114" s="1">
        <v>0</v>
      </c>
      <c r="G114" s="1">
        <v>0</v>
      </c>
      <c r="H114" s="1">
        <v>0</v>
      </c>
      <c r="I114" s="1">
        <v>3706.5432880919998</v>
      </c>
      <c r="J114" s="1">
        <v>39620</v>
      </c>
    </row>
    <row r="115" spans="1:10" x14ac:dyDescent="0.15">
      <c r="A115" s="1" t="s">
        <v>429</v>
      </c>
      <c r="B115" s="1" t="s">
        <v>483</v>
      </c>
      <c r="C115" s="1">
        <v>1</v>
      </c>
      <c r="D115" s="1">
        <v>2</v>
      </c>
      <c r="E115" s="1">
        <v>27</v>
      </c>
      <c r="F115" s="1">
        <v>0</v>
      </c>
      <c r="G115" s="1">
        <v>0</v>
      </c>
      <c r="H115" s="1">
        <v>0</v>
      </c>
      <c r="I115" s="1">
        <v>3752.8655193660002</v>
      </c>
      <c r="J115" s="1">
        <v>40060</v>
      </c>
    </row>
    <row r="116" spans="1:10" x14ac:dyDescent="0.15">
      <c r="A116" s="1" t="s">
        <v>430</v>
      </c>
      <c r="B116" s="1" t="s">
        <v>483</v>
      </c>
      <c r="C116" s="1">
        <v>1</v>
      </c>
      <c r="D116" s="1">
        <v>2</v>
      </c>
      <c r="E116" s="1">
        <v>28</v>
      </c>
      <c r="F116" s="1">
        <v>0</v>
      </c>
      <c r="G116" s="1">
        <v>0</v>
      </c>
      <c r="H116" s="1">
        <v>0</v>
      </c>
      <c r="I116" s="1">
        <v>3799.770785529</v>
      </c>
      <c r="J116" s="1">
        <v>40510</v>
      </c>
    </row>
    <row r="117" spans="1:10" x14ac:dyDescent="0.15">
      <c r="A117" s="1" t="s">
        <v>431</v>
      </c>
      <c r="B117" s="1" t="s">
        <v>483</v>
      </c>
      <c r="C117" s="1">
        <v>1</v>
      </c>
      <c r="D117" s="1">
        <v>2</v>
      </c>
      <c r="E117" s="1">
        <v>29</v>
      </c>
      <c r="F117" s="1">
        <v>0</v>
      </c>
      <c r="G117" s="1">
        <v>0</v>
      </c>
      <c r="H117" s="1">
        <v>0</v>
      </c>
      <c r="I117" s="1">
        <v>3847.2644287060002</v>
      </c>
      <c r="J117" s="1">
        <v>40960</v>
      </c>
    </row>
    <row r="118" spans="1:10" x14ac:dyDescent="0.15">
      <c r="A118" s="1" t="s">
        <v>432</v>
      </c>
      <c r="B118" s="1" t="s">
        <v>483</v>
      </c>
      <c r="C118" s="1">
        <v>1</v>
      </c>
      <c r="D118" s="1">
        <v>2</v>
      </c>
      <c r="E118" s="1">
        <v>30</v>
      </c>
      <c r="F118" s="1">
        <v>0</v>
      </c>
      <c r="G118" s="1">
        <v>0</v>
      </c>
      <c r="H118" s="1">
        <v>0</v>
      </c>
      <c r="I118" s="1">
        <v>3895.3202974370001</v>
      </c>
      <c r="J118" s="1">
        <v>41300</v>
      </c>
    </row>
    <row r="119" spans="1:10" x14ac:dyDescent="0.15">
      <c r="A119" s="1" t="s">
        <v>433</v>
      </c>
      <c r="B119" s="1" t="s">
        <v>483</v>
      </c>
      <c r="C119" s="1">
        <v>1</v>
      </c>
      <c r="D119" s="1">
        <v>2</v>
      </c>
      <c r="E119" s="1">
        <v>31</v>
      </c>
      <c r="F119" s="1">
        <v>0</v>
      </c>
      <c r="G119" s="1">
        <v>0</v>
      </c>
      <c r="H119" s="1">
        <v>0</v>
      </c>
      <c r="I119" s="1">
        <v>3944.032737001</v>
      </c>
      <c r="J119" s="1">
        <v>41820</v>
      </c>
    </row>
    <row r="120" spans="1:10" x14ac:dyDescent="0.15">
      <c r="A120" s="1" t="s">
        <v>434</v>
      </c>
      <c r="B120" s="1" t="s">
        <v>483</v>
      </c>
      <c r="C120" s="1">
        <v>1</v>
      </c>
      <c r="D120" s="1">
        <v>2</v>
      </c>
      <c r="E120" s="1">
        <v>32</v>
      </c>
      <c r="F120" s="1">
        <v>0</v>
      </c>
      <c r="G120" s="1">
        <v>0</v>
      </c>
      <c r="H120" s="1">
        <v>0</v>
      </c>
      <c r="I120" s="1">
        <v>3993.3584684930001</v>
      </c>
      <c r="J120" s="1">
        <v>42340</v>
      </c>
    </row>
    <row r="121" spans="1:10" x14ac:dyDescent="0.15">
      <c r="A121" s="1" t="s">
        <v>435</v>
      </c>
      <c r="B121" s="1" t="s">
        <v>483</v>
      </c>
      <c r="C121" s="1">
        <v>1</v>
      </c>
      <c r="D121" s="1">
        <v>2</v>
      </c>
      <c r="E121" s="1">
        <v>33</v>
      </c>
      <c r="F121" s="1">
        <v>0</v>
      </c>
      <c r="G121" s="1">
        <v>0</v>
      </c>
      <c r="H121" s="1">
        <v>0</v>
      </c>
      <c r="I121" s="1">
        <v>4043.3066785589999</v>
      </c>
      <c r="J121" s="1">
        <v>42870</v>
      </c>
    </row>
    <row r="122" spans="1:10" x14ac:dyDescent="0.15">
      <c r="A122" s="1" t="s">
        <v>436</v>
      </c>
      <c r="B122" s="1" t="s">
        <v>483</v>
      </c>
      <c r="C122" s="1">
        <v>1</v>
      </c>
      <c r="D122" s="1">
        <v>2</v>
      </c>
      <c r="E122" s="1">
        <v>34</v>
      </c>
      <c r="F122" s="1">
        <v>0</v>
      </c>
      <c r="G122" s="1">
        <v>0</v>
      </c>
      <c r="H122" s="1">
        <v>0</v>
      </c>
      <c r="I122" s="1">
        <v>4093.8775088470002</v>
      </c>
      <c r="J122" s="1">
        <v>43400</v>
      </c>
    </row>
    <row r="123" spans="1:10" x14ac:dyDescent="0.15">
      <c r="A123" s="1" t="s">
        <v>437</v>
      </c>
      <c r="B123" s="1" t="s">
        <v>483</v>
      </c>
      <c r="C123" s="1">
        <v>1</v>
      </c>
      <c r="D123" s="1">
        <v>2</v>
      </c>
      <c r="E123" s="1">
        <v>35</v>
      </c>
      <c r="F123" s="1">
        <v>0</v>
      </c>
      <c r="G123" s="1">
        <v>0</v>
      </c>
      <c r="H123" s="1">
        <v>0</v>
      </c>
      <c r="I123" s="1">
        <v>4145.087676911</v>
      </c>
      <c r="J123" s="1">
        <v>43950</v>
      </c>
    </row>
    <row r="124" spans="1:10" x14ac:dyDescent="0.15">
      <c r="A124" s="1" t="s">
        <v>438</v>
      </c>
      <c r="B124" s="1" t="s">
        <v>483</v>
      </c>
      <c r="C124" s="1">
        <v>1</v>
      </c>
      <c r="D124" s="1">
        <v>2</v>
      </c>
      <c r="E124" s="1">
        <v>36</v>
      </c>
      <c r="F124" s="1">
        <v>0</v>
      </c>
      <c r="G124" s="1">
        <v>0</v>
      </c>
      <c r="H124" s="1">
        <v>0</v>
      </c>
      <c r="I124" s="1">
        <v>4196.9357023080001</v>
      </c>
      <c r="J124" s="1">
        <v>44490</v>
      </c>
    </row>
    <row r="125" spans="1:10" x14ac:dyDescent="0.15">
      <c r="A125" s="1" t="s">
        <v>439</v>
      </c>
      <c r="B125" s="1" t="s">
        <v>483</v>
      </c>
      <c r="C125" s="1">
        <v>1</v>
      </c>
      <c r="D125" s="1">
        <v>2</v>
      </c>
      <c r="E125" s="1">
        <v>37</v>
      </c>
      <c r="F125" s="1">
        <v>0</v>
      </c>
      <c r="G125" s="1">
        <v>0</v>
      </c>
      <c r="H125" s="1">
        <v>0</v>
      </c>
      <c r="I125" s="1">
        <v>4249.4449696499996</v>
      </c>
      <c r="J125" s="1">
        <v>45050</v>
      </c>
    </row>
    <row r="126" spans="1:10" x14ac:dyDescent="0.15">
      <c r="A126" s="1" t="s">
        <v>440</v>
      </c>
      <c r="B126" s="1" t="s">
        <v>483</v>
      </c>
      <c r="C126" s="1">
        <v>1</v>
      </c>
      <c r="D126" s="1">
        <v>2</v>
      </c>
      <c r="E126" s="1">
        <v>38</v>
      </c>
      <c r="F126" s="1">
        <v>0</v>
      </c>
      <c r="G126" s="1">
        <v>0</v>
      </c>
      <c r="H126" s="1">
        <v>0</v>
      </c>
      <c r="I126" s="1">
        <v>4302.614141387</v>
      </c>
      <c r="J126" s="1">
        <v>45610</v>
      </c>
    </row>
    <row r="127" spans="1:10" x14ac:dyDescent="0.15">
      <c r="A127" s="1" t="s">
        <v>441</v>
      </c>
      <c r="B127" s="1" t="s">
        <v>483</v>
      </c>
      <c r="C127" s="1">
        <v>1</v>
      </c>
      <c r="D127" s="1">
        <v>2</v>
      </c>
      <c r="E127" s="1">
        <v>39</v>
      </c>
      <c r="F127" s="1">
        <v>0</v>
      </c>
      <c r="G127" s="1">
        <v>0</v>
      </c>
      <c r="H127" s="1">
        <v>0</v>
      </c>
      <c r="I127" s="1">
        <v>4356.453196638</v>
      </c>
      <c r="J127" s="1">
        <v>46180</v>
      </c>
    </row>
    <row r="128" spans="1:10" x14ac:dyDescent="0.15">
      <c r="A128" s="1" t="s">
        <v>442</v>
      </c>
      <c r="B128" s="1" t="s">
        <v>483</v>
      </c>
      <c r="C128" s="1">
        <v>1</v>
      </c>
      <c r="D128" s="1">
        <v>2</v>
      </c>
      <c r="E128" s="1">
        <v>40</v>
      </c>
      <c r="F128" s="1">
        <v>0</v>
      </c>
      <c r="G128" s="1">
        <v>0</v>
      </c>
      <c r="H128" s="1">
        <v>0</v>
      </c>
      <c r="I128" s="1">
        <v>4410.9711046780003</v>
      </c>
      <c r="J128" s="1">
        <v>46760</v>
      </c>
    </row>
    <row r="129" spans="1:10" x14ac:dyDescent="0.15">
      <c r="A129" s="1" t="s">
        <v>443</v>
      </c>
      <c r="B129" s="1" t="s">
        <v>483</v>
      </c>
      <c r="C129" s="1">
        <v>1</v>
      </c>
      <c r="D129" s="1">
        <v>2</v>
      </c>
      <c r="E129" s="1">
        <v>41</v>
      </c>
      <c r="F129" s="1">
        <v>0</v>
      </c>
      <c r="G129" s="1">
        <v>0</v>
      </c>
      <c r="H129" s="1">
        <v>0</v>
      </c>
      <c r="I129" s="1">
        <v>4466.1721837200002</v>
      </c>
      <c r="J129" s="1">
        <v>47340</v>
      </c>
    </row>
    <row r="130" spans="1:10" x14ac:dyDescent="0.15">
      <c r="A130" s="1" t="s">
        <v>444</v>
      </c>
      <c r="B130" s="1" t="s">
        <v>483</v>
      </c>
      <c r="C130" s="1">
        <v>1</v>
      </c>
      <c r="D130" s="1">
        <v>2</v>
      </c>
      <c r="E130" s="1">
        <v>42</v>
      </c>
      <c r="F130" s="1">
        <v>0</v>
      </c>
      <c r="G130" s="1">
        <v>0</v>
      </c>
      <c r="H130" s="1">
        <v>0</v>
      </c>
      <c r="I130" s="1">
        <v>4522.0828534820002</v>
      </c>
      <c r="J130" s="1">
        <v>47940</v>
      </c>
    </row>
    <row r="131" spans="1:10" x14ac:dyDescent="0.15">
      <c r="A131" s="1" t="s">
        <v>445</v>
      </c>
      <c r="B131" s="1" t="s">
        <v>483</v>
      </c>
      <c r="C131" s="1">
        <v>1</v>
      </c>
      <c r="D131" s="1">
        <v>2</v>
      </c>
      <c r="E131" s="1">
        <v>43</v>
      </c>
      <c r="F131" s="1">
        <v>0</v>
      </c>
      <c r="G131" s="1">
        <v>0</v>
      </c>
      <c r="H131" s="1">
        <v>0</v>
      </c>
      <c r="I131" s="1">
        <v>4578.7033562899996</v>
      </c>
      <c r="J131" s="1">
        <v>48540</v>
      </c>
    </row>
    <row r="132" spans="1:10" x14ac:dyDescent="0.15">
      <c r="A132" s="1" t="s">
        <v>446</v>
      </c>
      <c r="B132" s="1" t="s">
        <v>483</v>
      </c>
      <c r="C132" s="1">
        <v>1</v>
      </c>
      <c r="D132" s="1">
        <v>2</v>
      </c>
      <c r="E132" s="1">
        <v>44</v>
      </c>
      <c r="F132" s="1">
        <v>0</v>
      </c>
      <c r="G132" s="1">
        <v>0</v>
      </c>
      <c r="H132" s="1">
        <v>0</v>
      </c>
      <c r="I132" s="1">
        <v>4636.0421665410004</v>
      </c>
      <c r="J132" s="1">
        <v>49140</v>
      </c>
    </row>
    <row r="133" spans="1:10" x14ac:dyDescent="0.15">
      <c r="A133" s="1" t="s">
        <v>447</v>
      </c>
      <c r="B133" s="1" t="s">
        <v>483</v>
      </c>
      <c r="C133" s="1">
        <v>1</v>
      </c>
      <c r="D133" s="1">
        <v>2</v>
      </c>
      <c r="E133" s="1">
        <v>45</v>
      </c>
      <c r="F133" s="20">
        <v>0</v>
      </c>
      <c r="G133" s="20">
        <v>0</v>
      </c>
      <c r="H133" s="20">
        <v>0</v>
      </c>
      <c r="I133" s="1">
        <v>4694.1161407030004</v>
      </c>
      <c r="J133" s="1">
        <v>49750</v>
      </c>
    </row>
    <row r="134" spans="1:10" x14ac:dyDescent="0.15">
      <c r="A134" s="1" t="s">
        <v>448</v>
      </c>
      <c r="B134" s="1" t="s">
        <v>483</v>
      </c>
      <c r="C134" s="1">
        <v>1</v>
      </c>
      <c r="D134" s="1">
        <v>2</v>
      </c>
      <c r="E134" s="1">
        <v>46</v>
      </c>
      <c r="F134" s="1">
        <v>0</v>
      </c>
      <c r="G134" s="1">
        <v>0</v>
      </c>
      <c r="H134" s="1">
        <v>0</v>
      </c>
      <c r="I134" s="1">
        <v>4752.9445957879998</v>
      </c>
      <c r="J134" s="1">
        <v>50380</v>
      </c>
    </row>
    <row r="135" spans="1:10" x14ac:dyDescent="0.15">
      <c r="A135" s="1" t="s">
        <v>449</v>
      </c>
      <c r="B135" s="1" t="s">
        <v>483</v>
      </c>
      <c r="C135" s="1">
        <v>1</v>
      </c>
      <c r="D135" s="1">
        <v>2</v>
      </c>
      <c r="E135" s="1">
        <v>47</v>
      </c>
      <c r="F135" s="1">
        <v>0</v>
      </c>
      <c r="G135" s="1">
        <v>0</v>
      </c>
      <c r="H135" s="1">
        <v>0</v>
      </c>
      <c r="I135" s="1">
        <v>4812.5159479690001</v>
      </c>
      <c r="J135" s="1">
        <v>51010</v>
      </c>
    </row>
    <row r="136" spans="1:10" x14ac:dyDescent="0.15">
      <c r="A136" s="1" t="s">
        <v>450</v>
      </c>
      <c r="B136" s="1" t="s">
        <v>483</v>
      </c>
      <c r="C136" s="1">
        <v>1</v>
      </c>
      <c r="D136" s="1">
        <v>2</v>
      </c>
      <c r="E136" s="1">
        <v>48</v>
      </c>
      <c r="F136" s="1">
        <v>0</v>
      </c>
      <c r="G136" s="1">
        <v>0</v>
      </c>
      <c r="H136" s="1">
        <v>0</v>
      </c>
      <c r="I136" s="1">
        <v>4872.8387187629996</v>
      </c>
      <c r="J136" s="1">
        <v>51640</v>
      </c>
    </row>
    <row r="137" spans="1:10" x14ac:dyDescent="0.15">
      <c r="A137" s="1" t="s">
        <v>451</v>
      </c>
      <c r="B137" s="1" t="s">
        <v>483</v>
      </c>
      <c r="C137" s="1">
        <v>1</v>
      </c>
      <c r="D137" s="1">
        <v>2</v>
      </c>
      <c r="E137" s="1">
        <v>49</v>
      </c>
      <c r="F137" s="1">
        <v>0</v>
      </c>
      <c r="G137" s="1">
        <v>0</v>
      </c>
      <c r="H137" s="1">
        <v>0</v>
      </c>
      <c r="I137" s="1">
        <v>4933.9474744870004</v>
      </c>
      <c r="J137" s="1">
        <v>52290</v>
      </c>
    </row>
    <row r="138" spans="1:10" x14ac:dyDescent="0.15">
      <c r="A138" s="1" t="s">
        <v>452</v>
      </c>
      <c r="B138" s="1" t="s">
        <v>483</v>
      </c>
      <c r="C138" s="1">
        <v>1</v>
      </c>
      <c r="D138" s="1">
        <v>2</v>
      </c>
      <c r="E138" s="1">
        <v>50</v>
      </c>
      <c r="F138" s="1">
        <v>0</v>
      </c>
      <c r="G138" s="1">
        <v>0</v>
      </c>
      <c r="H138" s="1">
        <v>0</v>
      </c>
      <c r="I138" s="1">
        <v>4995.8186151809996</v>
      </c>
      <c r="J138" s="1">
        <v>52940</v>
      </c>
    </row>
    <row r="139" spans="1:10" x14ac:dyDescent="0.15">
      <c r="A139" s="1" t="s">
        <v>453</v>
      </c>
      <c r="B139" s="1" t="s">
        <v>483</v>
      </c>
      <c r="C139" s="1">
        <v>1</v>
      </c>
      <c r="D139" s="1">
        <v>2</v>
      </c>
      <c r="E139" s="1">
        <v>51</v>
      </c>
      <c r="F139" s="1">
        <v>0</v>
      </c>
      <c r="G139" s="1">
        <v>0</v>
      </c>
      <c r="H139" s="1">
        <v>0</v>
      </c>
      <c r="I139" s="1">
        <v>5058.472614364</v>
      </c>
      <c r="J139" s="1">
        <v>53600</v>
      </c>
    </row>
    <row r="140" spans="1:10" x14ac:dyDescent="0.15">
      <c r="A140" s="1" t="s">
        <v>454</v>
      </c>
      <c r="B140" s="1" t="s">
        <v>483</v>
      </c>
      <c r="C140" s="1">
        <v>1</v>
      </c>
      <c r="D140" s="1">
        <v>2</v>
      </c>
      <c r="E140" s="1">
        <v>52</v>
      </c>
      <c r="F140" s="1">
        <v>0</v>
      </c>
      <c r="G140" s="1">
        <v>0</v>
      </c>
      <c r="H140" s="1">
        <v>0</v>
      </c>
      <c r="I140" s="1">
        <v>5121.9160874589998</v>
      </c>
      <c r="J140" s="1">
        <v>54270</v>
      </c>
    </row>
    <row r="141" spans="1:10" x14ac:dyDescent="0.15">
      <c r="A141" s="1" t="s">
        <v>455</v>
      </c>
      <c r="B141" s="1" t="s">
        <v>483</v>
      </c>
      <c r="C141" s="1">
        <v>1</v>
      </c>
      <c r="D141" s="1">
        <v>2</v>
      </c>
      <c r="E141" s="1">
        <v>53</v>
      </c>
      <c r="F141" s="1">
        <v>0</v>
      </c>
      <c r="G141" s="1">
        <v>0</v>
      </c>
      <c r="H141" s="1">
        <v>0</v>
      </c>
      <c r="I141" s="1">
        <v>5186.1741751649997</v>
      </c>
      <c r="J141" s="1">
        <v>54950</v>
      </c>
    </row>
    <row r="142" spans="1:10" x14ac:dyDescent="0.15">
      <c r="A142" s="1" t="s">
        <v>456</v>
      </c>
      <c r="B142" s="1" t="s">
        <v>483</v>
      </c>
      <c r="C142" s="1">
        <v>1</v>
      </c>
      <c r="D142" s="1">
        <v>2</v>
      </c>
      <c r="E142" s="1">
        <v>54</v>
      </c>
      <c r="F142" s="1">
        <v>0</v>
      </c>
      <c r="G142" s="1">
        <v>0</v>
      </c>
      <c r="H142" s="1">
        <v>0</v>
      </c>
      <c r="I142" s="1">
        <v>5251.2525464580003</v>
      </c>
      <c r="J142" s="1">
        <v>55630</v>
      </c>
    </row>
    <row r="143" spans="1:10" x14ac:dyDescent="0.15">
      <c r="A143" s="1" t="s">
        <v>457</v>
      </c>
      <c r="B143" s="1" t="s">
        <v>483</v>
      </c>
      <c r="C143" s="1">
        <v>1</v>
      </c>
      <c r="D143" s="1">
        <v>2</v>
      </c>
      <c r="E143" s="1">
        <v>55</v>
      </c>
      <c r="F143" s="1">
        <v>0</v>
      </c>
      <c r="G143" s="1">
        <v>0</v>
      </c>
      <c r="H143" s="1">
        <v>0</v>
      </c>
      <c r="I143" s="1">
        <v>5317.2314521389999</v>
      </c>
      <c r="J143" s="1">
        <v>56330</v>
      </c>
    </row>
    <row r="144" spans="1:10" x14ac:dyDescent="0.15">
      <c r="A144" s="1" t="s">
        <v>458</v>
      </c>
      <c r="B144" s="1" t="s">
        <v>483</v>
      </c>
      <c r="C144" s="1">
        <v>1</v>
      </c>
      <c r="D144" s="1">
        <v>2</v>
      </c>
      <c r="E144" s="1">
        <v>56</v>
      </c>
      <c r="F144" s="20">
        <v>0</v>
      </c>
      <c r="G144" s="20">
        <v>0</v>
      </c>
      <c r="H144" s="20">
        <v>0</v>
      </c>
      <c r="I144" s="1">
        <v>5384.0873381669999</v>
      </c>
      <c r="J144" s="1">
        <v>57030</v>
      </c>
    </row>
    <row r="145" spans="1:10" x14ac:dyDescent="0.15">
      <c r="A145" s="1" t="s">
        <v>459</v>
      </c>
      <c r="B145" s="1" t="s">
        <v>483</v>
      </c>
      <c r="C145" s="1">
        <v>1</v>
      </c>
      <c r="D145" s="1">
        <v>2</v>
      </c>
      <c r="E145" s="1">
        <v>57</v>
      </c>
      <c r="F145" s="1">
        <v>0</v>
      </c>
      <c r="G145" s="1">
        <v>0</v>
      </c>
      <c r="H145" s="1">
        <v>0</v>
      </c>
      <c r="I145" s="1">
        <v>5451.8546851170004</v>
      </c>
      <c r="J145" s="1">
        <v>57740</v>
      </c>
    </row>
    <row r="146" spans="1:10" x14ac:dyDescent="0.15">
      <c r="A146" s="1" t="s">
        <v>460</v>
      </c>
      <c r="B146" s="1" t="s">
        <v>483</v>
      </c>
      <c r="C146" s="1">
        <v>1</v>
      </c>
      <c r="D146" s="1">
        <v>2</v>
      </c>
      <c r="E146" s="1">
        <v>58</v>
      </c>
      <c r="F146" s="1">
        <v>0</v>
      </c>
      <c r="G146" s="1">
        <v>0</v>
      </c>
      <c r="H146" s="1">
        <v>0</v>
      </c>
      <c r="I146" s="1">
        <v>5520.533958553</v>
      </c>
      <c r="J146" s="1">
        <v>58460</v>
      </c>
    </row>
    <row r="147" spans="1:10" x14ac:dyDescent="0.15">
      <c r="A147" s="1" t="s">
        <v>461</v>
      </c>
      <c r="B147" s="1" t="s">
        <v>483</v>
      </c>
      <c r="C147" s="1">
        <v>1</v>
      </c>
      <c r="D147" s="1">
        <v>2</v>
      </c>
      <c r="E147" s="1">
        <v>59</v>
      </c>
      <c r="F147" s="1">
        <v>0</v>
      </c>
      <c r="G147" s="1">
        <v>0</v>
      </c>
      <c r="H147" s="1">
        <v>0</v>
      </c>
      <c r="I147" s="1">
        <v>5590.1223949839996</v>
      </c>
      <c r="J147" s="1">
        <v>59190</v>
      </c>
    </row>
    <row r="148" spans="1:10" x14ac:dyDescent="0.15">
      <c r="A148" s="1" t="s">
        <v>462</v>
      </c>
      <c r="B148" s="1" t="s">
        <v>483</v>
      </c>
      <c r="C148" s="1">
        <v>1</v>
      </c>
      <c r="D148" s="1">
        <v>2</v>
      </c>
      <c r="E148" s="1">
        <v>60</v>
      </c>
      <c r="F148" s="1">
        <v>0</v>
      </c>
      <c r="G148" s="1">
        <v>0</v>
      </c>
      <c r="H148" s="1">
        <v>0</v>
      </c>
      <c r="I148" s="1">
        <v>5660.5852648709997</v>
      </c>
      <c r="J148" s="1">
        <v>59920</v>
      </c>
    </row>
    <row r="149" spans="1:10" x14ac:dyDescent="0.15">
      <c r="A149" s="1" t="s">
        <v>463</v>
      </c>
      <c r="B149" s="1" t="s">
        <v>483</v>
      </c>
      <c r="C149" s="1">
        <v>1</v>
      </c>
      <c r="D149" s="1">
        <v>2</v>
      </c>
      <c r="E149" s="1">
        <v>61</v>
      </c>
      <c r="F149" s="1">
        <v>0</v>
      </c>
      <c r="G149" s="1">
        <v>0</v>
      </c>
      <c r="H149" s="1">
        <v>0</v>
      </c>
      <c r="I149" s="1">
        <v>5732.0184738959997</v>
      </c>
      <c r="J149" s="1">
        <v>60670</v>
      </c>
    </row>
    <row r="150" spans="1:10" x14ac:dyDescent="0.15">
      <c r="A150" s="1" t="s">
        <v>464</v>
      </c>
      <c r="B150" s="1" t="s">
        <v>483</v>
      </c>
      <c r="C150" s="1">
        <v>1</v>
      </c>
      <c r="D150" s="1">
        <v>2</v>
      </c>
      <c r="E150" s="1">
        <v>62</v>
      </c>
      <c r="F150" s="1">
        <v>0</v>
      </c>
      <c r="G150" s="1">
        <v>0</v>
      </c>
      <c r="H150" s="1">
        <v>0</v>
      </c>
      <c r="I150" s="1">
        <v>5804.3939671899998</v>
      </c>
      <c r="J150" s="1">
        <v>61420</v>
      </c>
    </row>
    <row r="151" spans="1:10" x14ac:dyDescent="0.15">
      <c r="A151" s="1" t="s">
        <v>465</v>
      </c>
      <c r="B151" s="1" t="s">
        <v>483</v>
      </c>
      <c r="C151" s="1">
        <v>1</v>
      </c>
      <c r="D151" s="1">
        <v>2</v>
      </c>
      <c r="E151" s="1">
        <v>63</v>
      </c>
      <c r="F151" s="1">
        <v>0</v>
      </c>
      <c r="G151" s="1">
        <v>0</v>
      </c>
      <c r="H151" s="1">
        <v>0</v>
      </c>
      <c r="I151" s="1">
        <v>5877.8680468149996</v>
      </c>
      <c r="J151" s="1">
        <v>62190</v>
      </c>
    </row>
    <row r="152" spans="1:10" x14ac:dyDescent="0.15">
      <c r="A152" s="1" t="s">
        <v>466</v>
      </c>
      <c r="B152" s="1" t="s">
        <v>483</v>
      </c>
      <c r="C152" s="1">
        <v>1</v>
      </c>
      <c r="D152" s="1">
        <v>2</v>
      </c>
      <c r="E152" s="1">
        <v>64</v>
      </c>
      <c r="F152" s="1">
        <v>0</v>
      </c>
      <c r="G152" s="1">
        <v>0</v>
      </c>
      <c r="H152" s="1">
        <v>0</v>
      </c>
      <c r="I152" s="1">
        <v>5952.3745370520001</v>
      </c>
      <c r="J152" s="1">
        <v>62960</v>
      </c>
    </row>
    <row r="153" spans="1:10" x14ac:dyDescent="0.15">
      <c r="A153" s="1" t="s">
        <v>467</v>
      </c>
      <c r="B153" s="1" t="s">
        <v>483</v>
      </c>
      <c r="C153" s="1">
        <v>1</v>
      </c>
      <c r="D153" s="1">
        <v>2</v>
      </c>
      <c r="E153" s="1">
        <v>65</v>
      </c>
      <c r="F153" s="20">
        <v>0</v>
      </c>
      <c r="G153" s="20">
        <v>0</v>
      </c>
      <c r="H153" s="20">
        <v>0</v>
      </c>
      <c r="I153" s="1">
        <v>6028.0008239440003</v>
      </c>
      <c r="J153" s="1">
        <v>63740</v>
      </c>
    </row>
    <row r="154" spans="1:10" x14ac:dyDescent="0.15">
      <c r="A154" s="1" t="s">
        <v>468</v>
      </c>
      <c r="B154" s="1" t="s">
        <v>483</v>
      </c>
      <c r="C154" s="1">
        <v>1</v>
      </c>
      <c r="D154" s="1">
        <v>2</v>
      </c>
      <c r="E154" s="1">
        <v>66</v>
      </c>
      <c r="F154" s="1">
        <v>0</v>
      </c>
      <c r="G154" s="1">
        <v>0</v>
      </c>
      <c r="H154" s="1">
        <v>0</v>
      </c>
      <c r="I154" s="1">
        <v>6104.776569867</v>
      </c>
      <c r="J154" s="1">
        <v>64530</v>
      </c>
    </row>
    <row r="155" spans="1:10" x14ac:dyDescent="0.15">
      <c r="A155" s="1" t="s">
        <v>469</v>
      </c>
      <c r="B155" s="1" t="s">
        <v>483</v>
      </c>
      <c r="C155" s="1">
        <v>1</v>
      </c>
      <c r="D155" s="1">
        <v>2</v>
      </c>
      <c r="E155" s="1">
        <v>67</v>
      </c>
      <c r="F155" s="1">
        <v>0</v>
      </c>
      <c r="G155" s="1">
        <v>0</v>
      </c>
      <c r="H155" s="1">
        <v>0</v>
      </c>
      <c r="I155" s="1">
        <v>6182.7220732160004</v>
      </c>
      <c r="J155" s="1">
        <v>65330</v>
      </c>
    </row>
    <row r="156" spans="1:10" x14ac:dyDescent="0.15">
      <c r="A156" s="1" t="s">
        <v>470</v>
      </c>
      <c r="B156" s="1" t="s">
        <v>483</v>
      </c>
      <c r="C156" s="1">
        <v>1</v>
      </c>
      <c r="D156" s="1">
        <v>2</v>
      </c>
      <c r="E156" s="1">
        <v>68</v>
      </c>
      <c r="F156" s="1">
        <v>0</v>
      </c>
      <c r="G156" s="1">
        <v>0</v>
      </c>
      <c r="H156" s="1">
        <v>0</v>
      </c>
      <c r="I156" s="1">
        <v>6261.8535676339998</v>
      </c>
      <c r="J156" s="1">
        <v>66140</v>
      </c>
    </row>
    <row r="157" spans="1:10" x14ac:dyDescent="0.15">
      <c r="A157" s="1" t="s">
        <v>471</v>
      </c>
      <c r="B157" s="1" t="s">
        <v>483</v>
      </c>
      <c r="C157" s="1">
        <v>1</v>
      </c>
      <c r="D157" s="1">
        <v>2</v>
      </c>
      <c r="E157" s="1">
        <v>69</v>
      </c>
      <c r="F157" s="1">
        <v>0</v>
      </c>
      <c r="G157" s="1">
        <v>0</v>
      </c>
      <c r="H157" s="1">
        <v>0</v>
      </c>
      <c r="I157" s="1">
        <v>6342.1863340330001</v>
      </c>
      <c r="J157" s="1">
        <v>66960</v>
      </c>
    </row>
    <row r="158" spans="1:10" x14ac:dyDescent="0.15">
      <c r="A158" s="1" t="s">
        <v>472</v>
      </c>
      <c r="B158" s="1" t="s">
        <v>483</v>
      </c>
      <c r="C158" s="1">
        <v>1</v>
      </c>
      <c r="D158" s="1">
        <v>2</v>
      </c>
      <c r="E158" s="1">
        <v>70</v>
      </c>
      <c r="F158" s="20">
        <v>0</v>
      </c>
      <c r="G158" s="20">
        <v>0</v>
      </c>
      <c r="H158" s="20">
        <v>0</v>
      </c>
      <c r="I158" s="1">
        <v>6441.0872976760002</v>
      </c>
      <c r="J158" s="1">
        <v>69150</v>
      </c>
    </row>
    <row r="159" spans="1:10" x14ac:dyDescent="0.15">
      <c r="A159" s="1" t="s">
        <v>473</v>
      </c>
      <c r="B159" s="1" t="s">
        <v>483</v>
      </c>
      <c r="C159" s="1">
        <v>1</v>
      </c>
      <c r="D159" s="1">
        <v>2</v>
      </c>
      <c r="E159" s="1">
        <v>71</v>
      </c>
      <c r="F159" s="1">
        <v>0</v>
      </c>
      <c r="G159" s="1">
        <v>0</v>
      </c>
      <c r="H159" s="1">
        <v>0</v>
      </c>
      <c r="I159" s="1">
        <v>6526.068658915</v>
      </c>
      <c r="J159" s="1">
        <v>70010</v>
      </c>
    </row>
    <row r="160" spans="1:10" x14ac:dyDescent="0.15">
      <c r="A160" s="1" t="s">
        <v>474</v>
      </c>
      <c r="B160" s="1" t="s">
        <v>483</v>
      </c>
      <c r="C160" s="1">
        <v>1</v>
      </c>
      <c r="D160" s="1">
        <v>2</v>
      </c>
      <c r="E160" s="1">
        <v>72</v>
      </c>
      <c r="F160" s="1">
        <v>0</v>
      </c>
      <c r="G160" s="1">
        <v>0</v>
      </c>
      <c r="H160" s="1">
        <v>0</v>
      </c>
      <c r="I160" s="1">
        <v>6612.4275146649998</v>
      </c>
      <c r="J160" s="1">
        <v>70870</v>
      </c>
    </row>
    <row r="161" spans="1:10" x14ac:dyDescent="0.15">
      <c r="A161" s="1" t="s">
        <v>475</v>
      </c>
      <c r="B161" s="1" t="s">
        <v>483</v>
      </c>
      <c r="C161" s="1">
        <v>1</v>
      </c>
      <c r="D161" s="1">
        <v>2</v>
      </c>
      <c r="E161" s="1">
        <v>73</v>
      </c>
      <c r="F161" s="1">
        <v>0</v>
      </c>
      <c r="G161" s="1">
        <v>0</v>
      </c>
      <c r="H161" s="1">
        <v>0</v>
      </c>
      <c r="I161" s="1">
        <v>6700.4342545549998</v>
      </c>
      <c r="J161" s="1">
        <v>71740</v>
      </c>
    </row>
    <row r="162" spans="1:10" x14ac:dyDescent="0.15">
      <c r="A162" s="1" t="s">
        <v>476</v>
      </c>
      <c r="B162" s="1" t="s">
        <v>483</v>
      </c>
      <c r="C162" s="1">
        <v>1</v>
      </c>
      <c r="D162" s="1">
        <v>2</v>
      </c>
      <c r="E162" s="1">
        <v>74</v>
      </c>
      <c r="F162" s="1">
        <v>0</v>
      </c>
      <c r="G162" s="1">
        <v>0</v>
      </c>
      <c r="H162" s="1">
        <v>0</v>
      </c>
      <c r="I162" s="1">
        <v>6790.3539101659999</v>
      </c>
      <c r="J162" s="1">
        <v>72630</v>
      </c>
    </row>
    <row r="163" spans="1:10" x14ac:dyDescent="0.15">
      <c r="A163" s="1" t="s">
        <v>477</v>
      </c>
      <c r="B163" s="1" t="s">
        <v>483</v>
      </c>
      <c r="C163" s="1">
        <v>1</v>
      </c>
      <c r="D163" s="1">
        <v>2</v>
      </c>
      <c r="E163" s="1">
        <v>75</v>
      </c>
      <c r="F163" s="1">
        <v>0</v>
      </c>
      <c r="G163" s="1">
        <v>0</v>
      </c>
      <c r="H163" s="1">
        <v>0</v>
      </c>
      <c r="I163" s="1">
        <v>6881.8550557449998</v>
      </c>
      <c r="J163" s="1">
        <v>73520</v>
      </c>
    </row>
    <row r="164" spans="1:10" x14ac:dyDescent="0.15">
      <c r="A164" s="1" t="s">
        <v>478</v>
      </c>
      <c r="B164" s="1" t="s">
        <v>483</v>
      </c>
      <c r="C164" s="1">
        <v>1</v>
      </c>
      <c r="D164" s="1">
        <v>2</v>
      </c>
      <c r="E164" s="1">
        <v>76</v>
      </c>
      <c r="F164" s="1">
        <v>0</v>
      </c>
      <c r="G164" s="1">
        <v>0</v>
      </c>
      <c r="H164" s="1">
        <v>0</v>
      </c>
      <c r="I164" s="1">
        <v>6975.171903294</v>
      </c>
      <c r="J164" s="1">
        <v>74420</v>
      </c>
    </row>
    <row r="165" spans="1:10" x14ac:dyDescent="0.15">
      <c r="A165" s="1" t="s">
        <v>479</v>
      </c>
      <c r="B165" s="1" t="s">
        <v>483</v>
      </c>
      <c r="C165" s="1">
        <v>1</v>
      </c>
      <c r="D165" s="1">
        <v>2</v>
      </c>
      <c r="E165" s="1">
        <v>77</v>
      </c>
      <c r="F165" s="1">
        <v>0</v>
      </c>
      <c r="G165" s="1">
        <v>0</v>
      </c>
      <c r="H165" s="1">
        <v>0</v>
      </c>
      <c r="I165" s="1">
        <v>7070.347491132</v>
      </c>
      <c r="J165" s="1">
        <v>75330</v>
      </c>
    </row>
    <row r="166" spans="1:10" x14ac:dyDescent="0.15">
      <c r="A166" s="1" t="s">
        <v>480</v>
      </c>
      <c r="B166" s="1" t="s">
        <v>483</v>
      </c>
      <c r="C166" s="1">
        <v>1</v>
      </c>
      <c r="D166" s="1">
        <v>2</v>
      </c>
      <c r="E166" s="1">
        <v>78</v>
      </c>
      <c r="F166" s="1">
        <v>0</v>
      </c>
      <c r="G166" s="1">
        <v>0</v>
      </c>
      <c r="H166" s="1">
        <v>0</v>
      </c>
      <c r="I166" s="1">
        <v>7167.7570654990004</v>
      </c>
      <c r="J166" s="1">
        <v>76260</v>
      </c>
    </row>
    <row r="167" spans="1:10" x14ac:dyDescent="0.15">
      <c r="A167" s="1" t="s">
        <v>481</v>
      </c>
      <c r="B167" s="1" t="s">
        <v>483</v>
      </c>
      <c r="C167" s="1">
        <v>1</v>
      </c>
      <c r="D167" s="1">
        <v>2</v>
      </c>
      <c r="E167" s="1">
        <v>79</v>
      </c>
      <c r="F167" s="1">
        <v>0</v>
      </c>
      <c r="G167" s="1">
        <v>0</v>
      </c>
      <c r="H167" s="1">
        <v>0</v>
      </c>
      <c r="I167" s="1">
        <v>7266.8863549810003</v>
      </c>
      <c r="J167" s="1">
        <v>77190</v>
      </c>
    </row>
    <row r="168" spans="1:10" x14ac:dyDescent="0.15">
      <c r="A168" s="1" t="s">
        <v>482</v>
      </c>
      <c r="B168" s="1" t="s">
        <v>483</v>
      </c>
      <c r="C168" s="1">
        <v>1</v>
      </c>
      <c r="D168" s="1">
        <v>2</v>
      </c>
      <c r="E168" s="1">
        <v>80</v>
      </c>
      <c r="F168" s="1">
        <v>0</v>
      </c>
      <c r="G168" s="1">
        <v>0</v>
      </c>
      <c r="H168" s="1">
        <v>0</v>
      </c>
      <c r="I168" s="1">
        <v>7426.5052095339997</v>
      </c>
      <c r="J168" s="1">
        <v>79540</v>
      </c>
    </row>
    <row r="169" spans="1:10" x14ac:dyDescent="0.15">
      <c r="A169" s="1" t="s">
        <v>720</v>
      </c>
      <c r="B169" s="1" t="s">
        <v>483</v>
      </c>
      <c r="C169" s="1">
        <v>1</v>
      </c>
      <c r="D169" s="1">
        <v>2</v>
      </c>
      <c r="E169" s="1">
        <v>81</v>
      </c>
      <c r="F169" s="1">
        <v>0</v>
      </c>
      <c r="G169" s="1">
        <v>0</v>
      </c>
      <c r="H169" s="1">
        <v>0</v>
      </c>
      <c r="I169" s="1">
        <v>7533.87658362</v>
      </c>
      <c r="J169" s="1">
        <v>80470</v>
      </c>
    </row>
    <row r="170" spans="1:10" x14ac:dyDescent="0.15">
      <c r="A170" s="1" t="s">
        <v>721</v>
      </c>
      <c r="B170" s="1" t="s">
        <v>483</v>
      </c>
      <c r="C170" s="1">
        <v>1</v>
      </c>
      <c r="D170" s="1">
        <v>2</v>
      </c>
      <c r="E170" s="1">
        <v>82</v>
      </c>
      <c r="F170" s="1">
        <v>0</v>
      </c>
      <c r="G170" s="1">
        <v>0</v>
      </c>
      <c r="H170" s="1">
        <v>0</v>
      </c>
      <c r="I170" s="1">
        <v>7647.9713848239999</v>
      </c>
      <c r="J170" s="1">
        <v>81490</v>
      </c>
    </row>
    <row r="171" spans="1:10" x14ac:dyDescent="0.15">
      <c r="A171" s="1" t="s">
        <v>722</v>
      </c>
      <c r="B171" s="1" t="s">
        <v>483</v>
      </c>
      <c r="C171" s="1">
        <v>1</v>
      </c>
      <c r="D171" s="1">
        <v>2</v>
      </c>
      <c r="E171" s="1">
        <v>83</v>
      </c>
      <c r="F171" s="1">
        <v>0</v>
      </c>
      <c r="G171" s="1">
        <v>0</v>
      </c>
      <c r="H171" s="1">
        <v>0</v>
      </c>
      <c r="I171" s="1">
        <v>7767.0873654059997</v>
      </c>
      <c r="J171" s="1">
        <v>82550</v>
      </c>
    </row>
    <row r="172" spans="1:10" x14ac:dyDescent="0.15">
      <c r="A172" s="1" t="s">
        <v>723</v>
      </c>
      <c r="B172" s="1" t="s">
        <v>483</v>
      </c>
      <c r="C172" s="1">
        <v>1</v>
      </c>
      <c r="D172" s="1">
        <v>2</v>
      </c>
      <c r="E172" s="1">
        <v>84</v>
      </c>
      <c r="F172" s="1">
        <v>0</v>
      </c>
      <c r="G172" s="1">
        <v>0</v>
      </c>
      <c r="H172" s="1">
        <v>0</v>
      </c>
      <c r="I172" s="1">
        <v>7891.1705050620003</v>
      </c>
      <c r="J172" s="1">
        <v>83640</v>
      </c>
    </row>
    <row r="173" spans="1:10" x14ac:dyDescent="0.15">
      <c r="A173" s="1" t="s">
        <v>724</v>
      </c>
      <c r="B173" s="1" t="s">
        <v>483</v>
      </c>
      <c r="C173" s="1">
        <v>1</v>
      </c>
      <c r="D173" s="1">
        <v>2</v>
      </c>
      <c r="E173" s="1">
        <v>85</v>
      </c>
      <c r="F173" s="1">
        <v>0</v>
      </c>
      <c r="G173" s="1">
        <v>0</v>
      </c>
      <c r="H173" s="1">
        <v>0</v>
      </c>
      <c r="I173" s="1">
        <v>8212.3019743189998</v>
      </c>
      <c r="J173" s="1">
        <v>87340</v>
      </c>
    </row>
    <row r="3389" ht="21" customHeight="1" x14ac:dyDescent="0.15"/>
  </sheetData>
  <customSheetViews>
    <customSheetView guid="{8E5CD979-1A01-4512-8EF7-495526539C16}" showRuler="0" topLeftCell="A52">
      <selection activeCell="A620" sqref="A620:A752"/>
      <pageMargins left="0.75" right="0.75" top="1" bottom="1" header="0.5" footer="0.5"/>
      <headerFooter alignWithMargins="0"/>
    </customSheetView>
  </customSheetViews>
  <phoneticPr fontId="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22</vt:i4>
      </vt:variant>
    </vt:vector>
  </HeadingPairs>
  <TitlesOfParts>
    <vt:vector size="22" baseType="lpstr">
      <vt:lpstr>輸入區</vt:lpstr>
      <vt:lpstr>ISI+ISJ合併報表</vt:lpstr>
      <vt:lpstr>ISI報表</vt:lpstr>
      <vt:lpstr>ISJ報表</vt:lpstr>
      <vt:lpstr>合併.保險年齡試算</vt:lpstr>
      <vt:lpstr>合併.IRR</vt:lpstr>
      <vt:lpstr>ISI.保險年齡試算</vt:lpstr>
      <vt:lpstr>ISI.CUR</vt:lpstr>
      <vt:lpstr>ISI.PRA</vt:lpstr>
      <vt:lpstr>ISI.PAY.繳清</vt:lpstr>
      <vt:lpstr>ISI.PAY.現.儲</vt:lpstr>
      <vt:lpstr>ISI.DB</vt:lpstr>
      <vt:lpstr>ISI.IRR</vt:lpstr>
      <vt:lpstr>ISJ.保險年齡試算</vt:lpstr>
      <vt:lpstr>ISJ.IRR</vt:lpstr>
      <vt:lpstr>ISJ.CUR</vt:lpstr>
      <vt:lpstr>ISJ.PRA</vt:lpstr>
      <vt:lpstr>ISJ.PAY.繳清</vt:lpstr>
      <vt:lpstr>ISJ.PAY.現.儲</vt:lpstr>
      <vt:lpstr>ISJ.DB</vt:lpstr>
      <vt:lpstr>ISJ.精算值存檔比對.CUR</vt:lpstr>
      <vt:lpstr>ISJ.精算值存檔比對.PAY</vt:lpstr>
    </vt:vector>
  </TitlesOfParts>
  <Company>HONTAI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HONTAI</dc:creator>
  <cp:lastModifiedBy>Microsoft Office 使用者</cp:lastModifiedBy>
  <cp:lastPrinted>2017-06-03T03:58:49Z</cp:lastPrinted>
  <dcterms:created xsi:type="dcterms:W3CDTF">2008-08-08T00:50:35Z</dcterms:created>
  <dcterms:modified xsi:type="dcterms:W3CDTF">2017-06-03T03:58:55Z</dcterms:modified>
</cp:coreProperties>
</file>