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Columbia Sportswear\Portfolio\"/>
    </mc:Choice>
  </mc:AlternateContent>
  <xr:revisionPtr revIDLastSave="0" documentId="13_ncr:1_{5D882AA8-998A-4879-AB6A-31E3E1C0A604}" xr6:coauthVersionLast="47" xr6:coauthVersionMax="47" xr10:uidLastSave="{00000000-0000-0000-0000-000000000000}"/>
  <bookViews>
    <workbookView xWindow="-120" yWindow="-120" windowWidth="29040" windowHeight="15840" xr2:uid="{DFFFE00D-270F-48C7-8D65-4A7338F7B5EC}"/>
  </bookViews>
  <sheets>
    <sheet name="Cash Flow Analysis" sheetId="5" r:id="rId1"/>
    <sheet name="Residual Income" sheetId="7" r:id="rId2"/>
    <sheet name="Cost of Equity" sheetId="8" r:id="rId3"/>
    <sheet name="Forecasted IS" sheetId="6" r:id="rId4"/>
    <sheet name="Financials ---&gt;&gt;&gt;" sheetId="4" r:id="rId5"/>
    <sheet name="Balance Sheet" sheetId="1" r:id="rId6"/>
    <sheet name="Statement of Cashflows" sheetId="2" r:id="rId7"/>
    <sheet name="Income Statement" sheetId="3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7" l="1"/>
  <c r="G32" i="7"/>
  <c r="G38" i="7"/>
  <c r="I24" i="7" s="1"/>
  <c r="G10" i="8"/>
  <c r="G14" i="8" s="1"/>
  <c r="F9" i="7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G34" i="6"/>
  <c r="F34" i="6"/>
  <c r="F7" i="5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F21" i="6"/>
  <c r="G21" i="6"/>
  <c r="E21" i="6"/>
  <c r="E25" i="6" s="1"/>
  <c r="E29" i="6" s="1"/>
  <c r="E11" i="7" s="1"/>
  <c r="E14" i="7" s="1"/>
  <c r="H9" i="6"/>
  <c r="I9" i="6" s="1"/>
  <c r="J9" i="6" s="1"/>
  <c r="K9" i="6" s="1"/>
  <c r="L9" i="6" s="1"/>
  <c r="M9" i="6" s="1"/>
  <c r="N9" i="6" s="1"/>
  <c r="O9" i="6" s="1"/>
  <c r="P9" i="6" s="1"/>
  <c r="Q9" i="6" s="1"/>
  <c r="G19" i="6"/>
  <c r="F19" i="6"/>
  <c r="G17" i="6"/>
  <c r="F17" i="6"/>
  <c r="G15" i="6"/>
  <c r="F15" i="6"/>
  <c r="G12" i="6"/>
  <c r="I12" i="6" s="1"/>
  <c r="F12" i="6"/>
  <c r="F10" i="6"/>
  <c r="F25" i="6" s="1"/>
  <c r="F29" i="6" s="1"/>
  <c r="F11" i="7" s="1"/>
  <c r="F14" i="7" s="1"/>
  <c r="G10" i="6"/>
  <c r="F7" i="6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P24" i="7" l="1"/>
  <c r="L24" i="7"/>
  <c r="O24" i="7"/>
  <c r="K24" i="7"/>
  <c r="H24" i="7"/>
  <c r="N24" i="7"/>
  <c r="J24" i="7"/>
  <c r="H18" i="7"/>
  <c r="Q24" i="7"/>
  <c r="M24" i="7"/>
  <c r="O12" i="6"/>
  <c r="K12" i="6"/>
  <c r="N12" i="6"/>
  <c r="J12" i="6"/>
  <c r="H12" i="6"/>
  <c r="M12" i="6"/>
  <c r="G25" i="6"/>
  <c r="G29" i="6" s="1"/>
  <c r="G11" i="7" s="1"/>
  <c r="G14" i="7" s="1"/>
  <c r="H14" i="7" s="1"/>
  <c r="P12" i="6"/>
  <c r="L12" i="6"/>
  <c r="I14" i="7" l="1"/>
  <c r="J14" i="7" s="1"/>
  <c r="H11" i="6"/>
  <c r="K14" i="7" l="1"/>
  <c r="I11" i="6"/>
  <c r="H15" i="6"/>
  <c r="H17" i="6"/>
  <c r="L14" i="7" l="1"/>
  <c r="H14" i="6"/>
  <c r="H15" i="5"/>
  <c r="H33" i="6"/>
  <c r="H16" i="6"/>
  <c r="H19" i="6"/>
  <c r="H23" i="6"/>
  <c r="J11" i="6"/>
  <c r="I15" i="6"/>
  <c r="I17" i="6"/>
  <c r="I19" i="6" s="1"/>
  <c r="M14" i="7" l="1"/>
  <c r="I14" i="6"/>
  <c r="I15" i="5"/>
  <c r="I33" i="6"/>
  <c r="H34" i="6"/>
  <c r="H17" i="5" s="1"/>
  <c r="H18" i="6"/>
  <c r="H13" i="5" s="1"/>
  <c r="I16" i="6"/>
  <c r="K11" i="6"/>
  <c r="J17" i="6"/>
  <c r="J19" i="6" s="1"/>
  <c r="J15" i="6"/>
  <c r="J14" i="6" s="1"/>
  <c r="I23" i="6"/>
  <c r="N14" i="7" l="1"/>
  <c r="I34" i="6"/>
  <c r="I17" i="5" s="1"/>
  <c r="J33" i="6"/>
  <c r="J15" i="5"/>
  <c r="I18" i="6"/>
  <c r="I13" i="5" s="1"/>
  <c r="H21" i="6"/>
  <c r="J23" i="6"/>
  <c r="L11" i="6"/>
  <c r="K17" i="6"/>
  <c r="K19" i="6" s="1"/>
  <c r="K15" i="6"/>
  <c r="K14" i="6" s="1"/>
  <c r="J16" i="6"/>
  <c r="O14" i="7" l="1"/>
  <c r="P14" i="7"/>
  <c r="K15" i="5"/>
  <c r="J34" i="6"/>
  <c r="J17" i="5" s="1"/>
  <c r="K33" i="6"/>
  <c r="K16" i="6"/>
  <c r="K23" i="6"/>
  <c r="J18" i="6"/>
  <c r="J13" i="5" s="1"/>
  <c r="I21" i="6"/>
  <c r="H25" i="6"/>
  <c r="H9" i="5"/>
  <c r="M11" i="6"/>
  <c r="L17" i="6"/>
  <c r="L19" i="6" s="1"/>
  <c r="L15" i="6"/>
  <c r="L14" i="6" s="1"/>
  <c r="J21" i="6" l="1"/>
  <c r="Q14" i="7"/>
  <c r="K34" i="6"/>
  <c r="K17" i="5" s="1"/>
  <c r="L33" i="6"/>
  <c r="L15" i="5"/>
  <c r="H27" i="6"/>
  <c r="H11" i="5" s="1"/>
  <c r="H19" i="5" s="1"/>
  <c r="N11" i="6"/>
  <c r="M15" i="6"/>
  <c r="M14" i="6" s="1"/>
  <c r="M17" i="6"/>
  <c r="M19" i="6" s="1"/>
  <c r="L16" i="6"/>
  <c r="I25" i="6"/>
  <c r="I9" i="5"/>
  <c r="L23" i="6"/>
  <c r="J9" i="5"/>
  <c r="J25" i="6"/>
  <c r="K18" i="6"/>
  <c r="K13" i="5" s="1"/>
  <c r="M15" i="5" l="1"/>
  <c r="M33" i="6"/>
  <c r="L34" i="6"/>
  <c r="L17" i="5" s="1"/>
  <c r="J27" i="6"/>
  <c r="J11" i="5" s="1"/>
  <c r="J19" i="5" s="1"/>
  <c r="I27" i="6"/>
  <c r="I11" i="5" s="1"/>
  <c r="I19" i="5" s="1"/>
  <c r="O11" i="6"/>
  <c r="N15" i="6"/>
  <c r="N14" i="6" s="1"/>
  <c r="N17" i="6"/>
  <c r="N19" i="6" s="1"/>
  <c r="M16" i="6"/>
  <c r="L18" i="6"/>
  <c r="L13" i="5" s="1"/>
  <c r="K21" i="6"/>
  <c r="M23" i="6"/>
  <c r="H29" i="6"/>
  <c r="H11" i="7" s="1"/>
  <c r="H13" i="7" l="1"/>
  <c r="H16" i="7" s="1"/>
  <c r="I18" i="7" s="1"/>
  <c r="H20" i="7"/>
  <c r="H26" i="7" s="1"/>
  <c r="N16" i="6"/>
  <c r="I29" i="6"/>
  <c r="I11" i="7" s="1"/>
  <c r="I13" i="7" s="1"/>
  <c r="N23" i="6"/>
  <c r="N33" i="6"/>
  <c r="M34" i="6"/>
  <c r="M17" i="5" s="1"/>
  <c r="N15" i="5"/>
  <c r="K25" i="6"/>
  <c r="K9" i="5"/>
  <c r="P11" i="6"/>
  <c r="O15" i="6"/>
  <c r="O14" i="6" s="1"/>
  <c r="O17" i="6"/>
  <c r="O19" i="6" s="1"/>
  <c r="M18" i="6"/>
  <c r="L21" i="6"/>
  <c r="J29" i="6"/>
  <c r="J11" i="7" s="1"/>
  <c r="J13" i="7" s="1"/>
  <c r="I16" i="7" l="1"/>
  <c r="I20" i="7"/>
  <c r="I26" i="7" s="1"/>
  <c r="O15" i="5"/>
  <c r="M21" i="6"/>
  <c r="M25" i="6" s="1"/>
  <c r="M13" i="5"/>
  <c r="O33" i="6"/>
  <c r="N34" i="6"/>
  <c r="N17" i="5" s="1"/>
  <c r="O16" i="6"/>
  <c r="O23" i="6"/>
  <c r="Q11" i="6"/>
  <c r="P17" i="6"/>
  <c r="P19" i="6" s="1"/>
  <c r="P15" i="6"/>
  <c r="P14" i="6" s="1"/>
  <c r="L9" i="5"/>
  <c r="L25" i="6"/>
  <c r="N18" i="6"/>
  <c r="N13" i="5" s="1"/>
  <c r="K27" i="6"/>
  <c r="K11" i="5" s="1"/>
  <c r="K19" i="5" s="1"/>
  <c r="J16" i="7" l="1"/>
  <c r="K18" i="7" s="1"/>
  <c r="J18" i="7"/>
  <c r="J20" i="7"/>
  <c r="J26" i="7" s="1"/>
  <c r="P16" i="6"/>
  <c r="M9" i="5"/>
  <c r="P33" i="6"/>
  <c r="O34" i="6"/>
  <c r="O17" i="5" s="1"/>
  <c r="P15" i="5"/>
  <c r="M27" i="6"/>
  <c r="M11" i="5" s="1"/>
  <c r="M19" i="5" s="1"/>
  <c r="P23" i="6"/>
  <c r="Q15" i="6"/>
  <c r="Q14" i="6" s="1"/>
  <c r="Q17" i="6"/>
  <c r="Q19" i="6" s="1"/>
  <c r="O18" i="6"/>
  <c r="O13" i="5" s="1"/>
  <c r="N21" i="6"/>
  <c r="K29" i="6"/>
  <c r="K11" i="7" s="1"/>
  <c r="L27" i="6"/>
  <c r="L11" i="5" s="1"/>
  <c r="L19" i="5" s="1"/>
  <c r="K13" i="7" l="1"/>
  <c r="K16" i="7" s="1"/>
  <c r="L18" i="7" s="1"/>
  <c r="Q23" i="6"/>
  <c r="K20" i="7"/>
  <c r="K26" i="7" s="1"/>
  <c r="Q33" i="6"/>
  <c r="Q34" i="6" s="1"/>
  <c r="Q17" i="5" s="1"/>
  <c r="P34" i="6"/>
  <c r="P17" i="5" s="1"/>
  <c r="Q15" i="5"/>
  <c r="Q16" i="6"/>
  <c r="M29" i="6"/>
  <c r="M11" i="7" s="1"/>
  <c r="M13" i="7" s="1"/>
  <c r="P18" i="6"/>
  <c r="P13" i="5" s="1"/>
  <c r="O21" i="6"/>
  <c r="N25" i="6"/>
  <c r="N9" i="5"/>
  <c r="L29" i="6"/>
  <c r="L11" i="7" s="1"/>
  <c r="L13" i="7" s="1"/>
  <c r="L16" i="7" l="1"/>
  <c r="L20" i="7"/>
  <c r="L26" i="7" s="1"/>
  <c r="Q18" i="6"/>
  <c r="Q13" i="5" s="1"/>
  <c r="P21" i="6"/>
  <c r="O25" i="6"/>
  <c r="O9" i="5"/>
  <c r="N27" i="6"/>
  <c r="N11" i="5" s="1"/>
  <c r="N19" i="5" s="1"/>
  <c r="M16" i="7" l="1"/>
  <c r="N18" i="7" s="1"/>
  <c r="M18" i="7"/>
  <c r="M20" i="7"/>
  <c r="M26" i="7" s="1"/>
  <c r="N29" i="6"/>
  <c r="N11" i="7" s="1"/>
  <c r="P9" i="5"/>
  <c r="P25" i="6"/>
  <c r="O27" i="6"/>
  <c r="O11" i="5" s="1"/>
  <c r="O19" i="5" s="1"/>
  <c r="Q21" i="6"/>
  <c r="N13" i="7" l="1"/>
  <c r="N16" i="7" s="1"/>
  <c r="O18" i="7" s="1"/>
  <c r="N20" i="7"/>
  <c r="N26" i="7" s="1"/>
  <c r="O29" i="6"/>
  <c r="O11" i="7" s="1"/>
  <c r="O13" i="7" s="1"/>
  <c r="Q9" i="5"/>
  <c r="Q25" i="6"/>
  <c r="P27" i="6"/>
  <c r="P11" i="5" s="1"/>
  <c r="P19" i="5" s="1"/>
  <c r="O16" i="7" l="1"/>
  <c r="P18" i="7" s="1"/>
  <c r="O20" i="7"/>
  <c r="O26" i="7" s="1"/>
  <c r="P29" i="6"/>
  <c r="P11" i="7" s="1"/>
  <c r="P13" i="7" s="1"/>
  <c r="Q27" i="6"/>
  <c r="Q11" i="5" s="1"/>
  <c r="Q19" i="5" s="1"/>
  <c r="P16" i="7" l="1"/>
  <c r="Q18" i="7" s="1"/>
  <c r="P20" i="7"/>
  <c r="P26" i="7" s="1"/>
  <c r="Q29" i="6"/>
  <c r="Q11" i="7" s="1"/>
  <c r="Q13" i="7" s="1"/>
  <c r="Q16" i="7" l="1"/>
  <c r="Q20" i="7"/>
  <c r="Q22" i="7" l="1"/>
  <c r="Q26" i="7" s="1"/>
  <c r="G28" i="7" s="1"/>
  <c r="G30" i="7" s="1"/>
</calcChain>
</file>

<file path=xl/sharedStrings.xml><?xml version="1.0" encoding="utf-8"?>
<sst xmlns="http://schemas.openxmlformats.org/spreadsheetml/2006/main" count="838" uniqueCount="608">
  <si>
    <t>Algonquin Power &amp; Utilities Corp.</t>
  </si>
  <si>
    <t>Consolidated Balance Sheets</t>
  </si>
  <si>
    <t>(thousands of U.S. dollars)</t>
  </si>
  <si>
    <t>December 31,</t>
  </si>
  <si>
    <t>ASSETS</t>
  </si>
  <si>
    <t>Current assets:</t>
  </si>
  <si>
    <t>Cash and cash equivalents</t>
  </si>
  <si>
    <t>$</t>
  </si>
  <si>
    <r>
      <t>57,623</t>
    </r>
    <r>
      <rPr>
        <sz val="9.5"/>
        <color rgb="FF000000"/>
        <rFont val="Arial"/>
        <family val="2"/>
      </rPr>
      <t> </t>
    </r>
  </si>
  <si>
    <t>125,157 </t>
  </si>
  <si>
    <t>Trade and other receivables, net (note 4)</t>
  </si>
  <si>
    <r>
      <t>528,057</t>
    </r>
    <r>
      <rPr>
        <sz val="9.5"/>
        <color rgb="FF000000"/>
        <rFont val="Arial"/>
        <family val="2"/>
      </rPr>
      <t> </t>
    </r>
  </si>
  <si>
    <t>403,426 </t>
  </si>
  <si>
    <t>Fuel and natural gas in storage</t>
  </si>
  <si>
    <r>
      <t>95,350</t>
    </r>
    <r>
      <rPr>
        <sz val="9.5"/>
        <color rgb="FF000000"/>
        <rFont val="Arial"/>
        <family val="2"/>
      </rPr>
      <t> </t>
    </r>
  </si>
  <si>
    <t>74,209 </t>
  </si>
  <si>
    <t>Supplies and consumables inventory</t>
  </si>
  <si>
    <r>
      <t>129,571</t>
    </r>
    <r>
      <rPr>
        <sz val="9.5"/>
        <color rgb="FF000000"/>
        <rFont val="Arial"/>
        <family val="2"/>
      </rPr>
      <t> </t>
    </r>
  </si>
  <si>
    <t>103,552 </t>
  </si>
  <si>
    <t>Regulatory assets (note 7)</t>
  </si>
  <si>
    <r>
      <t>190,393</t>
    </r>
    <r>
      <rPr>
        <sz val="9.5"/>
        <color rgb="FF000000"/>
        <rFont val="Arial"/>
        <family val="2"/>
      </rPr>
      <t> </t>
    </r>
  </si>
  <si>
    <t>158,212 </t>
  </si>
  <si>
    <t>Prepaid expenses</t>
  </si>
  <si>
    <r>
      <t>58,653</t>
    </r>
    <r>
      <rPr>
        <sz val="9.5"/>
        <color rgb="FF000000"/>
        <rFont val="Arial"/>
        <family val="2"/>
      </rPr>
      <t> </t>
    </r>
  </si>
  <si>
    <t>54,548 </t>
  </si>
  <si>
    <t>Derivative instruments (note 24)</t>
  </si>
  <si>
    <r>
      <t>12,270</t>
    </r>
    <r>
      <rPr>
        <sz val="9.5"/>
        <color rgb="FF000000"/>
        <rFont val="Arial"/>
        <family val="2"/>
      </rPr>
      <t> </t>
    </r>
  </si>
  <si>
    <t>3,486 </t>
  </si>
  <si>
    <t>Other assets (note 11)</t>
  </si>
  <si>
    <r>
      <t>22,564</t>
    </r>
    <r>
      <rPr>
        <sz val="9.5"/>
        <color rgb="FF000000"/>
        <rFont val="Arial"/>
        <family val="2"/>
      </rPr>
      <t> </t>
    </r>
  </si>
  <si>
    <t>16,153 </t>
  </si>
  <si>
    <r>
      <t>1,094,481</t>
    </r>
    <r>
      <rPr>
        <sz val="9.5"/>
        <color rgb="FF000000"/>
        <rFont val="Arial"/>
        <family val="2"/>
      </rPr>
      <t> </t>
    </r>
  </si>
  <si>
    <t>938,743 </t>
  </si>
  <si>
    <t>Property, plant and equipment, net (note 5)</t>
  </si>
  <si>
    <r>
      <t>11,944,885</t>
    </r>
    <r>
      <rPr>
        <sz val="9.5"/>
        <color rgb="FF000000"/>
        <rFont val="Arial"/>
        <family val="2"/>
      </rPr>
      <t> </t>
    </r>
  </si>
  <si>
    <t>11,042,446 </t>
  </si>
  <si>
    <t>Intangible assets, net (note 6)</t>
  </si>
  <si>
    <r>
      <t>96,683</t>
    </r>
    <r>
      <rPr>
        <sz val="9.5"/>
        <color rgb="FF000000"/>
        <rFont val="Arial"/>
        <family val="2"/>
      </rPr>
      <t> </t>
    </r>
  </si>
  <si>
    <t>105,116 </t>
  </si>
  <si>
    <t>Goodwill (note 6)</t>
  </si>
  <si>
    <r>
      <t>1,320,579</t>
    </r>
    <r>
      <rPr>
        <sz val="9.5"/>
        <color rgb="FF000000"/>
        <rFont val="Arial"/>
        <family val="2"/>
      </rPr>
      <t> </t>
    </r>
  </si>
  <si>
    <t>1,201,244 </t>
  </si>
  <si>
    <r>
      <t>1,081,108</t>
    </r>
    <r>
      <rPr>
        <sz val="9.5"/>
        <color rgb="FF000000"/>
        <rFont val="Arial"/>
        <family val="2"/>
      </rPr>
      <t> </t>
    </r>
  </si>
  <si>
    <t>1,009,413 </t>
  </si>
  <si>
    <t>Long-term investments (note 8)</t>
  </si>
  <si>
    <t>Investments carried at fair value</t>
  </si>
  <si>
    <r>
      <t>1,344,207</t>
    </r>
    <r>
      <rPr>
        <sz val="9.5"/>
        <color rgb="FF000000"/>
        <rFont val="Arial"/>
        <family val="2"/>
      </rPr>
      <t> </t>
    </r>
  </si>
  <si>
    <t>1,848,456 </t>
  </si>
  <si>
    <t>Other long-term investments</t>
  </si>
  <si>
    <r>
      <t>462,325</t>
    </r>
    <r>
      <rPr>
        <sz val="9.5"/>
        <color rgb="FF000000"/>
        <rFont val="Arial"/>
        <family val="2"/>
      </rPr>
      <t> </t>
    </r>
  </si>
  <si>
    <t>495,826 </t>
  </si>
  <si>
    <r>
      <t>71,630</t>
    </r>
    <r>
      <rPr>
        <sz val="9.5"/>
        <color rgb="FF000000"/>
        <rFont val="Arial"/>
        <family val="2"/>
      </rPr>
      <t> </t>
    </r>
  </si>
  <si>
    <t>17,136 </t>
  </si>
  <si>
    <t>Deferred income taxes (note 18)</t>
  </si>
  <si>
    <r>
      <t>84,416</t>
    </r>
    <r>
      <rPr>
        <sz val="9.5"/>
        <color rgb="FF000000"/>
        <rFont val="Arial"/>
        <family val="2"/>
      </rPr>
      <t> </t>
    </r>
  </si>
  <si>
    <t>31,595 </t>
  </si>
  <si>
    <r>
      <t>127,299</t>
    </r>
    <r>
      <rPr>
        <sz val="9.5"/>
        <color rgb="FF000000"/>
        <rFont val="Arial"/>
        <family val="2"/>
      </rPr>
      <t> </t>
    </r>
  </si>
  <si>
    <t>107,528 </t>
  </si>
  <si>
    <r>
      <t>17,627,613</t>
    </r>
    <r>
      <rPr>
        <sz val="9.5"/>
        <color rgb="FF000000"/>
        <rFont val="Arial"/>
        <family val="2"/>
      </rPr>
      <t> </t>
    </r>
  </si>
  <si>
    <t>Dividends payable (note 15)</t>
  </si>
  <si>
    <t>Regulatory liabilities (note 7)</t>
  </si>
  <si>
    <t>Long-term debt (note 9)</t>
  </si>
  <si>
    <t>Other long-term liabilities (note 12)</t>
  </si>
  <si>
    <t>Pension and other post-employment benefits obligation (note 10)</t>
  </si>
  <si>
    <t>Redeemable non-controlling interests (note 17)</t>
  </si>
  <si>
    <t>Common shares (note 13(a))</t>
  </si>
  <si>
    <t>Accumulated other comprehensive loss (“AOCI”) (note 14)</t>
  </si>
  <si>
    <t>Commitments and contingencies (note 22)</t>
  </si>
  <si>
    <t>LIABILITIES AND EQUITY</t>
  </si>
  <si>
    <t>Current liabilities:</t>
  </si>
  <si>
    <t>Accounts payable</t>
  </si>
  <si>
    <r>
      <t>186,080</t>
    </r>
    <r>
      <rPr>
        <sz val="9.5"/>
        <color rgb="FF000000"/>
        <rFont val="Arial"/>
        <family val="2"/>
      </rPr>
      <t> </t>
    </r>
  </si>
  <si>
    <t>185,291 </t>
  </si>
  <si>
    <t>Accrued liabilities</t>
  </si>
  <si>
    <r>
      <t>555,792</t>
    </r>
    <r>
      <rPr>
        <sz val="9.5"/>
        <color rgb="FF000000"/>
        <rFont val="Arial"/>
        <family val="2"/>
      </rPr>
      <t> </t>
    </r>
  </si>
  <si>
    <t>428,733 </t>
  </si>
  <si>
    <r>
      <t>125,655</t>
    </r>
    <r>
      <rPr>
        <sz val="9.5"/>
        <color rgb="FF000000"/>
        <rFont val="Arial"/>
        <family val="2"/>
      </rPr>
      <t> </t>
    </r>
  </si>
  <si>
    <t>114,544 </t>
  </si>
  <si>
    <r>
      <t>69,865</t>
    </r>
    <r>
      <rPr>
        <sz val="9.5"/>
        <color rgb="FF000000"/>
        <rFont val="Arial"/>
        <family val="2"/>
      </rPr>
      <t> </t>
    </r>
  </si>
  <si>
    <t>65,809 </t>
  </si>
  <si>
    <r>
      <t>423,274</t>
    </r>
    <r>
      <rPr>
        <sz val="9.5"/>
        <color rgb="FF000000"/>
        <rFont val="Arial"/>
        <family val="2"/>
      </rPr>
      <t> </t>
    </r>
  </si>
  <si>
    <t>356,397 </t>
  </si>
  <si>
    <r>
      <t>134,212</t>
    </r>
    <r>
      <rPr>
        <sz val="9.5"/>
        <color rgb="FF000000"/>
        <rFont val="Arial"/>
        <family val="2"/>
      </rPr>
      <t> </t>
    </r>
  </si>
  <si>
    <t>167,908 </t>
  </si>
  <si>
    <r>
      <t>32,491</t>
    </r>
    <r>
      <rPr>
        <sz val="9.5"/>
        <color rgb="FF000000"/>
        <rFont val="Arial"/>
        <family val="2"/>
      </rPr>
      <t> </t>
    </r>
  </si>
  <si>
    <t>38,569 </t>
  </si>
  <si>
    <t>Other liabilities</t>
  </si>
  <si>
    <r>
      <t>7,091</t>
    </r>
    <r>
      <rPr>
        <sz val="9.5"/>
        <color rgb="FF000000"/>
        <rFont val="Arial"/>
        <family val="2"/>
      </rPr>
      <t> </t>
    </r>
  </si>
  <si>
    <t>7,461 </t>
  </si>
  <si>
    <r>
      <t>1,534,460</t>
    </r>
    <r>
      <rPr>
        <sz val="9.5"/>
        <color rgb="FF000000"/>
        <rFont val="Arial"/>
        <family val="2"/>
      </rPr>
      <t> </t>
    </r>
  </si>
  <si>
    <t>1,364,712 </t>
  </si>
  <si>
    <r>
      <t>7,088,743</t>
    </r>
    <r>
      <rPr>
        <sz val="9.5"/>
        <color rgb="FF000000"/>
        <rFont val="Arial"/>
        <family val="2"/>
      </rPr>
      <t> </t>
    </r>
  </si>
  <si>
    <t>5,854,978 </t>
  </si>
  <si>
    <r>
      <t>558,317</t>
    </r>
    <r>
      <rPr>
        <sz val="9.5"/>
        <color rgb="FF000000"/>
        <rFont val="Arial"/>
        <family val="2"/>
      </rPr>
      <t> </t>
    </r>
  </si>
  <si>
    <t>510,380 </t>
  </si>
  <si>
    <r>
      <t>565,639</t>
    </r>
    <r>
      <rPr>
        <sz val="9.5"/>
        <color rgb="FF000000"/>
        <rFont val="Arial"/>
        <family val="2"/>
      </rPr>
      <t> </t>
    </r>
  </si>
  <si>
    <t>530,187 </t>
  </si>
  <si>
    <r>
      <t>137,830</t>
    </r>
    <r>
      <rPr>
        <sz val="9.5"/>
        <color rgb="FF000000"/>
        <rFont val="Arial"/>
        <family val="2"/>
      </rPr>
      <t> </t>
    </r>
  </si>
  <si>
    <t>81,676 </t>
  </si>
  <si>
    <r>
      <t>125,579</t>
    </r>
    <r>
      <rPr>
        <sz val="9.5"/>
        <color rgb="FF000000"/>
        <rFont val="Arial"/>
        <family val="2"/>
      </rPr>
      <t> </t>
    </r>
  </si>
  <si>
    <t>238,054 </t>
  </si>
  <si>
    <r>
      <t>461,230</t>
    </r>
    <r>
      <rPr>
        <sz val="9.5"/>
        <color rgb="FF000000"/>
        <rFont val="Arial"/>
        <family val="2"/>
      </rPr>
      <t> </t>
    </r>
  </si>
  <si>
    <t>515,911 </t>
  </si>
  <si>
    <r>
      <t>8,937,338</t>
    </r>
    <r>
      <rPr>
        <sz val="9.5"/>
        <color rgb="FF000000"/>
        <rFont val="Arial"/>
        <family val="2"/>
      </rPr>
      <t> </t>
    </r>
  </si>
  <si>
    <t>7,731,186 </t>
  </si>
  <si>
    <t>Redeemable non-controlling interest, held by related party</t>
  </si>
  <si>
    <r>
      <t>307,856</t>
    </r>
    <r>
      <rPr>
        <sz val="9.5"/>
        <color rgb="FF000000"/>
        <rFont val="Arial"/>
        <family val="2"/>
      </rPr>
      <t> </t>
    </r>
  </si>
  <si>
    <t>306,537 </t>
  </si>
  <si>
    <t>Redeemable non-controlling interests</t>
  </si>
  <si>
    <r>
      <t>11,520</t>
    </r>
    <r>
      <rPr>
        <sz val="9.5"/>
        <color rgb="FF000000"/>
        <rFont val="Arial"/>
        <family val="2"/>
      </rPr>
      <t> </t>
    </r>
  </si>
  <si>
    <t>12,989 </t>
  </si>
  <si>
    <r>
      <t>319,376</t>
    </r>
    <r>
      <rPr>
        <sz val="9.5"/>
        <color rgb="FF000000"/>
        <rFont val="Arial"/>
        <family val="2"/>
      </rPr>
      <t> </t>
    </r>
  </si>
  <si>
    <t>319,526 </t>
  </si>
  <si>
    <t>Equity:</t>
  </si>
  <si>
    <t>Preferred shares</t>
  </si>
  <si>
    <r>
      <t>184,299</t>
    </r>
    <r>
      <rPr>
        <sz val="9.5"/>
        <color rgb="FF000000"/>
        <rFont val="Arial"/>
        <family val="2"/>
      </rPr>
      <t> </t>
    </r>
  </si>
  <si>
    <t>184,299 </t>
  </si>
  <si>
    <r>
      <t>6,183,943</t>
    </r>
    <r>
      <rPr>
        <sz val="9.5"/>
        <color rgb="FF000000"/>
        <rFont val="Arial"/>
        <family val="2"/>
      </rPr>
      <t> </t>
    </r>
  </si>
  <si>
    <t>6,032,792 </t>
  </si>
  <si>
    <t>Additional paid-in capital</t>
  </si>
  <si>
    <r>
      <t>9,413</t>
    </r>
    <r>
      <rPr>
        <sz val="9.5"/>
        <color rgb="FF000000"/>
        <rFont val="Arial"/>
        <family val="2"/>
      </rPr>
      <t> </t>
    </r>
  </si>
  <si>
    <t>2,007 </t>
  </si>
  <si>
    <t>Deficit</t>
  </si>
  <si>
    <t>Total equity attributable to shareholders of Algonquin Power &amp; Utilities Corp.</t>
  </si>
  <si>
    <r>
      <t>5,219,647</t>
    </r>
    <r>
      <rPr>
        <sz val="9.5"/>
        <color rgb="FF000000"/>
        <rFont val="Arial"/>
        <family val="2"/>
      </rPr>
      <t> </t>
    </r>
  </si>
  <si>
    <t>5,858,997 </t>
  </si>
  <si>
    <t>Non-controlling interests (note 17)</t>
  </si>
  <si>
    <t>Non-controlling interests - tax equity partnership units</t>
  </si>
  <si>
    <r>
      <t>1,225,608</t>
    </r>
    <r>
      <rPr>
        <sz val="9.5"/>
        <color rgb="FF000000"/>
        <rFont val="Arial"/>
        <family val="2"/>
      </rPr>
      <t> </t>
    </r>
  </si>
  <si>
    <t>1,377,117 </t>
  </si>
  <si>
    <t>Other non-controlling interests</t>
  </si>
  <si>
    <r>
      <t>333,362</t>
    </r>
    <r>
      <rPr>
        <sz val="9.5"/>
        <color rgb="FF000000"/>
        <rFont val="Arial"/>
        <family val="2"/>
      </rPr>
      <t> </t>
    </r>
  </si>
  <si>
    <t>64,807 </t>
  </si>
  <si>
    <t>Non-controlling interest, held by related party</t>
  </si>
  <si>
    <r>
      <t>57,822</t>
    </r>
    <r>
      <rPr>
        <sz val="9.5"/>
        <color rgb="FF000000"/>
        <rFont val="Arial"/>
        <family val="2"/>
      </rPr>
      <t> </t>
    </r>
  </si>
  <si>
    <t>81,158 </t>
  </si>
  <si>
    <r>
      <t>1,616,792</t>
    </r>
    <r>
      <rPr>
        <sz val="9.5"/>
        <color rgb="FF000000"/>
        <rFont val="Arial"/>
        <family val="2"/>
      </rPr>
      <t> </t>
    </r>
  </si>
  <si>
    <t>1,523,082 </t>
  </si>
  <si>
    <t>Total equity</t>
  </si>
  <si>
    <r>
      <t>6,836,439</t>
    </r>
    <r>
      <rPr>
        <sz val="9.5"/>
        <color rgb="FF000000"/>
        <rFont val="Arial"/>
        <family val="2"/>
      </rPr>
      <t> </t>
    </r>
  </si>
  <si>
    <t>7,382,079 </t>
  </si>
  <si>
    <t>Subsequent events (notes 3(b), 7, 9(a), 9(d) and 13(a))</t>
  </si>
  <si>
    <t>Cash provided by (used in):</t>
  </si>
  <si>
    <t>Operating activities</t>
  </si>
  <si>
    <t>Net earnings (loss)</t>
  </si>
  <si>
    <t>185,657 </t>
  </si>
  <si>
    <t>Adjustments and items not affecting cash:</t>
  </si>
  <si>
    <t>Depreciation and amortization</t>
  </si>
  <si>
    <r>
      <t>455,520</t>
    </r>
    <r>
      <rPr>
        <sz val="8"/>
        <color rgb="FF000000"/>
        <rFont val="Arial"/>
        <family val="2"/>
      </rPr>
      <t> </t>
    </r>
  </si>
  <si>
    <t>402,963 </t>
  </si>
  <si>
    <t>Deferred taxes</t>
  </si>
  <si>
    <t>Initial value and unrealized loss (gain) on derivative financial instruments</t>
  </si>
  <si>
    <r>
      <t>2,462</t>
    </r>
    <r>
      <rPr>
        <sz val="8"/>
        <color rgb="FF000000"/>
        <rFont val="Arial"/>
        <family val="2"/>
      </rPr>
      <t> </t>
    </r>
  </si>
  <si>
    <t>Share-based compensation</t>
  </si>
  <si>
    <r>
      <t>10,920</t>
    </r>
    <r>
      <rPr>
        <sz val="8"/>
        <color rgb="FF000000"/>
        <rFont val="Arial"/>
        <family val="2"/>
      </rPr>
      <t> </t>
    </r>
  </si>
  <si>
    <t>8,395 </t>
  </si>
  <si>
    <t>Cost of equity funds used for construction purposes</t>
  </si>
  <si>
    <t>Change in value of investments carried at fair value</t>
  </si>
  <si>
    <r>
      <t>499,125</t>
    </r>
    <r>
      <rPr>
        <sz val="8"/>
        <color rgb="FF000000"/>
        <rFont val="Arial"/>
        <family val="2"/>
      </rPr>
      <t> </t>
    </r>
  </si>
  <si>
    <t>122,419 </t>
  </si>
  <si>
    <t>Pension and post-employment expense lower than contributions</t>
  </si>
  <si>
    <t>Distributions received from equity investments, net of income</t>
  </si>
  <si>
    <r>
      <t>23,829</t>
    </r>
    <r>
      <rPr>
        <sz val="8"/>
        <color rgb="FF000000"/>
        <rFont val="Arial"/>
        <family val="2"/>
      </rPr>
      <t> </t>
    </r>
  </si>
  <si>
    <t>29,818 </t>
  </si>
  <si>
    <t>Impairment of assets</t>
  </si>
  <si>
    <r>
      <t>235,478</t>
    </r>
    <r>
      <rPr>
        <sz val="8"/>
        <color rgb="FF000000"/>
        <rFont val="Arial"/>
        <family val="2"/>
      </rPr>
      <t> </t>
    </r>
  </si>
  <si>
    <t>— </t>
  </si>
  <si>
    <t>Other</t>
  </si>
  <si>
    <r>
      <t>8,116</t>
    </r>
    <r>
      <rPr>
        <sz val="8"/>
        <color rgb="FF000000"/>
        <rFont val="Arial"/>
        <family val="2"/>
      </rPr>
      <t> </t>
    </r>
  </si>
  <si>
    <t>1,290 </t>
  </si>
  <si>
    <t>Net change in non-cash operating items (note 23)</t>
  </si>
  <si>
    <r>
      <t>619,096</t>
    </r>
    <r>
      <rPr>
        <sz val="8"/>
        <color rgb="FF000000"/>
        <rFont val="Arial"/>
        <family val="2"/>
      </rPr>
      <t> </t>
    </r>
  </si>
  <si>
    <t>157,466 </t>
  </si>
  <si>
    <t>Financing activities</t>
  </si>
  <si>
    <t>Increase in long-term debt</t>
  </si>
  <si>
    <r>
      <t>16,825,796</t>
    </r>
    <r>
      <rPr>
        <sz val="8"/>
        <color rgb="FF000000"/>
        <rFont val="Arial"/>
        <family val="2"/>
      </rPr>
      <t> </t>
    </r>
  </si>
  <si>
    <t>12,834,047 </t>
  </si>
  <si>
    <t>Repayments of long-term debt</t>
  </si>
  <si>
    <t>Issuance of common shares, net of costs</t>
  </si>
  <si>
    <r>
      <t>43,546</t>
    </r>
    <r>
      <rPr>
        <sz val="8"/>
        <color rgb="FF000000"/>
        <rFont val="Arial"/>
        <family val="2"/>
      </rPr>
      <t> </t>
    </r>
  </si>
  <si>
    <t>985,619 </t>
  </si>
  <si>
    <t>Cash dividends on common shares</t>
  </si>
  <si>
    <t>Dividends on preferred shares</t>
  </si>
  <si>
    <t>Contributions from non-controlling interests and redeemable non-controlling interests</t>
  </si>
  <si>
    <r>
      <t>272,515</t>
    </r>
    <r>
      <rPr>
        <sz val="8"/>
        <color rgb="FF000000"/>
        <rFont val="Arial"/>
        <family val="2"/>
      </rPr>
      <t> </t>
    </r>
  </si>
  <si>
    <t>1,125,548 </t>
  </si>
  <si>
    <t>Production-based cash contributions from non-controlling interest</t>
  </si>
  <si>
    <r>
      <t>6,182</t>
    </r>
    <r>
      <rPr>
        <sz val="8"/>
        <color rgb="FF000000"/>
        <rFont val="Arial"/>
        <family val="2"/>
      </rPr>
      <t> </t>
    </r>
  </si>
  <si>
    <t>4,832 </t>
  </si>
  <si>
    <t>Distributions to non-controlling interests, related party (note 17)</t>
  </si>
  <si>
    <t>Distributions to non-controlling interests</t>
  </si>
  <si>
    <t>Payments upon settlement of derivatives</t>
  </si>
  <si>
    <t>Shares surrendered to fund withholding taxes on exercised share options</t>
  </si>
  <si>
    <t>Acquisition of non-controlling interest</t>
  </si>
  <si>
    <t>Increase in other long-term liabilities</t>
  </si>
  <si>
    <r>
      <t>19,324</t>
    </r>
    <r>
      <rPr>
        <sz val="8"/>
        <color rgb="FF000000"/>
        <rFont val="Arial"/>
        <family val="2"/>
      </rPr>
      <t> </t>
    </r>
  </si>
  <si>
    <t>62,000 </t>
  </si>
  <si>
    <t>Decrease in other long-term liabilities</t>
  </si>
  <si>
    <r>
      <t>1,110,236</t>
    </r>
    <r>
      <rPr>
        <sz val="8"/>
        <color rgb="FF000000"/>
        <rFont val="Arial"/>
        <family val="2"/>
      </rPr>
      <t> </t>
    </r>
  </si>
  <si>
    <t>1,673,716 </t>
  </si>
  <si>
    <t>Investing activities</t>
  </si>
  <si>
    <t>Additions to property, plant and equipment and intangible assets</t>
  </si>
  <si>
    <t>Increase in long-term investments</t>
  </si>
  <si>
    <t>Acquisitions of operating entities (note 3(c))</t>
  </si>
  <si>
    <t>Increase in other assets</t>
  </si>
  <si>
    <t>Receipt of principal on development loans receivable</t>
  </si>
  <si>
    <r>
      <t>178,300</t>
    </r>
    <r>
      <rPr>
        <sz val="8"/>
        <color rgb="FF000000"/>
        <rFont val="Arial"/>
        <family val="2"/>
      </rPr>
      <t> </t>
    </r>
  </si>
  <si>
    <t>206,319 </t>
  </si>
  <si>
    <t>Decrease in long-term investments</t>
  </si>
  <si>
    <r>
      <t>2,920</t>
    </r>
    <r>
      <rPr>
        <sz val="8"/>
        <color rgb="FF000000"/>
        <rFont val="Arial"/>
        <family val="2"/>
      </rPr>
      <t> </t>
    </r>
  </si>
  <si>
    <t>220 </t>
  </si>
  <si>
    <t>Other proceeds</t>
  </si>
  <si>
    <r>
      <t>—</t>
    </r>
    <r>
      <rPr>
        <sz val="8"/>
        <color rgb="FF000000"/>
        <rFont val="Arial"/>
        <family val="2"/>
      </rPr>
      <t> </t>
    </r>
  </si>
  <si>
    <t>6,023 </t>
  </si>
  <si>
    <t>Effect of exchange rate differences on cash and restricted cash</t>
  </si>
  <si>
    <t>Increase (decrease) in cash, cash equivalents and restricted cash</t>
  </si>
  <si>
    <t>31,371 </t>
  </si>
  <si>
    <t>Cash, cash equivalents and restricted cash, beginning of year</t>
  </si>
  <si>
    <r>
      <t>161,389</t>
    </r>
    <r>
      <rPr>
        <sz val="8"/>
        <color rgb="FF000000"/>
        <rFont val="Arial"/>
        <family val="2"/>
      </rPr>
      <t> </t>
    </r>
  </si>
  <si>
    <t>130,018 </t>
  </si>
  <si>
    <t>Cash, cash equivalents and restricted cash, end of year</t>
  </si>
  <si>
    <r>
      <t>101,185</t>
    </r>
    <r>
      <rPr>
        <sz val="8"/>
        <color rgb="FF000000"/>
        <rFont val="Arial"/>
        <family val="2"/>
      </rPr>
      <t> </t>
    </r>
  </si>
  <si>
    <t>161,389 </t>
  </si>
  <si>
    <t>Consolidated Statements of Cash Flows (continued)</t>
  </si>
  <si>
    <t>Year ended December 31</t>
  </si>
  <si>
    <t>Supplemental disclosure of cash flow information:</t>
  </si>
  <si>
    <t>Cash paid during the year for interest expense</t>
  </si>
  <si>
    <r>
      <t>272,734</t>
    </r>
    <r>
      <rPr>
        <sz val="8"/>
        <color rgb="FF000000"/>
        <rFont val="Arial"/>
        <family val="2"/>
      </rPr>
      <t> </t>
    </r>
  </si>
  <si>
    <t>219,025 </t>
  </si>
  <si>
    <t>Cash paid during the year for income taxes</t>
  </si>
  <si>
    <r>
      <t>10,962</t>
    </r>
    <r>
      <rPr>
        <sz val="8"/>
        <color rgb="FF000000"/>
        <rFont val="Arial"/>
        <family val="2"/>
      </rPr>
      <t> </t>
    </r>
  </si>
  <si>
    <t>5,019 </t>
  </si>
  <si>
    <t>Cash received during the year for distributions from equity investments</t>
  </si>
  <si>
    <r>
      <t>112,951</t>
    </r>
    <r>
      <rPr>
        <sz val="8"/>
        <color rgb="FF000000"/>
        <rFont val="Arial"/>
        <family val="2"/>
      </rPr>
      <t> </t>
    </r>
  </si>
  <si>
    <t>112,309 </t>
  </si>
  <si>
    <t>Non-cash financing and investing activities:</t>
  </si>
  <si>
    <t>Property, plant and equipment acquisitions in accruals</t>
  </si>
  <si>
    <r>
      <t>120,819</t>
    </r>
    <r>
      <rPr>
        <sz val="8"/>
        <color rgb="FF000000"/>
        <rFont val="Arial"/>
        <family val="2"/>
      </rPr>
      <t> </t>
    </r>
  </si>
  <si>
    <t>103,427 </t>
  </si>
  <si>
    <t>Issuance of common shares under dividend reinvestment plan and share-based compensation plans</t>
  </si>
  <si>
    <r>
      <t>112,918</t>
    </r>
    <r>
      <rPr>
        <sz val="8"/>
        <color rgb="FF000000"/>
        <rFont val="Arial"/>
        <family val="2"/>
      </rPr>
      <t> </t>
    </r>
  </si>
  <si>
    <t>108,586 </t>
  </si>
  <si>
    <t>Property, plant and equipment, intangible assets and accrued liabilities in exchange of note receivable</t>
  </si>
  <si>
    <r>
      <t>90,700</t>
    </r>
    <r>
      <rPr>
        <sz val="8"/>
        <color rgb="FF000000"/>
        <rFont val="Arial"/>
        <family val="2"/>
      </rPr>
      <t> </t>
    </r>
  </si>
  <si>
    <t>90,821 </t>
  </si>
  <si>
    <t>Revenue</t>
  </si>
  <si>
    <t>Regulated electricity distribution</t>
  </si>
  <si>
    <r>
      <t>1,277,409</t>
    </r>
    <r>
      <rPr>
        <sz val="9.5"/>
        <color rgb="FF000000"/>
        <rFont val="Arial"/>
        <family val="2"/>
      </rPr>
      <t> </t>
    </r>
  </si>
  <si>
    <t>1,183,399 </t>
  </si>
  <si>
    <t>Regulated natural gas distribution</t>
  </si>
  <si>
    <r>
      <t>686,744</t>
    </r>
    <r>
      <rPr>
        <sz val="9.5"/>
        <color rgb="FF000000"/>
        <rFont val="Arial"/>
        <family val="2"/>
      </rPr>
      <t> </t>
    </r>
  </si>
  <si>
    <t>525,897 </t>
  </si>
  <si>
    <t>Regulated water reclamation and distribution</t>
  </si>
  <si>
    <r>
      <t>364,383</t>
    </r>
    <r>
      <rPr>
        <sz val="9.5"/>
        <color rgb="FF000000"/>
        <rFont val="Arial"/>
        <family val="2"/>
      </rPr>
      <t> </t>
    </r>
  </si>
  <si>
    <t>234,875 </t>
  </si>
  <si>
    <t>Non-regulated energy sales</t>
  </si>
  <si>
    <r>
      <t>350,939</t>
    </r>
    <r>
      <rPr>
        <sz val="9.5"/>
        <color rgb="FF000000"/>
        <rFont val="Arial"/>
        <family val="2"/>
      </rPr>
      <t> </t>
    </r>
  </si>
  <si>
    <t>256,633 </t>
  </si>
  <si>
    <t>Other revenue</t>
  </si>
  <si>
    <r>
      <t>85,680</t>
    </r>
    <r>
      <rPr>
        <sz val="9.5"/>
        <color rgb="FF000000"/>
        <rFont val="Arial"/>
        <family val="2"/>
      </rPr>
      <t> </t>
    </r>
  </si>
  <si>
    <t>73,338 </t>
  </si>
  <si>
    <r>
      <t>2,765,155</t>
    </r>
    <r>
      <rPr>
        <sz val="9.5"/>
        <color rgb="FF000000"/>
        <rFont val="Arial"/>
        <family val="2"/>
      </rPr>
      <t> </t>
    </r>
  </si>
  <si>
    <t>2,274,142 </t>
  </si>
  <si>
    <t>Expenses</t>
  </si>
  <si>
    <t>Operating expenses</t>
  </si>
  <si>
    <r>
      <t>851,489</t>
    </r>
    <r>
      <rPr>
        <sz val="9.5"/>
        <color rgb="FF000000"/>
        <rFont val="Arial"/>
        <family val="2"/>
      </rPr>
      <t> </t>
    </r>
  </si>
  <si>
    <t>702,128 </t>
  </si>
  <si>
    <t>Regulated electricity purchased</t>
  </si>
  <si>
    <r>
      <t>465,570</t>
    </r>
    <r>
      <rPr>
        <sz val="9.5"/>
        <color rgb="FF000000"/>
        <rFont val="Arial"/>
        <family val="2"/>
      </rPr>
      <t> </t>
    </r>
  </si>
  <si>
    <t>475,764 </t>
  </si>
  <si>
    <t>Regulated natural gas purchased</t>
  </si>
  <si>
    <r>
      <t>340,792</t>
    </r>
    <r>
      <rPr>
        <sz val="9.5"/>
        <color rgb="FF000000"/>
        <rFont val="Arial"/>
        <family val="2"/>
      </rPr>
      <t> </t>
    </r>
  </si>
  <si>
    <t>194,174 </t>
  </si>
  <si>
    <t>Regulated water purchased</t>
  </si>
  <si>
    <r>
      <t>18,308</t>
    </r>
    <r>
      <rPr>
        <sz val="9.5"/>
        <color rgb="FF000000"/>
        <rFont val="Arial"/>
        <family val="2"/>
      </rPr>
      <t> </t>
    </r>
  </si>
  <si>
    <t>12,664 </t>
  </si>
  <si>
    <t>Non-regulated energy purchased</t>
  </si>
  <si>
    <r>
      <t>41,826</t>
    </r>
    <r>
      <rPr>
        <sz val="9.5"/>
        <color rgb="FF000000"/>
        <rFont val="Arial"/>
        <family val="2"/>
      </rPr>
      <t> </t>
    </r>
  </si>
  <si>
    <t>31,313 </t>
  </si>
  <si>
    <t>Administrative expenses</t>
  </si>
  <si>
    <r>
      <t>80,232</t>
    </r>
    <r>
      <rPr>
        <sz val="9.5"/>
        <color rgb="FF000000"/>
        <rFont val="Arial"/>
        <family val="2"/>
      </rPr>
      <t> </t>
    </r>
  </si>
  <si>
    <t>66,726 </t>
  </si>
  <si>
    <r>
      <t>455,520</t>
    </r>
    <r>
      <rPr>
        <sz val="9.5"/>
        <color rgb="FF000000"/>
        <rFont val="Arial"/>
        <family val="2"/>
      </rPr>
      <t> </t>
    </r>
  </si>
  <si>
    <t>Asset impairment charge (note 5)</t>
  </si>
  <si>
    <r>
      <t>159,568</t>
    </r>
    <r>
      <rPr>
        <sz val="9.5"/>
        <color rgb="FF000000"/>
        <rFont val="Arial"/>
        <family val="2"/>
      </rPr>
      <t> </t>
    </r>
  </si>
  <si>
    <t>Loss on foreign exchange</t>
  </si>
  <si>
    <r>
      <t>13,833</t>
    </r>
    <r>
      <rPr>
        <sz val="9.5"/>
        <color rgb="FF000000"/>
        <rFont val="Arial"/>
        <family val="2"/>
      </rPr>
      <t> </t>
    </r>
  </si>
  <si>
    <t>4,371 </t>
  </si>
  <si>
    <r>
      <t>2,427,138</t>
    </r>
    <r>
      <rPr>
        <sz val="9.5"/>
        <color rgb="FF000000"/>
        <rFont val="Arial"/>
        <family val="2"/>
      </rPr>
      <t> </t>
    </r>
  </si>
  <si>
    <t>1,890,103 </t>
  </si>
  <si>
    <t>Gain on sale of renewable assets (notes 3(a) and 16(c))</t>
  </si>
  <si>
    <r>
      <t>64,028</t>
    </r>
    <r>
      <rPr>
        <sz val="9.5"/>
        <color rgb="FF000000"/>
        <rFont val="Arial"/>
        <family val="2"/>
      </rPr>
      <t> </t>
    </r>
  </si>
  <si>
    <t>29,063 </t>
  </si>
  <si>
    <t>Operating income</t>
  </si>
  <si>
    <r>
      <t>402,045</t>
    </r>
    <r>
      <rPr>
        <sz val="9.5"/>
        <color rgb="FF000000"/>
        <rFont val="Arial"/>
        <family val="2"/>
      </rPr>
      <t> </t>
    </r>
  </si>
  <si>
    <t>413,102 </t>
  </si>
  <si>
    <t>Interest expense</t>
  </si>
  <si>
    <t>Fair value change, income (loss) and impairment charge on long-term investments (note 8)</t>
  </si>
  <si>
    <t>Other net losses (note 19)</t>
  </si>
  <si>
    <t>Pension and other post-employment non-service costs (note 10)</t>
  </si>
  <si>
    <t>Gain on derivative financial instruments (note 24(b)(iv))</t>
  </si>
  <si>
    <r>
      <t>4,408</t>
    </r>
    <r>
      <rPr>
        <sz val="9.5"/>
        <color rgb="FF000000"/>
        <rFont val="Arial"/>
        <family val="2"/>
      </rPr>
      <t> </t>
    </r>
  </si>
  <si>
    <t>4,403 </t>
  </si>
  <si>
    <t>Income (loss) before income taxes</t>
  </si>
  <si>
    <t>142,232 </t>
  </si>
  <si>
    <t>Income tax recovery (expense) (note 18)</t>
  </si>
  <si>
    <t>Current</t>
  </si>
  <si>
    <t>Deferred</t>
  </si>
  <si>
    <r>
      <t>69,356</t>
    </r>
    <r>
      <rPr>
        <sz val="9.5"/>
        <color rgb="FF000000"/>
        <rFont val="Arial"/>
        <family val="2"/>
      </rPr>
      <t> </t>
    </r>
  </si>
  <si>
    <t>50,662 </t>
  </si>
  <si>
    <r>
      <t>61,513</t>
    </r>
    <r>
      <rPr>
        <sz val="9.5"/>
        <color rgb="FF000000"/>
        <rFont val="Arial"/>
        <family val="2"/>
      </rPr>
      <t> </t>
    </r>
  </si>
  <si>
    <t>43,425 </t>
  </si>
  <si>
    <t>Net effect of non-controlling interests (note 17)</t>
  </si>
  <si>
    <t>Non-controlling interests</t>
  </si>
  <si>
    <r>
      <t>111,323</t>
    </r>
    <r>
      <rPr>
        <sz val="9.5"/>
        <color rgb="FF000000"/>
        <rFont val="Arial"/>
        <family val="2"/>
      </rPr>
      <t> </t>
    </r>
  </si>
  <si>
    <t>89,637 </t>
  </si>
  <si>
    <t>Non-controlling interests held by related party</t>
  </si>
  <si>
    <r>
      <t>96,166</t>
    </r>
    <r>
      <rPr>
        <sz val="9.5"/>
        <color rgb="FF000000"/>
        <rFont val="Arial"/>
        <family val="2"/>
      </rPr>
      <t> </t>
    </r>
  </si>
  <si>
    <t>79,202 </t>
  </si>
  <si>
    <t>Net earnings (loss) attributable to shareholders of Algonquin Power &amp; Utilities Corp.</t>
  </si>
  <si>
    <t>264,859 </t>
  </si>
  <si>
    <t>Preferred shares, Series A and preferred shares, Series D dividend (note 15)</t>
  </si>
  <si>
    <r>
      <t>8,720</t>
    </r>
    <r>
      <rPr>
        <sz val="9.5"/>
        <color rgb="FF000000"/>
        <rFont val="Arial"/>
        <family val="2"/>
      </rPr>
      <t> </t>
    </r>
  </si>
  <si>
    <t>9,003 </t>
  </si>
  <si>
    <t>Net earnings (loss) attributable to common shareholders of Algonquin Power &amp; Utilities Corp.</t>
  </si>
  <si>
    <t>255,856 </t>
  </si>
  <si>
    <t>Basic and diluted net earnings (loss) per share (note 20)</t>
  </si>
  <si>
    <t>0.41 </t>
  </si>
  <si>
    <r>
      <t>1,183,399</t>
    </r>
    <r>
      <rPr>
        <sz val="9.5"/>
        <color rgb="FF000000"/>
        <rFont val="Arial"/>
        <family val="2"/>
      </rPr>
      <t> </t>
    </r>
  </si>
  <si>
    <t>776,309 </t>
  </si>
  <si>
    <t>Regulated gas distribution</t>
  </si>
  <si>
    <r>
      <t>525,897</t>
    </r>
    <r>
      <rPr>
        <sz val="9.5"/>
        <color rgb="FF000000"/>
        <rFont val="Arial"/>
        <family val="2"/>
      </rPr>
      <t> </t>
    </r>
  </si>
  <si>
    <t>454,743 </t>
  </si>
  <si>
    <r>
      <t>234,875</t>
    </r>
    <r>
      <rPr>
        <sz val="9.5"/>
        <color rgb="FF000000"/>
        <rFont val="Arial"/>
        <family val="2"/>
      </rPr>
      <t> </t>
    </r>
  </si>
  <si>
    <t>154,995 </t>
  </si>
  <si>
    <r>
      <t>267,970</t>
    </r>
    <r>
      <rPr>
        <sz val="9.5"/>
        <color rgb="FF000000"/>
        <rFont val="Arial"/>
        <family val="2"/>
      </rPr>
      <t> </t>
    </r>
  </si>
  <si>
    <t>255,955 </t>
  </si>
  <si>
    <r>
      <t>73,338</t>
    </r>
    <r>
      <rPr>
        <sz val="9.5"/>
        <color rgb="FF000000"/>
        <rFont val="Arial"/>
        <family val="2"/>
      </rPr>
      <t> </t>
    </r>
  </si>
  <si>
    <t>34,989 </t>
  </si>
  <si>
    <r>
      <t>2,285,479</t>
    </r>
    <r>
      <rPr>
        <sz val="9.5"/>
        <color rgb="FF000000"/>
        <rFont val="Arial"/>
        <family val="2"/>
      </rPr>
      <t> </t>
    </r>
  </si>
  <si>
    <t>1,676,991 </t>
  </si>
  <si>
    <r>
      <t>702,128</t>
    </r>
    <r>
      <rPr>
        <sz val="9.5"/>
        <color rgb="FF000000"/>
        <rFont val="Arial"/>
        <family val="2"/>
      </rPr>
      <t> </t>
    </r>
  </si>
  <si>
    <t>516,820 </t>
  </si>
  <si>
    <r>
      <t>475,764</t>
    </r>
    <r>
      <rPr>
        <sz val="9.5"/>
        <color rgb="FF000000"/>
        <rFont val="Arial"/>
        <family val="2"/>
      </rPr>
      <t> </t>
    </r>
  </si>
  <si>
    <t>227,509 </t>
  </si>
  <si>
    <t>Regulated gas purchased</t>
  </si>
  <si>
    <r>
      <t>194,174</t>
    </r>
    <r>
      <rPr>
        <sz val="9.5"/>
        <color rgb="FF000000"/>
        <rFont val="Arial"/>
        <family val="2"/>
      </rPr>
      <t> </t>
    </r>
  </si>
  <si>
    <t>144,271 </t>
  </si>
  <si>
    <r>
      <t>12,664</t>
    </r>
    <r>
      <rPr>
        <sz val="9.5"/>
        <color rgb="FF000000"/>
        <rFont val="Arial"/>
        <family val="2"/>
      </rPr>
      <t> </t>
    </r>
  </si>
  <si>
    <t>12,583 </t>
  </si>
  <si>
    <r>
      <t>36,498</t>
    </r>
    <r>
      <rPr>
        <sz val="9.5"/>
        <color rgb="FF000000"/>
        <rFont val="Arial"/>
        <family val="2"/>
      </rPr>
      <t> </t>
    </r>
  </si>
  <si>
    <t>16,645 </t>
  </si>
  <si>
    <r>
      <t>66,726</t>
    </r>
    <r>
      <rPr>
        <sz val="9.5"/>
        <color rgb="FF000000"/>
        <rFont val="Arial"/>
        <family val="2"/>
      </rPr>
      <t> </t>
    </r>
  </si>
  <si>
    <t>63,122 </t>
  </si>
  <si>
    <r>
      <t>402,963</t>
    </r>
    <r>
      <rPr>
        <sz val="9.5"/>
        <color rgb="FF000000"/>
        <rFont val="Arial"/>
        <family val="2"/>
      </rPr>
      <t> </t>
    </r>
  </si>
  <si>
    <t>314,123 </t>
  </si>
  <si>
    <t>Loss (gain) on foreign exchange</t>
  </si>
  <si>
    <r>
      <t>4,371</t>
    </r>
    <r>
      <rPr>
        <sz val="9.5"/>
        <color rgb="FF000000"/>
        <rFont val="Arial"/>
        <family val="2"/>
      </rPr>
      <t> </t>
    </r>
  </si>
  <si>
    <r>
      <t>1,895,288</t>
    </r>
    <r>
      <rPr>
        <sz val="9.5"/>
        <color rgb="FF000000"/>
        <rFont val="Arial"/>
        <family val="2"/>
      </rPr>
      <t> </t>
    </r>
  </si>
  <si>
    <t>1,292,965 </t>
  </si>
  <si>
    <t>Gain on sale of renewable assets (note 8(c))</t>
  </si>
  <si>
    <r>
      <t>29,063</t>
    </r>
    <r>
      <rPr>
        <sz val="9.5"/>
        <color rgb="FF000000"/>
        <rFont val="Arial"/>
        <family val="2"/>
      </rPr>
      <t> </t>
    </r>
  </si>
  <si>
    <r>
      <t>419,254</t>
    </r>
    <r>
      <rPr>
        <sz val="9.5"/>
        <color rgb="FF000000"/>
        <rFont val="Arial"/>
        <family val="2"/>
      </rPr>
      <t> </t>
    </r>
  </si>
  <si>
    <t>384,026 </t>
  </si>
  <si>
    <t>Income (loss) from long-term investments (note 8)</t>
  </si>
  <si>
    <t>664,738 </t>
  </si>
  <si>
    <t>Gain (loss) on derivative financial instruments (note 24(b)(iv))</t>
  </si>
  <si>
    <t>964 </t>
  </si>
  <si>
    <t>Earnings before income taxes</t>
  </si>
  <si>
    <r>
      <t>142,232</t>
    </r>
    <r>
      <rPr>
        <sz val="9.5"/>
        <color rgb="FF000000"/>
        <rFont val="Arial"/>
        <family val="2"/>
      </rPr>
      <t> </t>
    </r>
  </si>
  <si>
    <t>792,411 </t>
  </si>
  <si>
    <r>
      <t>50,662</t>
    </r>
    <r>
      <rPr>
        <sz val="9.5"/>
        <color rgb="FF000000"/>
        <rFont val="Arial"/>
        <family val="2"/>
      </rPr>
      <t> </t>
    </r>
  </si>
  <si>
    <r>
      <t>43,425</t>
    </r>
    <r>
      <rPr>
        <sz val="9.5"/>
        <color rgb="FF000000"/>
        <rFont val="Arial"/>
        <family val="2"/>
      </rPr>
      <t> </t>
    </r>
  </si>
  <si>
    <t>Net earnings</t>
  </si>
  <si>
    <r>
      <t>185,657</t>
    </r>
    <r>
      <rPr>
        <sz val="9.5"/>
        <color rgb="FF000000"/>
        <rFont val="Arial"/>
        <family val="2"/>
      </rPr>
      <t> </t>
    </r>
  </si>
  <si>
    <t>727,828 </t>
  </si>
  <si>
    <r>
      <t>89,637</t>
    </r>
    <r>
      <rPr>
        <sz val="9.5"/>
        <color rgb="FF000000"/>
        <rFont val="Arial"/>
        <family val="2"/>
      </rPr>
      <t> </t>
    </r>
  </si>
  <si>
    <t>67,286 </t>
  </si>
  <si>
    <r>
      <t>79,202</t>
    </r>
    <r>
      <rPr>
        <sz val="9.5"/>
        <color rgb="FF000000"/>
        <rFont val="Arial"/>
        <family val="2"/>
      </rPr>
      <t> </t>
    </r>
  </si>
  <si>
    <t>54,635 </t>
  </si>
  <si>
    <t>Net earnings attributable to shareholders of Algonquin Power &amp; Utilities Corp.</t>
  </si>
  <si>
    <r>
      <t>264,859</t>
    </r>
    <r>
      <rPr>
        <sz val="9.5"/>
        <color rgb="FF000000"/>
        <rFont val="Arial"/>
        <family val="2"/>
      </rPr>
      <t> </t>
    </r>
  </si>
  <si>
    <t>782,463 </t>
  </si>
  <si>
    <r>
      <t>9,003</t>
    </r>
    <r>
      <rPr>
        <sz val="9.5"/>
        <color rgb="FF000000"/>
        <rFont val="Arial"/>
        <family val="2"/>
      </rPr>
      <t> </t>
    </r>
  </si>
  <si>
    <t>8,401 </t>
  </si>
  <si>
    <t>Net earnings attributable to common shareholders of Algonquin Power &amp; Utilities Corp.</t>
  </si>
  <si>
    <r>
      <t>255,856</t>
    </r>
    <r>
      <rPr>
        <sz val="9.5"/>
        <color rgb="FF000000"/>
        <rFont val="Arial"/>
        <family val="2"/>
      </rPr>
      <t> </t>
    </r>
  </si>
  <si>
    <t>774,062 </t>
  </si>
  <si>
    <t>Basic net earnings per share (note 20)</t>
  </si>
  <si>
    <r>
      <t>0.41</t>
    </r>
    <r>
      <rPr>
        <sz val="9.5"/>
        <color rgb="FF000000"/>
        <rFont val="Arial"/>
        <family val="2"/>
      </rPr>
      <t> </t>
    </r>
  </si>
  <si>
    <t>1.38 </t>
  </si>
  <si>
    <t>Diluted net earnings per share (note 20)</t>
  </si>
  <si>
    <t>Operating Activities</t>
  </si>
  <si>
    <r>
      <t>185,657</t>
    </r>
    <r>
      <rPr>
        <sz val="8"/>
        <color rgb="FF000000"/>
        <rFont val="Arial"/>
        <family val="2"/>
      </rPr>
      <t> </t>
    </r>
  </si>
  <si>
    <r>
      <t>402,963</t>
    </r>
    <r>
      <rPr>
        <sz val="8"/>
        <color rgb="FF000000"/>
        <rFont val="Arial"/>
        <family val="2"/>
      </rPr>
      <t> </t>
    </r>
  </si>
  <si>
    <t>59,695 </t>
  </si>
  <si>
    <t>Unrealized gain on derivative financial instruments</t>
  </si>
  <si>
    <t>Share-based compensation expense</t>
  </si>
  <si>
    <r>
      <t>8,395</t>
    </r>
    <r>
      <rPr>
        <sz val="8"/>
        <color rgb="FF000000"/>
        <rFont val="Arial"/>
        <family val="2"/>
      </rPr>
      <t> </t>
    </r>
  </si>
  <si>
    <t>24,637 </t>
  </si>
  <si>
    <r>
      <t>122,419</t>
    </r>
    <r>
      <rPr>
        <sz val="8"/>
        <color rgb="FF000000"/>
        <rFont val="Arial"/>
        <family val="2"/>
      </rPr>
      <t> </t>
    </r>
  </si>
  <si>
    <t>Pension and post-employment expense in excess of (lower than) contributions</t>
  </si>
  <si>
    <t>2,182 </t>
  </si>
  <si>
    <r>
      <t>29,818</t>
    </r>
    <r>
      <rPr>
        <sz val="8"/>
        <color rgb="FF000000"/>
        <rFont val="Arial"/>
        <family val="2"/>
      </rPr>
      <t> </t>
    </r>
  </si>
  <si>
    <t>3,869 </t>
  </si>
  <si>
    <r>
      <t>1,290</t>
    </r>
    <r>
      <rPr>
        <sz val="8"/>
        <color rgb="FF000000"/>
        <rFont val="Arial"/>
        <family val="2"/>
      </rPr>
      <t> </t>
    </r>
  </si>
  <si>
    <t>14,406 </t>
  </si>
  <si>
    <r>
      <t>157,466</t>
    </r>
    <r>
      <rPr>
        <sz val="8"/>
        <color rgb="FF000000"/>
        <rFont val="Arial"/>
        <family val="2"/>
      </rPr>
      <t> </t>
    </r>
  </si>
  <si>
    <t>505,217 </t>
  </si>
  <si>
    <t>Financing Activities</t>
  </si>
  <si>
    <r>
      <t>12,834,047</t>
    </r>
    <r>
      <rPr>
        <sz val="8"/>
        <color rgb="FF000000"/>
        <rFont val="Arial"/>
        <family val="2"/>
      </rPr>
      <t> </t>
    </r>
  </si>
  <si>
    <t>3,471,740 </t>
  </si>
  <si>
    <r>
      <t>985,619</t>
    </r>
    <r>
      <rPr>
        <sz val="8"/>
        <color rgb="FF000000"/>
        <rFont val="Arial"/>
        <family val="2"/>
      </rPr>
      <t> </t>
    </r>
  </si>
  <si>
    <t>820,767 </t>
  </si>
  <si>
    <t>Contributions from non-controlling interests and redeemable non-controlling interests (note 3)</t>
  </si>
  <si>
    <r>
      <t>1,125,548</t>
    </r>
    <r>
      <rPr>
        <sz val="8"/>
        <color rgb="FF000000"/>
        <rFont val="Arial"/>
        <family val="2"/>
      </rPr>
      <t> </t>
    </r>
  </si>
  <si>
    <t>3,717 </t>
  </si>
  <si>
    <r>
      <t>4,832</t>
    </r>
    <r>
      <rPr>
        <sz val="8"/>
        <color rgb="FF000000"/>
        <rFont val="Arial"/>
        <family val="2"/>
      </rPr>
      <t> </t>
    </r>
  </si>
  <si>
    <t>3,371 </t>
  </si>
  <si>
    <t>Distributions to non-controlling interests, related party (note 16(b) and (c))</t>
  </si>
  <si>
    <t>Repurchase of non-controlling interest</t>
  </si>
  <si>
    <r>
      <t>62,000</t>
    </r>
    <r>
      <rPr>
        <sz val="8"/>
        <color rgb="FF000000"/>
        <rFont val="Arial"/>
        <family val="2"/>
      </rPr>
      <t> </t>
    </r>
  </si>
  <si>
    <t>18,342 </t>
  </si>
  <si>
    <r>
      <t>1,673,716</t>
    </r>
    <r>
      <rPr>
        <sz val="8"/>
        <color rgb="FF000000"/>
        <rFont val="Arial"/>
        <family val="2"/>
      </rPr>
      <t> </t>
    </r>
  </si>
  <si>
    <t>766,859 </t>
  </si>
  <si>
    <t>Investing Activities</t>
  </si>
  <si>
    <t>Acquisitions of operating entities</t>
  </si>
  <si>
    <r>
      <t>206,319</t>
    </r>
    <r>
      <rPr>
        <sz val="8"/>
        <color rgb="FF000000"/>
        <rFont val="Arial"/>
        <family val="2"/>
      </rPr>
      <t> </t>
    </r>
  </si>
  <si>
    <t>244,285 </t>
  </si>
  <si>
    <t>Distributions received from equity investments</t>
  </si>
  <si>
    <r>
      <t>220</t>
    </r>
    <r>
      <rPr>
        <sz val="8"/>
        <color rgb="FF000000"/>
        <rFont val="Arial"/>
        <family val="2"/>
      </rPr>
      <t> </t>
    </r>
  </si>
  <si>
    <t>14,818 </t>
  </si>
  <si>
    <r>
      <t>6,023</t>
    </r>
    <r>
      <rPr>
        <sz val="8"/>
        <color rgb="FF000000"/>
        <rFont val="Arial"/>
        <family val="2"/>
      </rPr>
      <t> </t>
    </r>
  </si>
  <si>
    <t>415 </t>
  </si>
  <si>
    <t>573 </t>
  </si>
  <si>
    <t>Increase in cash, cash equivalents and restricted cash</t>
  </si>
  <si>
    <r>
      <t>31,371</t>
    </r>
    <r>
      <rPr>
        <sz val="8"/>
        <color rgb="FF000000"/>
        <rFont val="Arial"/>
        <family val="2"/>
      </rPr>
      <t> </t>
    </r>
  </si>
  <si>
    <t>42,746 </t>
  </si>
  <si>
    <r>
      <t>130,018</t>
    </r>
    <r>
      <rPr>
        <sz val="8"/>
        <color rgb="FF000000"/>
        <rFont val="Arial"/>
        <family val="2"/>
      </rPr>
      <t> </t>
    </r>
  </si>
  <si>
    <t>87,272 </t>
  </si>
  <si>
    <r>
      <t>219,025</t>
    </r>
    <r>
      <rPr>
        <sz val="8"/>
        <color rgb="FF000000"/>
        <rFont val="Arial"/>
        <family val="2"/>
      </rPr>
      <t> </t>
    </r>
  </si>
  <si>
    <t>190,942 </t>
  </si>
  <si>
    <r>
      <t>5,019</t>
    </r>
    <r>
      <rPr>
        <sz val="8"/>
        <color rgb="FF000000"/>
        <rFont val="Arial"/>
        <family val="2"/>
      </rPr>
      <t> </t>
    </r>
  </si>
  <si>
    <t>5,603 </t>
  </si>
  <si>
    <r>
      <t>124,143</t>
    </r>
    <r>
      <rPr>
        <sz val="8"/>
        <color rgb="FF000000"/>
        <rFont val="Arial"/>
        <family val="2"/>
      </rPr>
      <t> </t>
    </r>
  </si>
  <si>
    <t>121,506 </t>
  </si>
  <si>
    <r>
      <t>103,427</t>
    </r>
    <r>
      <rPr>
        <sz val="8"/>
        <color rgb="FF000000"/>
        <rFont val="Arial"/>
        <family val="2"/>
      </rPr>
      <t> </t>
    </r>
  </si>
  <si>
    <t>74,505 </t>
  </si>
  <si>
    <r>
      <t>108,586</t>
    </r>
    <r>
      <rPr>
        <sz val="8"/>
        <color rgb="FF000000"/>
        <rFont val="Arial"/>
        <family val="2"/>
      </rPr>
      <t> </t>
    </r>
  </si>
  <si>
    <t>94,321 </t>
  </si>
  <si>
    <t>Issuance of common shares upon conversion of convertible debentures</t>
  </si>
  <si>
    <t>50 </t>
  </si>
  <si>
    <r>
      <t>90,821</t>
    </r>
    <r>
      <rPr>
        <sz val="8"/>
        <color rgb="FF000000"/>
        <rFont val="Arial"/>
        <family val="2"/>
      </rPr>
      <t> </t>
    </r>
  </si>
  <si>
    <t>27,611 </t>
  </si>
  <si>
    <r>
      <t>125,157</t>
    </r>
    <r>
      <rPr>
        <sz val="9.5"/>
        <color rgb="FF000000"/>
        <rFont val="Arial"/>
        <family val="2"/>
      </rPr>
      <t> </t>
    </r>
  </si>
  <si>
    <t>101,614 </t>
  </si>
  <si>
    <r>
      <t>403,426</t>
    </r>
    <r>
      <rPr>
        <sz val="9.5"/>
        <color rgb="FF000000"/>
        <rFont val="Arial"/>
        <family val="2"/>
      </rPr>
      <t> </t>
    </r>
  </si>
  <si>
    <t>324,839 </t>
  </si>
  <si>
    <r>
      <t>74,209</t>
    </r>
    <r>
      <rPr>
        <sz val="9.5"/>
        <color rgb="FF000000"/>
        <rFont val="Arial"/>
        <family val="2"/>
      </rPr>
      <t> </t>
    </r>
  </si>
  <si>
    <t>44,498 </t>
  </si>
  <si>
    <r>
      <t>103,552</t>
    </r>
    <r>
      <rPr>
        <sz val="9.5"/>
        <color rgb="FF000000"/>
        <rFont val="Arial"/>
        <family val="2"/>
      </rPr>
      <t> </t>
    </r>
  </si>
  <si>
    <t>90,147 </t>
  </si>
  <si>
    <r>
      <t>158,212</t>
    </r>
    <r>
      <rPr>
        <sz val="9.5"/>
        <color rgb="FF000000"/>
        <rFont val="Arial"/>
        <family val="2"/>
      </rPr>
      <t> </t>
    </r>
  </si>
  <si>
    <t>64,090 </t>
  </si>
  <si>
    <r>
      <t>54,548</t>
    </r>
    <r>
      <rPr>
        <sz val="9.5"/>
        <color rgb="FF000000"/>
        <rFont val="Arial"/>
        <family val="2"/>
      </rPr>
      <t> </t>
    </r>
  </si>
  <si>
    <t>49,640 </t>
  </si>
  <si>
    <r>
      <t>3,486</t>
    </r>
    <r>
      <rPr>
        <sz val="9.5"/>
        <color rgb="FF000000"/>
        <rFont val="Arial"/>
        <family val="2"/>
      </rPr>
      <t> </t>
    </r>
  </si>
  <si>
    <t>13,106 </t>
  </si>
  <si>
    <r>
      <t>16,153</t>
    </r>
    <r>
      <rPr>
        <sz val="9.5"/>
        <color rgb="FF000000"/>
        <rFont val="Arial"/>
        <family val="2"/>
      </rPr>
      <t> </t>
    </r>
  </si>
  <si>
    <t>7,266 </t>
  </si>
  <si>
    <r>
      <t>938,743</t>
    </r>
    <r>
      <rPr>
        <sz val="9.5"/>
        <color rgb="FF000000"/>
        <rFont val="Arial"/>
        <family val="2"/>
      </rPr>
      <t> </t>
    </r>
  </si>
  <si>
    <t>695,200 </t>
  </si>
  <si>
    <r>
      <t>11,042,446</t>
    </r>
    <r>
      <rPr>
        <sz val="9.5"/>
        <color rgb="FF000000"/>
        <rFont val="Arial"/>
        <family val="2"/>
      </rPr>
      <t> </t>
    </r>
  </si>
  <si>
    <t>8,241,838 </t>
  </si>
  <si>
    <r>
      <t>105,116</t>
    </r>
    <r>
      <rPr>
        <sz val="9.5"/>
        <color rgb="FF000000"/>
        <rFont val="Arial"/>
        <family val="2"/>
      </rPr>
      <t> </t>
    </r>
  </si>
  <si>
    <t>114,913 </t>
  </si>
  <si>
    <r>
      <t>1,201,244</t>
    </r>
    <r>
      <rPr>
        <sz val="9.5"/>
        <color rgb="FF000000"/>
        <rFont val="Arial"/>
        <family val="2"/>
      </rPr>
      <t> </t>
    </r>
  </si>
  <si>
    <t>1,208,390 </t>
  </si>
  <si>
    <r>
      <t>1,009,413</t>
    </r>
    <r>
      <rPr>
        <sz val="9.5"/>
        <color rgb="FF000000"/>
        <rFont val="Arial"/>
        <family val="2"/>
      </rPr>
      <t> </t>
    </r>
  </si>
  <si>
    <t>782,429 </t>
  </si>
  <si>
    <r>
      <t>1,848,456</t>
    </r>
    <r>
      <rPr>
        <sz val="9.5"/>
        <color rgb="FF000000"/>
        <rFont val="Arial"/>
        <family val="2"/>
      </rPr>
      <t> </t>
    </r>
  </si>
  <si>
    <t>1,839,212 </t>
  </si>
  <si>
    <r>
      <t>495,826</t>
    </r>
    <r>
      <rPr>
        <sz val="9.5"/>
        <color rgb="FF000000"/>
        <rFont val="Arial"/>
        <family val="2"/>
      </rPr>
      <t> </t>
    </r>
  </si>
  <si>
    <t>214,583 </t>
  </si>
  <si>
    <r>
      <t>17,136</t>
    </r>
    <r>
      <rPr>
        <sz val="9.5"/>
        <color rgb="FF000000"/>
        <rFont val="Arial"/>
        <family val="2"/>
      </rPr>
      <t> </t>
    </r>
  </si>
  <si>
    <t>39,001 </t>
  </si>
  <si>
    <r>
      <t>31,595</t>
    </r>
    <r>
      <rPr>
        <sz val="9.5"/>
        <color rgb="FF000000"/>
        <rFont val="Arial"/>
        <family val="2"/>
      </rPr>
      <t> </t>
    </r>
  </si>
  <si>
    <t>21,880 </t>
  </si>
  <si>
    <r>
      <t>95,861</t>
    </r>
    <r>
      <rPr>
        <sz val="9.5"/>
        <color rgb="FF000000"/>
        <rFont val="Arial"/>
        <family val="2"/>
      </rPr>
      <t> </t>
    </r>
  </si>
  <si>
    <t>66,703 </t>
  </si>
  <si>
    <r>
      <t>16,785,836</t>
    </r>
    <r>
      <rPr>
        <sz val="9.5"/>
        <color rgb="FF000000"/>
        <rFont val="Arial"/>
        <family val="2"/>
      </rPr>
      <t> </t>
    </r>
  </si>
  <si>
    <t>13,224,149 </t>
  </si>
  <si>
    <r>
      <t>185,291</t>
    </r>
    <r>
      <rPr>
        <sz val="9.5"/>
        <color rgb="FF000000"/>
        <rFont val="Arial"/>
        <family val="2"/>
      </rPr>
      <t> </t>
    </r>
  </si>
  <si>
    <t>192,160 </t>
  </si>
  <si>
    <r>
      <t>428,733</t>
    </r>
    <r>
      <rPr>
        <sz val="9.5"/>
        <color rgb="FF000000"/>
        <rFont val="Arial"/>
        <family val="2"/>
      </rPr>
      <t> </t>
    </r>
  </si>
  <si>
    <t>369,530 </t>
  </si>
  <si>
    <r>
      <t>114,544</t>
    </r>
    <r>
      <rPr>
        <sz val="9.5"/>
        <color rgb="FF000000"/>
        <rFont val="Arial"/>
        <family val="2"/>
      </rPr>
      <t> </t>
    </r>
  </si>
  <si>
    <t>92,720 </t>
  </si>
  <si>
    <r>
      <t>65,809</t>
    </r>
    <r>
      <rPr>
        <sz val="9.5"/>
        <color rgb="FF000000"/>
        <rFont val="Arial"/>
        <family val="2"/>
      </rPr>
      <t> </t>
    </r>
  </si>
  <si>
    <t>38,483 </t>
  </si>
  <si>
    <r>
      <t>356,397</t>
    </r>
    <r>
      <rPr>
        <sz val="9.5"/>
        <color rgb="FF000000"/>
        <rFont val="Arial"/>
        <family val="2"/>
      </rPr>
      <t> </t>
    </r>
  </si>
  <si>
    <t>139,874 </t>
  </si>
  <si>
    <r>
      <t>167,908</t>
    </r>
    <r>
      <rPr>
        <sz val="9.5"/>
        <color rgb="FF000000"/>
        <rFont val="Arial"/>
        <family val="2"/>
      </rPr>
      <t> </t>
    </r>
  </si>
  <si>
    <t>72,748 </t>
  </si>
  <si>
    <r>
      <t>38,569</t>
    </r>
    <r>
      <rPr>
        <sz val="9.5"/>
        <color rgb="FF000000"/>
        <rFont val="Arial"/>
        <family val="2"/>
      </rPr>
      <t> </t>
    </r>
  </si>
  <si>
    <t>41,980 </t>
  </si>
  <si>
    <r>
      <t>7,461</t>
    </r>
    <r>
      <rPr>
        <sz val="9.5"/>
        <color rgb="FF000000"/>
        <rFont val="Arial"/>
        <family val="2"/>
      </rPr>
      <t> </t>
    </r>
  </si>
  <si>
    <t>7,901 </t>
  </si>
  <si>
    <r>
      <t>1,364,712</t>
    </r>
    <r>
      <rPr>
        <sz val="9.5"/>
        <color rgb="FF000000"/>
        <rFont val="Arial"/>
        <family val="2"/>
      </rPr>
      <t> </t>
    </r>
  </si>
  <si>
    <t>955,396 </t>
  </si>
  <si>
    <r>
      <t>5,854,978</t>
    </r>
    <r>
      <rPr>
        <sz val="9.5"/>
        <color rgb="FF000000"/>
        <rFont val="Arial"/>
        <family val="2"/>
      </rPr>
      <t> </t>
    </r>
  </si>
  <si>
    <t>4,398,596 </t>
  </si>
  <si>
    <r>
      <t>510,380</t>
    </r>
    <r>
      <rPr>
        <sz val="9.5"/>
        <color rgb="FF000000"/>
        <rFont val="Arial"/>
        <family val="2"/>
      </rPr>
      <t> </t>
    </r>
  </si>
  <si>
    <t>563,035 </t>
  </si>
  <si>
    <r>
      <t>530,187</t>
    </r>
    <r>
      <rPr>
        <sz val="9.5"/>
        <color rgb="FF000000"/>
        <rFont val="Arial"/>
        <family val="2"/>
      </rPr>
      <t> </t>
    </r>
  </si>
  <si>
    <t>568,644 </t>
  </si>
  <si>
    <r>
      <t>81,676</t>
    </r>
    <r>
      <rPr>
        <sz val="9.5"/>
        <color rgb="FF000000"/>
        <rFont val="Arial"/>
        <family val="2"/>
      </rPr>
      <t> </t>
    </r>
  </si>
  <si>
    <t>68,430 </t>
  </si>
  <si>
    <r>
      <t>226,387</t>
    </r>
    <r>
      <rPr>
        <sz val="9.5"/>
        <color rgb="FF000000"/>
        <rFont val="Arial"/>
        <family val="2"/>
      </rPr>
      <t> </t>
    </r>
  </si>
  <si>
    <t>341,502 </t>
  </si>
  <si>
    <r>
      <t>515,911</t>
    </r>
    <r>
      <rPr>
        <sz val="9.5"/>
        <color rgb="FF000000"/>
        <rFont val="Arial"/>
        <family val="2"/>
      </rPr>
      <t> </t>
    </r>
  </si>
  <si>
    <t>339,181 </t>
  </si>
  <si>
    <r>
      <t>9,084,231</t>
    </r>
    <r>
      <rPr>
        <sz val="9.5"/>
        <color rgb="FF000000"/>
        <rFont val="Arial"/>
        <family val="2"/>
      </rPr>
      <t> </t>
    </r>
  </si>
  <si>
    <t>7,234,784 </t>
  </si>
  <si>
    <t>Redeemable non-controlling interest, held by related party (note 16(b))</t>
  </si>
  <si>
    <r>
      <t>306,537</t>
    </r>
    <r>
      <rPr>
        <sz val="9.5"/>
        <color rgb="FF000000"/>
        <rFont val="Arial"/>
        <family val="2"/>
      </rPr>
      <t> </t>
    </r>
  </si>
  <si>
    <t>306,316 </t>
  </si>
  <si>
    <r>
      <t>12,989</t>
    </r>
    <r>
      <rPr>
        <sz val="9.5"/>
        <color rgb="FF000000"/>
        <rFont val="Arial"/>
        <family val="2"/>
      </rPr>
      <t> </t>
    </r>
  </si>
  <si>
    <t>20,859 </t>
  </si>
  <si>
    <r>
      <t>319,526</t>
    </r>
    <r>
      <rPr>
        <sz val="9.5"/>
        <color rgb="FF000000"/>
        <rFont val="Arial"/>
        <family val="2"/>
      </rPr>
      <t> </t>
    </r>
  </si>
  <si>
    <t>327,175 </t>
  </si>
  <si>
    <r>
      <t>6,032,792</t>
    </r>
    <r>
      <rPr>
        <sz val="9.5"/>
        <color rgb="FF000000"/>
        <rFont val="Arial"/>
        <family val="2"/>
      </rPr>
      <t> </t>
    </r>
  </si>
  <si>
    <t>4,935,304 </t>
  </si>
  <si>
    <r>
      <t>2,007</t>
    </r>
    <r>
      <rPr>
        <sz val="9.5"/>
        <color rgb="FF000000"/>
        <rFont val="Arial"/>
        <family val="2"/>
      </rPr>
      <t> </t>
    </r>
  </si>
  <si>
    <t>60,729 </t>
  </si>
  <si>
    <t>Retained earnings (deficit)</t>
  </si>
  <si>
    <t>45,753 </t>
  </si>
  <si>
    <r>
      <t>5,858,997</t>
    </r>
    <r>
      <rPr>
        <sz val="9.5"/>
        <color rgb="FF000000"/>
        <rFont val="Arial"/>
        <family val="2"/>
      </rPr>
      <t> </t>
    </r>
  </si>
  <si>
    <t>5,203,578 </t>
  </si>
  <si>
    <r>
      <t>1,441,924</t>
    </r>
    <r>
      <rPr>
        <sz val="9.5"/>
        <color rgb="FF000000"/>
        <rFont val="Arial"/>
        <family val="2"/>
      </rPr>
      <t> </t>
    </r>
  </si>
  <si>
    <t>399,487 </t>
  </si>
  <si>
    <t>Non-controlling interest, held by related party (note 16(c))</t>
  </si>
  <si>
    <r>
      <t>81,158</t>
    </r>
    <r>
      <rPr>
        <sz val="9.5"/>
        <color rgb="FF000000"/>
        <rFont val="Arial"/>
        <family val="2"/>
      </rPr>
      <t> </t>
    </r>
  </si>
  <si>
    <t>59,125 </t>
  </si>
  <si>
    <r>
      <t>1,523,082</t>
    </r>
    <r>
      <rPr>
        <sz val="9.5"/>
        <color rgb="FF000000"/>
        <rFont val="Arial"/>
        <family val="2"/>
      </rPr>
      <t> </t>
    </r>
  </si>
  <si>
    <t>458,612 </t>
  </si>
  <si>
    <r>
      <t>7,382,079</t>
    </r>
    <r>
      <rPr>
        <sz val="9.5"/>
        <color rgb="FF000000"/>
        <rFont val="Arial"/>
        <family val="2"/>
      </rPr>
      <t> </t>
    </r>
  </si>
  <si>
    <t>5,662,190 </t>
  </si>
  <si>
    <t>Subsequent events (notes 3(a), 9(b), (g), (i) and 13(a))</t>
  </si>
  <si>
    <t>Balance Sheet</t>
  </si>
  <si>
    <t>Income Statement</t>
  </si>
  <si>
    <t>Statement of Cash Flows</t>
  </si>
  <si>
    <t>Consolidated Statement of Cashflows</t>
  </si>
  <si>
    <t>Consolidated Statement of Operations</t>
  </si>
  <si>
    <t>Forecasted Income Statement</t>
  </si>
  <si>
    <t>Utility Revenue</t>
  </si>
  <si>
    <t>Renewables and Other Revenue</t>
  </si>
  <si>
    <t>% growth</t>
  </si>
  <si>
    <t>COGS</t>
  </si>
  <si>
    <t>SG&amp;A</t>
  </si>
  <si>
    <t>Depreciation &amp; Amortization</t>
  </si>
  <si>
    <t>Operating Income</t>
  </si>
  <si>
    <t>Interest Expense</t>
  </si>
  <si>
    <t>EBT</t>
  </si>
  <si>
    <t>Taxes</t>
  </si>
  <si>
    <t>Adjusted Net Income</t>
  </si>
  <si>
    <t>Common Shares outstanding</t>
  </si>
  <si>
    <t>Assumptions</t>
  </si>
  <si>
    <t xml:space="preserve">2. Utility growth rate is assumed to be stable at 8% growth rate for the next 10 years and its long term growth rate is assumed at 3%. </t>
  </si>
  <si>
    <t>EBIT</t>
  </si>
  <si>
    <t>Add: Depreciation</t>
  </si>
  <si>
    <t>Less: CapEX</t>
  </si>
  <si>
    <t>Less: Changes in WC</t>
  </si>
  <si>
    <t>4. Tax rate assumed at 21%, ignoring the tax refunds on a conservative basis.</t>
  </si>
  <si>
    <t>Less: Tax</t>
  </si>
  <si>
    <t>Working Capital</t>
  </si>
  <si>
    <t>Changes in working capital</t>
  </si>
  <si>
    <t>Free Cash Flow to Firm</t>
  </si>
  <si>
    <t xml:space="preserve">5. COGS, SG&amp;A, Depreciation&amp;Amortization and CapEX growth rate in line with weighted average of revenue growth rate. </t>
  </si>
  <si>
    <t>1. Covid impact, supply chains and Russia- Ukraine conflict affects heavily on 2021 data and is considered an outlier.</t>
  </si>
  <si>
    <t xml:space="preserve">3. Renewables industry is growth rate is expected to decline steadily to long term rate for the next 10 years and its long term growth rate is assumed 8%. </t>
  </si>
  <si>
    <t>Dividend</t>
  </si>
  <si>
    <t xml:space="preserve">Equity, Beginning </t>
  </si>
  <si>
    <t>Residual Income</t>
  </si>
  <si>
    <t>Cost of Equity</t>
  </si>
  <si>
    <t>Discount Factor</t>
  </si>
  <si>
    <t>PV, Residual Income</t>
  </si>
  <si>
    <t>Less: Non Controlling Interest</t>
  </si>
  <si>
    <t>Total Shares</t>
  </si>
  <si>
    <t>Price/ Share</t>
  </si>
  <si>
    <t>Equity Value, Controlling Interest</t>
  </si>
  <si>
    <t>Terminal Value</t>
  </si>
  <si>
    <t>Equity Value</t>
  </si>
  <si>
    <t>Residual Income Model</t>
  </si>
  <si>
    <t>Free Cash Flow Model</t>
  </si>
  <si>
    <t>Cost of Capital</t>
  </si>
  <si>
    <t>Risk Free Rate( 10 Year Treasury Rate)</t>
  </si>
  <si>
    <t>Market Return (S&amp;P 500)</t>
  </si>
  <si>
    <t>Market Risk Premium</t>
  </si>
  <si>
    <t>Beta</t>
  </si>
  <si>
    <t>Ticker</t>
  </si>
  <si>
    <t>AQN</t>
  </si>
  <si>
    <t>Date</t>
  </si>
  <si>
    <t>Price</t>
  </si>
  <si>
    <t xml:space="preserve">1. Dividend Payout ratio is the average of precedent 3 years. </t>
  </si>
  <si>
    <t xml:space="preserve">2. Terminal Value stay at year 10 residual inocome forever as an annuity. </t>
  </si>
  <si>
    <t>Common Equity</t>
  </si>
  <si>
    <t>Less: Perferred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</si>
</sst>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2.5"/>
      <color rgb="FF000000"/>
      <name val="Arial"/>
      <family val="2"/>
    </font>
    <font>
      <b/>
      <sz val="9.5"/>
      <color rgb="FF000000"/>
      <name val="Arial"/>
      <family val="2"/>
    </font>
    <font>
      <sz val="9.5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i/>
      <sz val="7.5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ck">
        <color rgb="FF05CFFF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/>
      <top/>
      <bottom style="thick">
        <color rgb="FF05CFFF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5CFFF"/>
      </top>
      <bottom style="thick">
        <color rgb="FF05CFFF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1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left" wrapText="1"/>
    </xf>
    <xf numFmtId="0" fontId="1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1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4" fillId="2" borderId="3" xfId="0" applyFont="1" applyFill="1" applyBorder="1" applyAlignment="1">
      <alignment horizontal="left" wrapText="1"/>
    </xf>
    <xf numFmtId="3" fontId="4" fillId="2" borderId="3" xfId="0" applyNumberFormat="1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right" wrapText="1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4" fillId="2" borderId="0" xfId="0" applyNumberFormat="1" applyFont="1" applyFill="1" applyAlignment="1">
      <alignment horizontal="right" wrapText="1"/>
    </xf>
    <xf numFmtId="3" fontId="4" fillId="2" borderId="5" xfId="0" applyNumberFormat="1" applyFont="1" applyFill="1" applyBorder="1" applyAlignment="1">
      <alignment horizontal="right" wrapText="1"/>
    </xf>
    <xf numFmtId="0" fontId="4" fillId="2" borderId="6" xfId="0" applyFont="1" applyFill="1" applyBorder="1" applyAlignment="1">
      <alignment horizontal="right" wrapText="1"/>
    </xf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wrapText="1"/>
    </xf>
    <xf numFmtId="3" fontId="5" fillId="2" borderId="0" xfId="0" applyNumberFormat="1" applyFont="1" applyFill="1" applyAlignment="1">
      <alignment horizontal="right" wrapText="1"/>
    </xf>
    <xf numFmtId="0" fontId="6" fillId="2" borderId="0" xfId="0" applyFont="1" applyFill="1" applyAlignment="1">
      <alignment horizontal="left" wrapText="1"/>
    </xf>
    <xf numFmtId="0" fontId="6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right" wrapText="1"/>
    </xf>
    <xf numFmtId="0" fontId="6" fillId="2" borderId="0" xfId="0" applyFont="1" applyFill="1" applyAlignment="1">
      <alignment horizontal="left" vertical="top" wrapText="1"/>
    </xf>
    <xf numFmtId="0" fontId="5" fillId="2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right" wrapText="1"/>
    </xf>
    <xf numFmtId="0" fontId="5" fillId="2" borderId="0" xfId="0" applyFont="1" applyFill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  <xf numFmtId="0" fontId="6" fillId="2" borderId="0" xfId="0" applyFont="1" applyFill="1" applyAlignment="1">
      <alignment horizontal="right" vertical="top" wrapText="1"/>
    </xf>
    <xf numFmtId="0" fontId="5" fillId="2" borderId="8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right" wrapText="1"/>
    </xf>
    <xf numFmtId="0" fontId="1" fillId="2" borderId="8" xfId="0" applyFont="1" applyFill="1" applyBorder="1" applyAlignment="1">
      <alignment horizontal="right" wrapText="1"/>
    </xf>
    <xf numFmtId="0" fontId="6" fillId="2" borderId="8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right" wrapText="1"/>
    </xf>
    <xf numFmtId="3" fontId="3" fillId="2" borderId="2" xfId="0" applyNumberFormat="1" applyFont="1" applyFill="1" applyBorder="1" applyAlignment="1">
      <alignment horizontal="right" wrapText="1"/>
    </xf>
    <xf numFmtId="3" fontId="4" fillId="2" borderId="2" xfId="0" applyNumberFormat="1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right" wrapText="1"/>
    </xf>
    <xf numFmtId="0" fontId="1" fillId="2" borderId="10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right" wrapText="1"/>
    </xf>
    <xf numFmtId="0" fontId="1" fillId="2" borderId="7" xfId="0" applyFont="1" applyFill="1" applyBorder="1" applyAlignment="1">
      <alignment horizontal="right" wrapText="1"/>
    </xf>
    <xf numFmtId="0" fontId="3" fillId="2" borderId="8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right" wrapText="1"/>
    </xf>
    <xf numFmtId="0" fontId="4" fillId="2" borderId="3" xfId="0" applyFont="1" applyFill="1" applyBorder="1" applyAlignment="1">
      <alignment horizontal="right" wrapText="1"/>
    </xf>
    <xf numFmtId="0" fontId="2" fillId="0" borderId="11" xfId="0" applyFont="1" applyBorder="1" applyAlignment="1">
      <alignment vertical="center"/>
    </xf>
    <xf numFmtId="0" fontId="0" fillId="0" borderId="11" xfId="0" applyBorder="1"/>
    <xf numFmtId="0" fontId="8" fillId="0" borderId="11" xfId="0" applyFont="1" applyBorder="1"/>
    <xf numFmtId="0" fontId="0" fillId="0" borderId="11" xfId="0" applyBorder="1" applyAlignment="1">
      <alignment wrapText="1"/>
    </xf>
    <xf numFmtId="0" fontId="0" fillId="2" borderId="0" xfId="0" applyFill="1" applyAlignment="1">
      <alignment wrapText="1"/>
    </xf>
    <xf numFmtId="0" fontId="1" fillId="2" borderId="1" xfId="0" applyFont="1" applyFill="1" applyBorder="1" applyAlignment="1">
      <alignment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0" xfId="0" applyFont="1" applyFill="1" applyAlignment="1">
      <alignment vertical="center"/>
    </xf>
    <xf numFmtId="3" fontId="4" fillId="2" borderId="5" xfId="0" applyNumberFormat="1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1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4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right"/>
    </xf>
    <xf numFmtId="3" fontId="4" fillId="2" borderId="6" xfId="0" applyNumberFormat="1" applyFont="1" applyFill="1" applyBorder="1" applyAlignment="1">
      <alignment horizontal="right" wrapText="1"/>
    </xf>
    <xf numFmtId="0" fontId="3" fillId="2" borderId="5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3" fontId="3" fillId="2" borderId="5" xfId="0" applyNumberFormat="1" applyFont="1" applyFill="1" applyBorder="1" applyAlignment="1">
      <alignment wrapText="1"/>
    </xf>
    <xf numFmtId="3" fontId="3" fillId="2" borderId="6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3" fontId="3" fillId="2" borderId="0" xfId="0" applyNumberFormat="1" applyFont="1" applyFill="1" applyAlignment="1">
      <alignment wrapText="1"/>
    </xf>
    <xf numFmtId="0" fontId="3" fillId="2" borderId="6" xfId="0" applyFont="1" applyFill="1" applyBorder="1" applyAlignment="1">
      <alignment wrapText="1"/>
    </xf>
    <xf numFmtId="3" fontId="3" fillId="2" borderId="2" xfId="0" applyNumberFormat="1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43" fontId="4" fillId="2" borderId="0" xfId="1" applyFont="1" applyFill="1" applyAlignment="1">
      <alignment horizontal="right"/>
    </xf>
    <xf numFmtId="43" fontId="0" fillId="0" borderId="0" xfId="1" applyFont="1"/>
    <xf numFmtId="164" fontId="0" fillId="0" borderId="0" xfId="1" applyNumberFormat="1" applyFont="1"/>
    <xf numFmtId="0" fontId="12" fillId="0" borderId="0" xfId="0" applyFont="1"/>
    <xf numFmtId="9" fontId="0" fillId="0" borderId="0" xfId="2" applyFont="1"/>
    <xf numFmtId="2" fontId="4" fillId="2" borderId="0" xfId="0" applyNumberFormat="1" applyFont="1" applyFill="1" applyAlignment="1">
      <alignment horizontal="right"/>
    </xf>
    <xf numFmtId="164" fontId="13" fillId="0" borderId="0" xfId="1" applyNumberFormat="1" applyFont="1"/>
    <xf numFmtId="164" fontId="12" fillId="0" borderId="0" xfId="1" applyNumberFormat="1" applyFont="1"/>
    <xf numFmtId="9" fontId="12" fillId="0" borderId="0" xfId="2" applyFont="1"/>
    <xf numFmtId="164" fontId="0" fillId="0" borderId="0" xfId="0" applyNumberFormat="1"/>
    <xf numFmtId="164" fontId="10" fillId="0" borderId="0" xfId="0" applyNumberFormat="1" applyFont="1"/>
    <xf numFmtId="0" fontId="11" fillId="0" borderId="0" xfId="0" applyFont="1"/>
    <xf numFmtId="0" fontId="11" fillId="3" borderId="0" xfId="0" applyFont="1" applyFill="1"/>
    <xf numFmtId="0" fontId="0" fillId="3" borderId="0" xfId="0" applyFill="1"/>
    <xf numFmtId="0" fontId="12" fillId="3" borderId="0" xfId="0" applyFont="1" applyFill="1" applyAlignment="1">
      <alignment horizontal="left" indent="1"/>
    </xf>
    <xf numFmtId="0" fontId="0" fillId="3" borderId="0" xfId="0" applyFill="1" applyAlignment="1">
      <alignment horizontal="left"/>
    </xf>
    <xf numFmtId="0" fontId="14" fillId="0" borderId="0" xfId="0" applyFont="1"/>
    <xf numFmtId="0" fontId="0" fillId="4" borderId="0" xfId="0" applyFill="1"/>
    <xf numFmtId="164" fontId="11" fillId="4" borderId="0" xfId="1" applyNumberFormat="1" applyFont="1" applyFill="1"/>
    <xf numFmtId="9" fontId="0" fillId="0" borderId="0" xfId="0" applyNumberFormat="1"/>
    <xf numFmtId="10" fontId="0" fillId="0" borderId="0" xfId="0" applyNumberFormat="1"/>
    <xf numFmtId="10" fontId="0" fillId="0" borderId="11" xfId="0" applyNumberFormat="1" applyBorder="1"/>
    <xf numFmtId="0" fontId="0" fillId="0" borderId="12" xfId="0" applyBorder="1"/>
    <xf numFmtId="10" fontId="0" fillId="0" borderId="12" xfId="0" applyNumberFormat="1" applyBorder="1"/>
    <xf numFmtId="0" fontId="11" fillId="0" borderId="12" xfId="0" applyFont="1" applyBorder="1"/>
    <xf numFmtId="10" fontId="11" fillId="0" borderId="12" xfId="0" applyNumberFormat="1" applyFont="1" applyBorder="1"/>
    <xf numFmtId="0" fontId="11" fillId="0" borderId="11" xfId="0" applyFont="1" applyBorder="1"/>
    <xf numFmtId="0" fontId="8" fillId="0" borderId="0" xfId="0" applyFont="1"/>
    <xf numFmtId="0" fontId="11" fillId="5" borderId="0" xfId="0" applyFont="1" applyFill="1"/>
    <xf numFmtId="0" fontId="11" fillId="4" borderId="11" xfId="0" applyFont="1" applyFill="1" applyBorder="1"/>
    <xf numFmtId="14" fontId="11" fillId="5" borderId="0" xfId="0" applyNumberFormat="1" applyFont="1" applyFill="1"/>
    <xf numFmtId="0" fontId="4" fillId="2" borderId="4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left" vertical="center" wrapText="1" indent="2"/>
    </xf>
    <xf numFmtId="0" fontId="3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left" vertical="top" wrapText="1" indent="2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 indent="2"/>
    </xf>
    <xf numFmtId="0" fontId="3" fillId="2" borderId="5" xfId="0" applyFont="1" applyFill="1" applyBorder="1" applyAlignment="1">
      <alignment horizontal="right" wrapText="1"/>
    </xf>
    <xf numFmtId="0" fontId="1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right" wrapText="1"/>
    </xf>
    <xf numFmtId="0" fontId="4" fillId="2" borderId="5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left" vertical="top" wrapText="1" indent="2"/>
    </xf>
    <xf numFmtId="3" fontId="3" fillId="2" borderId="0" xfId="0" applyNumberFormat="1" applyFont="1" applyFill="1" applyAlignment="1">
      <alignment horizontal="right" wrapText="1"/>
    </xf>
    <xf numFmtId="3" fontId="4" fillId="2" borderId="0" xfId="0" applyNumberFormat="1" applyFont="1" applyFill="1" applyAlignment="1">
      <alignment horizontal="right" wrapText="1"/>
    </xf>
    <xf numFmtId="0" fontId="4" fillId="2" borderId="0" xfId="0" applyFont="1" applyFill="1" applyAlignment="1">
      <alignment horizontal="left" vertical="top" wrapText="1" indent="4"/>
    </xf>
    <xf numFmtId="3" fontId="3" fillId="2" borderId="5" xfId="0" applyNumberFormat="1" applyFont="1" applyFill="1" applyBorder="1" applyAlignment="1">
      <alignment horizontal="right" wrapText="1"/>
    </xf>
    <xf numFmtId="3" fontId="4" fillId="2" borderId="5" xfId="0" applyNumberFormat="1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left" vertical="top" wrapText="1" indent="2"/>
    </xf>
    <xf numFmtId="0" fontId="1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right" wrapText="1"/>
    </xf>
    <xf numFmtId="0" fontId="4" fillId="2" borderId="6" xfId="0" applyFont="1" applyFill="1" applyBorder="1" applyAlignment="1">
      <alignment horizontal="right" wrapText="1"/>
    </xf>
    <xf numFmtId="0" fontId="4" fillId="2" borderId="5" xfId="0" applyFont="1" applyFill="1" applyBorder="1" applyAlignment="1">
      <alignment horizontal="left" vertical="top" wrapText="1" indent="4"/>
    </xf>
    <xf numFmtId="0" fontId="4" fillId="2" borderId="5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 indent="2"/>
    </xf>
    <xf numFmtId="0" fontId="5" fillId="2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 indent="5"/>
    </xf>
    <xf numFmtId="3" fontId="5" fillId="2" borderId="0" xfId="0" applyNumberFormat="1" applyFont="1" applyFill="1" applyAlignment="1">
      <alignment horizontal="right" wrapText="1"/>
    </xf>
    <xf numFmtId="3" fontId="6" fillId="2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0" fontId="6" fillId="2" borderId="0" xfId="0" applyFont="1" applyFill="1" applyAlignment="1">
      <alignment horizontal="right" wrapText="1"/>
    </xf>
    <xf numFmtId="0" fontId="6" fillId="2" borderId="5" xfId="0" applyFont="1" applyFill="1" applyBorder="1" applyAlignment="1">
      <alignment horizontal="left" vertical="center" wrapText="1" indent="2"/>
    </xf>
    <xf numFmtId="3" fontId="5" fillId="2" borderId="5" xfId="0" applyNumberFormat="1" applyFont="1" applyFill="1" applyBorder="1" applyAlignment="1">
      <alignment horizontal="right" wrapText="1"/>
    </xf>
    <xf numFmtId="3" fontId="6" fillId="2" borderId="5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right" wrapText="1"/>
    </xf>
    <xf numFmtId="0" fontId="6" fillId="2" borderId="0" xfId="0" applyFont="1" applyFill="1" applyAlignment="1">
      <alignment horizontal="left" vertical="center" wrapText="1" indent="2"/>
    </xf>
    <xf numFmtId="0" fontId="6" fillId="2" borderId="5" xfId="0" applyFont="1" applyFill="1" applyBorder="1" applyAlignment="1">
      <alignment horizontal="left" vertical="top" wrapText="1" indent="2"/>
    </xf>
    <xf numFmtId="0" fontId="6" fillId="2" borderId="5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3" fontId="5" fillId="2" borderId="2" xfId="0" applyNumberFormat="1" applyFont="1" applyFill="1" applyBorder="1" applyAlignment="1">
      <alignment horizontal="right" wrapText="1"/>
    </xf>
    <xf numFmtId="0" fontId="5" fillId="2" borderId="5" xfId="0" applyFont="1" applyFill="1" applyBorder="1" applyAlignment="1">
      <alignment horizontal="right" wrapText="1"/>
    </xf>
    <xf numFmtId="0" fontId="6" fillId="2" borderId="5" xfId="0" applyFont="1" applyFill="1" applyBorder="1" applyAlignment="1">
      <alignment horizontal="right" wrapText="1"/>
    </xf>
    <xf numFmtId="3" fontId="6" fillId="2" borderId="2" xfId="0" applyNumberFormat="1" applyFont="1" applyFill="1" applyBorder="1" applyAlignment="1">
      <alignment horizontal="right" wrapText="1"/>
    </xf>
    <xf numFmtId="0" fontId="1" fillId="2" borderId="7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3" fontId="3" fillId="2" borderId="2" xfId="0" applyNumberFormat="1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D9D5-6528-476F-A796-C6401FA5C236}">
  <dimension ref="A1:AC19"/>
  <sheetViews>
    <sheetView showGridLines="0" tabSelected="1" topLeftCell="A13" workbookViewId="0">
      <selection activeCell="G27" sqref="G27"/>
    </sheetView>
  </sheetViews>
  <sheetFormatPr defaultRowHeight="15" x14ac:dyDescent="0.25"/>
  <cols>
    <col min="4" max="4" width="13" customWidth="1"/>
    <col min="5" max="17" width="14.7109375" customWidth="1"/>
  </cols>
  <sheetData>
    <row r="1" spans="1:29" ht="16.5" x14ac:dyDescent="0.25">
      <c r="A1" s="20" t="s">
        <v>0</v>
      </c>
      <c r="B1" s="20"/>
    </row>
    <row r="2" spans="1:29" ht="16.5" x14ac:dyDescent="0.25">
      <c r="A2" s="20"/>
      <c r="B2" s="20"/>
    </row>
    <row r="3" spans="1:29" ht="18.75" x14ac:dyDescent="0.3">
      <c r="A3" s="64"/>
      <c r="B3" s="64"/>
      <c r="C3" s="66" t="s">
        <v>594</v>
      </c>
      <c r="D3" s="66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</row>
    <row r="4" spans="1:29" ht="16.5" x14ac:dyDescent="0.25">
      <c r="A4" s="20"/>
      <c r="B4" s="20"/>
    </row>
    <row r="5" spans="1:29" ht="16.5" x14ac:dyDescent="0.25">
      <c r="A5" s="20"/>
      <c r="B5" s="20"/>
    </row>
    <row r="6" spans="1:29" x14ac:dyDescent="0.25">
      <c r="E6" s="110"/>
      <c r="F6" s="110"/>
      <c r="G6" s="110"/>
      <c r="H6" s="110">
        <v>1</v>
      </c>
      <c r="I6" s="110">
        <v>2</v>
      </c>
      <c r="J6" s="110">
        <v>3</v>
      </c>
      <c r="K6" s="110">
        <v>4</v>
      </c>
      <c r="L6" s="110">
        <v>5</v>
      </c>
      <c r="M6" s="110">
        <v>6</v>
      </c>
      <c r="N6" s="110">
        <v>7</v>
      </c>
      <c r="O6" s="110">
        <v>8</v>
      </c>
      <c r="P6" s="110">
        <v>9</v>
      </c>
      <c r="Q6" s="110">
        <v>10</v>
      </c>
    </row>
    <row r="7" spans="1:29" x14ac:dyDescent="0.25">
      <c r="E7" s="110">
        <v>2020</v>
      </c>
      <c r="F7" s="110">
        <f>E7+1</f>
        <v>2021</v>
      </c>
      <c r="G7" s="110">
        <f>F7+1</f>
        <v>2022</v>
      </c>
      <c r="H7" s="110">
        <f t="shared" ref="H7:Q7" si="0">G7+1</f>
        <v>2023</v>
      </c>
      <c r="I7" s="110">
        <f t="shared" si="0"/>
        <v>2024</v>
      </c>
      <c r="J7" s="110">
        <f t="shared" si="0"/>
        <v>2025</v>
      </c>
      <c r="K7" s="110">
        <f t="shared" si="0"/>
        <v>2026</v>
      </c>
      <c r="L7" s="110">
        <f t="shared" si="0"/>
        <v>2027</v>
      </c>
      <c r="M7" s="110">
        <f t="shared" si="0"/>
        <v>2028</v>
      </c>
      <c r="N7" s="110">
        <f t="shared" si="0"/>
        <v>2029</v>
      </c>
      <c r="O7" s="110">
        <f t="shared" si="0"/>
        <v>2030</v>
      </c>
      <c r="P7" s="110">
        <f t="shared" si="0"/>
        <v>2031</v>
      </c>
      <c r="Q7" s="110">
        <f t="shared" si="0"/>
        <v>2032</v>
      </c>
    </row>
    <row r="9" spans="1:29" x14ac:dyDescent="0.25">
      <c r="C9" s="110" t="s">
        <v>569</v>
      </c>
      <c r="D9" s="110"/>
      <c r="E9" s="100"/>
      <c r="F9" s="100"/>
      <c r="G9" s="100"/>
      <c r="H9" s="100">
        <f>'Forecasted IS'!H21</f>
        <v>592602.57467132923</v>
      </c>
      <c r="I9" s="100">
        <f>'Forecasted IS'!I21</f>
        <v>690948.07284888369</v>
      </c>
      <c r="J9" s="100">
        <f>'Forecasted IS'!J21</f>
        <v>807732.6426834357</v>
      </c>
      <c r="K9" s="100">
        <f>'Forecasted IS'!K21</f>
        <v>943036.72276395746</v>
      </c>
      <c r="L9" s="100">
        <f>'Forecasted IS'!L21</f>
        <v>1095297.1741340854</v>
      </c>
      <c r="M9" s="100">
        <f>'Forecasted IS'!M21</f>
        <v>1260938.3822618402</v>
      </c>
      <c r="N9" s="100">
        <f>'Forecasted IS'!N21</f>
        <v>1434167.3667353368</v>
      </c>
      <c r="O9" s="100">
        <f>'Forecasted IS'!O21</f>
        <v>1607016.8043748229</v>
      </c>
      <c r="P9" s="100">
        <f>'Forecasted IS'!P21</f>
        <v>1769696.7983184052</v>
      </c>
      <c r="Q9" s="100">
        <f>'Forecasted IS'!Q21</f>
        <v>1911272.5421838793</v>
      </c>
    </row>
    <row r="10" spans="1:29" x14ac:dyDescent="0.25">
      <c r="C10" s="110"/>
      <c r="D10" s="11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</row>
    <row r="11" spans="1:29" x14ac:dyDescent="0.25">
      <c r="C11" s="110" t="s">
        <v>574</v>
      </c>
      <c r="D11" s="110"/>
      <c r="E11" s="100"/>
      <c r="F11" s="100"/>
      <c r="G11" s="100"/>
      <c r="H11" s="100">
        <f>'Forecasted IS'!H27</f>
        <v>-52441.493214142203</v>
      </c>
      <c r="I11" s="100">
        <f>'Forecasted IS'!I27</f>
        <v>-56938.617131569328</v>
      </c>
      <c r="J11" s="100">
        <f>'Forecasted IS'!J27</f>
        <v>-62605.186891661018</v>
      </c>
      <c r="K11" s="100">
        <f>'Forecasted IS'!K27</f>
        <v>-69602.484896453025</v>
      </c>
      <c r="L11" s="100">
        <f>'Forecasted IS'!L27</f>
        <v>-77989.67730048162</v>
      </c>
      <c r="M11" s="100">
        <f>'Forecasted IS'!M27</f>
        <v>-87673.997899454509</v>
      </c>
      <c r="N11" s="100">
        <f>'Forecasted IS'!N27</f>
        <v>-98365.016864265577</v>
      </c>
      <c r="O11" s="100">
        <f>'Forecasted IS'!O27</f>
        <v>-109541.69490148585</v>
      </c>
      <c r="P11" s="100">
        <f>'Forecasted IS'!P27</f>
        <v>-120441.15500123418</v>
      </c>
      <c r="Q11" s="100">
        <f>'Forecasted IS'!Q27</f>
        <v>-130076.44740133325</v>
      </c>
    </row>
    <row r="12" spans="1:29" x14ac:dyDescent="0.25">
      <c r="C12" s="110"/>
      <c r="D12" s="11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1:29" x14ac:dyDescent="0.25">
      <c r="C13" s="110" t="s">
        <v>570</v>
      </c>
      <c r="D13" s="110"/>
      <c r="E13" s="100"/>
      <c r="F13" s="100"/>
      <c r="G13" s="100"/>
      <c r="H13" s="100">
        <f>-'Forecasted IS'!H18</f>
        <v>560674.12748828577</v>
      </c>
      <c r="I13" s="100">
        <f>-'Forecasted IS'!I18</f>
        <v>686469.92001259257</v>
      </c>
      <c r="J13" s="100">
        <f>-'Forecasted IS'!J18</f>
        <v>833311.00328465132</v>
      </c>
      <c r="K13" s="100">
        <f>-'Forecasted IS'!K18</f>
        <v>1000073.0685595325</v>
      </c>
      <c r="L13" s="100">
        <f>-'Forecasted IS'!L18</f>
        <v>1183739.3917391514</v>
      </c>
      <c r="M13" s="100">
        <f>-'Forecasted IS'!M18</f>
        <v>1379185.5147542618</v>
      </c>
      <c r="N13" s="100">
        <f>-'Forecasted IS'!N18</f>
        <v>1579200.3028689763</v>
      </c>
      <c r="O13" s="100">
        <f>-'Forecasted IS'!O18</f>
        <v>1774812.8313264665</v>
      </c>
      <c r="P13" s="100">
        <f>-'Forecasted IS'!P18</f>
        <v>1955955.022697872</v>
      </c>
      <c r="Q13" s="100">
        <f>-'Forecasted IS'!Q18</f>
        <v>2112431.4245137018</v>
      </c>
    </row>
    <row r="14" spans="1:29" x14ac:dyDescent="0.25">
      <c r="C14" s="110"/>
      <c r="D14" s="11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1:29" x14ac:dyDescent="0.25">
      <c r="C15" s="110" t="s">
        <v>571</v>
      </c>
      <c r="D15" s="110"/>
      <c r="E15" s="104">
        <v>-786030</v>
      </c>
      <c r="F15" s="104">
        <v>-1345045</v>
      </c>
      <c r="G15" s="104">
        <v>-1089024</v>
      </c>
      <c r="H15" s="100">
        <f>G15*(1+'Forecasted IS'!H15)</f>
        <v>-1340418.8202796867</v>
      </c>
      <c r="I15" s="100">
        <f>H15*(1+'Forecasted IS'!I15)</f>
        <v>-1641162.2281607692</v>
      </c>
      <c r="J15" s="100">
        <f>I15*(1+'Forecasted IS'!J15)</f>
        <v>-1992219.1825629261</v>
      </c>
      <c r="K15" s="100">
        <f>J15*(1+'Forecasted IS'!K15)</f>
        <v>-2390901.7681220938</v>
      </c>
      <c r="L15" s="100">
        <f>K15*(1+'Forecasted IS'!L15)</f>
        <v>-2829997.82084066</v>
      </c>
      <c r="M15" s="100">
        <f>L15*(1+'Forecasted IS'!M15)</f>
        <v>-3297256.1600363208</v>
      </c>
      <c r="N15" s="100">
        <f>M15*(1+'Forecasted IS'!N15)</f>
        <v>-3775436.9306102553</v>
      </c>
      <c r="O15" s="100">
        <f>N15*(1+'Forecasted IS'!O15)</f>
        <v>-4243093.0998034626</v>
      </c>
      <c r="P15" s="100">
        <f>O15*(1+'Forecasted IS'!P15)</f>
        <v>-4676154.6422517709</v>
      </c>
      <c r="Q15" s="100">
        <f>P15*(1+'Forecasted IS'!Q15)</f>
        <v>-5050247.0136319129</v>
      </c>
    </row>
    <row r="16" spans="1:29" x14ac:dyDescent="0.25">
      <c r="C16" s="110"/>
      <c r="D16" s="110"/>
      <c r="E16" s="100"/>
      <c r="F16" s="100"/>
      <c r="G16" s="100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3:17" x14ac:dyDescent="0.25">
      <c r="C17" s="110" t="s">
        <v>572</v>
      </c>
      <c r="D17" s="110"/>
      <c r="E17" s="100"/>
      <c r="F17" s="100"/>
      <c r="G17" s="100"/>
      <c r="H17" s="100">
        <f>-'Forecasted IS'!H34</f>
        <v>-239352.60431868839</v>
      </c>
      <c r="I17" s="100">
        <f>-'Forecasted IS'!I34</f>
        <v>-286337.31525546126</v>
      </c>
      <c r="J17" s="100">
        <f>-'Forecasted IS'!J34</f>
        <v>-334240.76202867134</v>
      </c>
      <c r="K17" s="100">
        <f>-'Forecasted IS'!K34</f>
        <v>-379585.04890407179</v>
      </c>
      <c r="L17" s="100">
        <f>-'Forecasted IS'!L34</f>
        <v>-418062.64602953428</v>
      </c>
      <c r="M17" s="100">
        <f>-'Forecasted IS'!M34</f>
        <v>-444875.91371882986</v>
      </c>
      <c r="N17" s="100">
        <f>-'Forecasted IS'!N34</f>
        <v>-455275.14307834255</v>
      </c>
      <c r="O17" s="100">
        <f>-'Forecasted IS'!O34</f>
        <v>-445254.68702005735</v>
      </c>
      <c r="P17" s="100">
        <f>-'Forecasted IS'!P34</f>
        <v>-412317.19850055501</v>
      </c>
      <c r="Q17" s="100">
        <f>-'Forecasted IS'!Q34</f>
        <v>-356172.74550833739</v>
      </c>
    </row>
    <row r="18" spans="3:17" x14ac:dyDescent="0.25">
      <c r="C18" s="110"/>
      <c r="D18" s="11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3:17" x14ac:dyDescent="0.25">
      <c r="C19" s="110" t="s">
        <v>577</v>
      </c>
      <c r="D19" s="110"/>
      <c r="H19" s="108">
        <f>SUM(H9:H17)</f>
        <v>-478936.21565290238</v>
      </c>
      <c r="I19" s="108">
        <f t="shared" ref="I19:Q19" si="1">SUM(I9:I17)</f>
        <v>-607020.16768632364</v>
      </c>
      <c r="J19" s="108">
        <f t="shared" si="1"/>
        <v>-748021.48551517143</v>
      </c>
      <c r="K19" s="108">
        <f t="shared" si="1"/>
        <v>-896979.51059912867</v>
      </c>
      <c r="L19" s="108">
        <f t="shared" si="1"/>
        <v>-1047013.578297439</v>
      </c>
      <c r="M19" s="108">
        <f t="shared" si="1"/>
        <v>-1189682.1746385032</v>
      </c>
      <c r="N19" s="108">
        <f t="shared" si="1"/>
        <v>-1315709.4209485506</v>
      </c>
      <c r="O19" s="108">
        <f t="shared" si="1"/>
        <v>-1416059.8460237165</v>
      </c>
      <c r="P19" s="108">
        <f t="shared" si="1"/>
        <v>-1483261.174737283</v>
      </c>
      <c r="Q19" s="108">
        <f t="shared" si="1"/>
        <v>-1512792.2398440023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048B-655E-4DB0-8ADA-0F280BA2BAD4}">
  <dimension ref="A1:AC43"/>
  <sheetViews>
    <sheetView showGridLines="0" workbookViewId="0">
      <selection activeCell="G44" sqref="G44"/>
    </sheetView>
  </sheetViews>
  <sheetFormatPr defaultRowHeight="15" x14ac:dyDescent="0.25"/>
  <cols>
    <col min="3" max="3" width="33.28515625" customWidth="1"/>
    <col min="5" max="17" width="14.7109375" customWidth="1"/>
  </cols>
  <sheetData>
    <row r="1" spans="1:29" ht="16.5" x14ac:dyDescent="0.25">
      <c r="A1" s="20" t="s">
        <v>0</v>
      </c>
      <c r="B1" s="20"/>
    </row>
    <row r="2" spans="1:29" ht="16.5" x14ac:dyDescent="0.25">
      <c r="A2" s="20"/>
      <c r="B2" s="20"/>
    </row>
    <row r="3" spans="1:29" ht="18.75" x14ac:dyDescent="0.3">
      <c r="A3" s="20"/>
      <c r="B3" s="20"/>
      <c r="C3" s="125" t="s">
        <v>593</v>
      </c>
      <c r="D3" s="125"/>
      <c r="E3" s="109" t="s">
        <v>600</v>
      </c>
      <c r="F3" s="126" t="s">
        <v>601</v>
      </c>
      <c r="H3" s="109" t="s">
        <v>602</v>
      </c>
      <c r="I3" s="128">
        <v>45057</v>
      </c>
      <c r="K3" s="109" t="s">
        <v>603</v>
      </c>
      <c r="L3" s="126">
        <v>8.6199999999999992</v>
      </c>
    </row>
    <row r="4" spans="1:29" ht="16.5" x14ac:dyDescent="0.25">
      <c r="A4" s="20"/>
      <c r="B4" s="20"/>
    </row>
    <row r="5" spans="1:29" ht="18.75" x14ac:dyDescent="0.3">
      <c r="A5" s="64"/>
      <c r="B5" s="64"/>
      <c r="C5" s="66"/>
      <c r="D5" s="66"/>
      <c r="E5" s="124"/>
      <c r="F5" s="127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</row>
    <row r="6" spans="1:29" ht="16.5" x14ac:dyDescent="0.25">
      <c r="A6" s="20"/>
      <c r="B6" s="20"/>
    </row>
    <row r="7" spans="1:29" ht="16.5" x14ac:dyDescent="0.25">
      <c r="A7" s="20"/>
      <c r="B7" s="20"/>
    </row>
    <row r="8" spans="1:29" x14ac:dyDescent="0.25">
      <c r="E8" s="110"/>
      <c r="F8" s="110"/>
      <c r="G8" s="110"/>
      <c r="H8" s="110">
        <v>1</v>
      </c>
      <c r="I8" s="110">
        <v>2</v>
      </c>
      <c r="J8" s="110">
        <v>3</v>
      </c>
      <c r="K8" s="110">
        <v>4</v>
      </c>
      <c r="L8" s="110">
        <v>5</v>
      </c>
      <c r="M8" s="110">
        <v>6</v>
      </c>
      <c r="N8" s="110">
        <v>7</v>
      </c>
      <c r="O8" s="110">
        <v>8</v>
      </c>
      <c r="P8" s="110">
        <v>9</v>
      </c>
      <c r="Q8" s="110">
        <v>10</v>
      </c>
    </row>
    <row r="9" spans="1:29" x14ac:dyDescent="0.25">
      <c r="E9" s="110">
        <v>2020</v>
      </c>
      <c r="F9" s="110">
        <f>E9+1</f>
        <v>2021</v>
      </c>
      <c r="G9" s="110">
        <f>F9+1</f>
        <v>2022</v>
      </c>
      <c r="H9" s="110">
        <f t="shared" ref="H9:Q9" si="0">G9+1</f>
        <v>2023</v>
      </c>
      <c r="I9" s="110">
        <f t="shared" si="0"/>
        <v>2024</v>
      </c>
      <c r="J9" s="110">
        <f t="shared" si="0"/>
        <v>2025</v>
      </c>
      <c r="K9" s="110">
        <f t="shared" si="0"/>
        <v>2026</v>
      </c>
      <c r="L9" s="110">
        <f t="shared" si="0"/>
        <v>2027</v>
      </c>
      <c r="M9" s="110">
        <f t="shared" si="0"/>
        <v>2028</v>
      </c>
      <c r="N9" s="110">
        <f t="shared" si="0"/>
        <v>2029</v>
      </c>
      <c r="O9" s="110">
        <f t="shared" si="0"/>
        <v>2030</v>
      </c>
      <c r="P9" s="110">
        <f t="shared" si="0"/>
        <v>2031</v>
      </c>
      <c r="Q9" s="110">
        <f t="shared" si="0"/>
        <v>2032</v>
      </c>
    </row>
    <row r="10" spans="1:29" s="115" customFormat="1" x14ac:dyDescent="0.25"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</row>
    <row r="11" spans="1:29" x14ac:dyDescent="0.25">
      <c r="C11" s="110" t="s">
        <v>565</v>
      </c>
      <c r="E11" s="100">
        <f>'Forecasted IS'!E29</f>
        <v>135401</v>
      </c>
      <c r="F11" s="100">
        <f>'Forecasted IS'!F29</f>
        <v>217096</v>
      </c>
      <c r="G11" s="100">
        <f>'Forecasted IS'!G29</f>
        <v>294357</v>
      </c>
      <c r="H11" s="100">
        <f>'Forecasted IS'!H29</f>
        <v>197279.9030436778</v>
      </c>
      <c r="I11" s="100">
        <f>'Forecasted IS'!I29</f>
        <v>214197.6549235227</v>
      </c>
      <c r="J11" s="100">
        <f>'Forecasted IS'!J29</f>
        <v>235514.75068767718</v>
      </c>
      <c r="K11" s="100">
        <f>'Forecasted IS'!K29</f>
        <v>261837.91937237087</v>
      </c>
      <c r="L11" s="100">
        <f>'Forecasted IS'!L29</f>
        <v>293389.73841609759</v>
      </c>
      <c r="M11" s="100">
        <f>'Forecasted IS'!M29</f>
        <v>329821.23019318603</v>
      </c>
      <c r="N11" s="100">
        <f>'Forecasted IS'!N29</f>
        <v>370039.82534652296</v>
      </c>
      <c r="O11" s="100">
        <f>'Forecasted IS'!O29</f>
        <v>412085.4236770182</v>
      </c>
      <c r="P11" s="100">
        <f>'Forecasted IS'!P29</f>
        <v>453088.15452845243</v>
      </c>
      <c r="Q11" s="100">
        <f>'Forecasted IS'!Q29</f>
        <v>489335.20689072984</v>
      </c>
    </row>
    <row r="12" spans="1:29" x14ac:dyDescent="0.25">
      <c r="C12" s="11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1:29" x14ac:dyDescent="0.25">
      <c r="C13" s="110" t="s">
        <v>581</v>
      </c>
      <c r="E13" s="104">
        <v>-262073</v>
      </c>
      <c r="F13" s="104">
        <v>-316118</v>
      </c>
      <c r="G13" s="104">
        <v>-387317</v>
      </c>
      <c r="H13" s="100">
        <f>-H11*(H14)</f>
        <v>-309562.4190807743</v>
      </c>
      <c r="I13" s="100">
        <f t="shared" ref="I13:Q13" si="1">-I11*(I14)</f>
        <v>-309949.79945708299</v>
      </c>
      <c r="J13" s="100">
        <f t="shared" si="1"/>
        <v>-340082.30941103736</v>
      </c>
      <c r="K13" s="100">
        <f t="shared" si="1"/>
        <v>-389281.08363494679</v>
      </c>
      <c r="L13" s="100">
        <f t="shared" si="1"/>
        <v>-428128.80280849797</v>
      </c>
      <c r="M13" s="100">
        <f t="shared" si="1"/>
        <v>-482635.16767090413</v>
      </c>
      <c r="N13" s="100">
        <f t="shared" si="1"/>
        <v>-543871.99540497398</v>
      </c>
      <c r="O13" s="100">
        <f t="shared" si="1"/>
        <v>-603339.63347280526</v>
      </c>
      <c r="P13" s="100">
        <f t="shared" si="1"/>
        <v>-664106.81321096187</v>
      </c>
      <c r="Q13" s="100">
        <f t="shared" si="1"/>
        <v>-717628.56984363671</v>
      </c>
    </row>
    <row r="14" spans="1:29" x14ac:dyDescent="0.25">
      <c r="C14" s="110"/>
      <c r="E14" s="99">
        <f>-E13/E11</f>
        <v>1.9355322338830585</v>
      </c>
      <c r="F14" s="99">
        <f>-F13/F11</f>
        <v>1.4561207944872314</v>
      </c>
      <c r="G14" s="99">
        <f>-G13/G11</f>
        <v>1.3158069962664383</v>
      </c>
      <c r="H14" s="99">
        <f>AVERAGE(E14:G14)</f>
        <v>1.5691533415455761</v>
      </c>
      <c r="I14" s="99">
        <f t="shared" ref="I14:Q14" si="2">AVERAGE(F14:H14)</f>
        <v>1.4470270440997484</v>
      </c>
      <c r="J14" s="99">
        <f t="shared" si="2"/>
        <v>1.4439957939705874</v>
      </c>
      <c r="K14" s="99">
        <f t="shared" si="2"/>
        <v>1.4867253932053039</v>
      </c>
      <c r="L14" s="99">
        <f t="shared" si="2"/>
        <v>1.4592494104252134</v>
      </c>
      <c r="M14" s="99">
        <f t="shared" si="2"/>
        <v>1.4633235325337015</v>
      </c>
      <c r="N14" s="99">
        <f t="shared" si="2"/>
        <v>1.4697661120547396</v>
      </c>
      <c r="O14" s="99">
        <f t="shared" si="2"/>
        <v>1.464113018337885</v>
      </c>
      <c r="P14" s="99">
        <f t="shared" si="2"/>
        <v>1.465734220975442</v>
      </c>
      <c r="Q14" s="99">
        <f t="shared" si="2"/>
        <v>1.4665377837893556</v>
      </c>
    </row>
    <row r="15" spans="1:29" x14ac:dyDescent="0.25">
      <c r="C15" s="110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1:29" x14ac:dyDescent="0.25">
      <c r="C16" s="110" t="s">
        <v>582</v>
      </c>
      <c r="E16" s="100"/>
      <c r="F16" s="100"/>
      <c r="G16" s="104">
        <v>6386439</v>
      </c>
      <c r="H16" s="100">
        <f t="shared" ref="H16:Q16" si="3">G16+H11+H13</f>
        <v>6274156.4839629037</v>
      </c>
      <c r="I16" s="100">
        <f t="shared" si="3"/>
        <v>6178404.3394293431</v>
      </c>
      <c r="J16" s="100">
        <f t="shared" si="3"/>
        <v>6073836.7807059828</v>
      </c>
      <c r="K16" s="100">
        <f t="shared" si="3"/>
        <v>5946393.6164434068</v>
      </c>
      <c r="L16" s="100">
        <f t="shared" si="3"/>
        <v>5811654.5520510068</v>
      </c>
      <c r="M16" s="100">
        <f t="shared" si="3"/>
        <v>5658840.6145732887</v>
      </c>
      <c r="N16" s="100">
        <f t="shared" si="3"/>
        <v>5485008.444514838</v>
      </c>
      <c r="O16" s="100">
        <f t="shared" si="3"/>
        <v>5293754.234719051</v>
      </c>
      <c r="P16" s="100">
        <f t="shared" si="3"/>
        <v>5082735.5760365408</v>
      </c>
      <c r="Q16" s="100">
        <f t="shared" si="3"/>
        <v>4854442.2130836342</v>
      </c>
    </row>
    <row r="17" spans="3:17" x14ac:dyDescent="0.25">
      <c r="C17" s="110"/>
      <c r="E17" s="100"/>
      <c r="F17" s="100"/>
      <c r="G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3:17" x14ac:dyDescent="0.25">
      <c r="C18" s="110" t="s">
        <v>584</v>
      </c>
      <c r="E18" s="100"/>
      <c r="F18" s="100"/>
      <c r="G18" s="100"/>
      <c r="H18" s="100">
        <f>G16*$G$38</f>
        <v>330012.84888599999</v>
      </c>
      <c r="I18" s="100">
        <f t="shared" ref="I18:Q18" si="4">H16*$G$38</f>
        <v>324210.76215229905</v>
      </c>
      <c r="J18" s="100">
        <f t="shared" si="4"/>
        <v>319262.86583567184</v>
      </c>
      <c r="K18" s="100">
        <f t="shared" si="4"/>
        <v>313859.44180620095</v>
      </c>
      <c r="L18" s="100">
        <f t="shared" si="4"/>
        <v>307273.94373609661</v>
      </c>
      <c r="M18" s="100">
        <f t="shared" si="4"/>
        <v>300311.43732268369</v>
      </c>
      <c r="N18" s="100">
        <f t="shared" si="4"/>
        <v>292414.92991746013</v>
      </c>
      <c r="O18" s="100">
        <f t="shared" si="4"/>
        <v>283432.32636185974</v>
      </c>
      <c r="P18" s="100">
        <f t="shared" si="4"/>
        <v>273549.45632487221</v>
      </c>
      <c r="Q18" s="100">
        <f t="shared" si="4"/>
        <v>262645.27815611218</v>
      </c>
    </row>
    <row r="19" spans="3:17" x14ac:dyDescent="0.25">
      <c r="C19" s="11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3:17" x14ac:dyDescent="0.25">
      <c r="C20" s="110" t="s">
        <v>583</v>
      </c>
      <c r="E20" s="100"/>
      <c r="F20" s="100"/>
      <c r="G20" s="100"/>
      <c r="H20" s="100">
        <f t="shared" ref="H20:Q20" si="5">H11-H18</f>
        <v>-132732.94584232219</v>
      </c>
      <c r="I20" s="100">
        <f t="shared" si="5"/>
        <v>-110013.10722877635</v>
      </c>
      <c r="J20" s="100">
        <f t="shared" si="5"/>
        <v>-83748.115147994657</v>
      </c>
      <c r="K20" s="100">
        <f t="shared" si="5"/>
        <v>-52021.522433830076</v>
      </c>
      <c r="L20" s="100">
        <f t="shared" si="5"/>
        <v>-13884.205319999019</v>
      </c>
      <c r="M20" s="100">
        <f t="shared" si="5"/>
        <v>29509.792870502337</v>
      </c>
      <c r="N20" s="100">
        <f t="shared" si="5"/>
        <v>77624.895429062832</v>
      </c>
      <c r="O20" s="100">
        <f t="shared" si="5"/>
        <v>128653.09731515846</v>
      </c>
      <c r="P20" s="100">
        <f t="shared" si="5"/>
        <v>179538.69820358022</v>
      </c>
      <c r="Q20" s="100">
        <f t="shared" si="5"/>
        <v>226689.92873461766</v>
      </c>
    </row>
    <row r="21" spans="3:17" x14ac:dyDescent="0.25">
      <c r="C21" s="11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3:17" x14ac:dyDescent="0.25">
      <c r="C22" s="110" t="s">
        <v>591</v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>
        <f>Q20/$G$38</f>
        <v>4386924.3475368209</v>
      </c>
    </row>
    <row r="23" spans="3:17" x14ac:dyDescent="0.25">
      <c r="C23" s="110"/>
    </row>
    <row r="24" spans="3:17" x14ac:dyDescent="0.25">
      <c r="C24" s="110" t="s">
        <v>585</v>
      </c>
      <c r="H24" s="99">
        <f>1/(1+$G$38)^H8</f>
        <v>0.95086500189222134</v>
      </c>
      <c r="I24" s="99">
        <f t="shared" ref="I24:Q24" si="6">1/(1+$G$38)^I8</f>
        <v>0.90414425182349423</v>
      </c>
      <c r="J24" s="99">
        <f t="shared" si="6"/>
        <v>0.85971912572098796</v>
      </c>
      <c r="K24" s="99">
        <f t="shared" si="6"/>
        <v>0.81747682810546618</v>
      </c>
      <c r="L24" s="99">
        <f t="shared" si="6"/>
        <v>0.77731010570335113</v>
      </c>
      <c r="M24" s="99">
        <f t="shared" si="6"/>
        <v>0.73911697513045993</v>
      </c>
      <c r="N24" s="99">
        <f t="shared" si="6"/>
        <v>0.70280046395599771</v>
      </c>
      <c r="O24" s="99">
        <f t="shared" si="6"/>
        <v>0.66826836448937388</v>
      </c>
      <c r="P24" s="99">
        <f t="shared" si="6"/>
        <v>0.63543299966470013</v>
      </c>
      <c r="Q24" s="99">
        <f t="shared" si="6"/>
        <v>0.60421100042855502</v>
      </c>
    </row>
    <row r="25" spans="3:17" x14ac:dyDescent="0.25">
      <c r="C25" s="110"/>
    </row>
    <row r="26" spans="3:17" x14ac:dyDescent="0.25">
      <c r="C26" s="110" t="s">
        <v>586</v>
      </c>
      <c r="H26" s="100">
        <f>H20*H24</f>
        <v>-126211.1127995198</v>
      </c>
      <c r="I26" s="100">
        <f t="shared" ref="I26:P26" si="7">I20*I24</f>
        <v>-99467.718526139841</v>
      </c>
      <c r="J26" s="100">
        <f t="shared" si="7"/>
        <v>-71999.856335814591</v>
      </c>
      <c r="K26" s="100">
        <f t="shared" si="7"/>
        <v>-42526.389152424759</v>
      </c>
      <c r="L26" s="100">
        <f t="shared" si="7"/>
        <v>-10792.333104895468</v>
      </c>
      <c r="M26" s="100">
        <f t="shared" si="7"/>
        <v>21811.188843172098</v>
      </c>
      <c r="N26" s="100">
        <f t="shared" si="7"/>
        <v>54554.812522081163</v>
      </c>
      <c r="O26" s="100">
        <f t="shared" si="7"/>
        <v>85974.794929293203</v>
      </c>
      <c r="P26" s="100">
        <f t="shared" si="7"/>
        <v>114084.81355539629</v>
      </c>
      <c r="Q26" s="100">
        <f>(Q20+Q22)*Q24</f>
        <v>2787596.4974574298</v>
      </c>
    </row>
    <row r="27" spans="3:17" x14ac:dyDescent="0.25">
      <c r="C27" s="110"/>
    </row>
    <row r="28" spans="3:17" x14ac:dyDescent="0.25">
      <c r="C28" s="110" t="s">
        <v>592</v>
      </c>
      <c r="G28" s="107">
        <f>G16+SUM(H26:Q26)</f>
        <v>9099463.6973885782</v>
      </c>
    </row>
    <row r="29" spans="3:17" x14ac:dyDescent="0.25">
      <c r="C29" s="110" t="s">
        <v>587</v>
      </c>
      <c r="G29" s="104">
        <v>-1616792</v>
      </c>
    </row>
    <row r="30" spans="3:17" x14ac:dyDescent="0.25">
      <c r="C30" s="110" t="s">
        <v>590</v>
      </c>
      <c r="G30" s="107">
        <f>G28+G29</f>
        <v>7482671.6973885782</v>
      </c>
    </row>
    <row r="31" spans="3:17" x14ac:dyDescent="0.25">
      <c r="C31" s="110" t="s">
        <v>607</v>
      </c>
      <c r="G31" s="104">
        <v>-184299</v>
      </c>
    </row>
    <row r="32" spans="3:17" x14ac:dyDescent="0.25">
      <c r="C32" s="110" t="s">
        <v>606</v>
      </c>
      <c r="G32" s="100">
        <f>G30+G31</f>
        <v>7298372.6973885782</v>
      </c>
    </row>
    <row r="33" spans="3:7" x14ac:dyDescent="0.25">
      <c r="C33" s="110"/>
      <c r="G33" s="100"/>
    </row>
    <row r="34" spans="3:7" x14ac:dyDescent="0.25">
      <c r="C34" s="110" t="s">
        <v>588</v>
      </c>
      <c r="G34" s="104">
        <v>683615</v>
      </c>
    </row>
    <row r="35" spans="3:7" x14ac:dyDescent="0.25">
      <c r="C35" s="110"/>
    </row>
    <row r="36" spans="3:7" x14ac:dyDescent="0.25">
      <c r="C36" s="110" t="s">
        <v>589</v>
      </c>
      <c r="G36" s="99">
        <f>G32/G34</f>
        <v>10.676144756022875</v>
      </c>
    </row>
    <row r="38" spans="3:7" x14ac:dyDescent="0.25">
      <c r="C38" s="122" t="s">
        <v>584</v>
      </c>
      <c r="D38" s="120"/>
      <c r="E38" s="120"/>
      <c r="F38" s="120"/>
      <c r="G38" s="121">
        <f>'Cost of Equity'!G14</f>
        <v>5.1673999999999998E-2</v>
      </c>
    </row>
    <row r="39" spans="3:7" x14ac:dyDescent="0.25">
      <c r="C39" s="117"/>
    </row>
    <row r="41" spans="3:7" x14ac:dyDescent="0.25">
      <c r="C41" s="114" t="s">
        <v>567</v>
      </c>
      <c r="D41" s="101"/>
      <c r="E41" s="101"/>
    </row>
    <row r="42" spans="3:7" x14ac:dyDescent="0.25">
      <c r="C42" s="101" t="s">
        <v>604</v>
      </c>
      <c r="D42" s="101"/>
      <c r="E42" s="101"/>
    </row>
    <row r="43" spans="3:7" x14ac:dyDescent="0.25">
      <c r="C43" s="101" t="s">
        <v>605</v>
      </c>
      <c r="D43" s="101"/>
      <c r="E43" s="10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FEE4-E438-492A-A3B5-EAF8F8251E4D}">
  <dimension ref="A1:AC14"/>
  <sheetViews>
    <sheetView showGridLines="0" workbookViewId="0">
      <selection activeCell="F23" sqref="F23"/>
    </sheetView>
  </sheetViews>
  <sheetFormatPr defaultRowHeight="15" x14ac:dyDescent="0.25"/>
  <cols>
    <col min="7" max="7" width="10.140625" bestFit="1" customWidth="1"/>
  </cols>
  <sheetData>
    <row r="1" spans="1:29" ht="16.5" x14ac:dyDescent="0.25">
      <c r="A1" s="20" t="s">
        <v>0</v>
      </c>
      <c r="B1" s="20"/>
    </row>
    <row r="2" spans="1:29" ht="16.5" x14ac:dyDescent="0.25">
      <c r="A2" s="20"/>
      <c r="B2" s="20"/>
    </row>
    <row r="3" spans="1:29" ht="18.75" x14ac:dyDescent="0.3">
      <c r="A3" s="64"/>
      <c r="B3" s="64"/>
      <c r="C3" s="66" t="s">
        <v>554</v>
      </c>
      <c r="D3" s="66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</row>
    <row r="6" spans="1:29" x14ac:dyDescent="0.25">
      <c r="B6" s="109" t="s">
        <v>595</v>
      </c>
    </row>
    <row r="8" spans="1:29" x14ac:dyDescent="0.25">
      <c r="B8" t="s">
        <v>596</v>
      </c>
      <c r="G8" s="118">
        <v>3.3799999999999997E-2</v>
      </c>
    </row>
    <row r="9" spans="1:29" x14ac:dyDescent="0.25">
      <c r="B9" t="s">
        <v>597</v>
      </c>
      <c r="G9" s="117">
        <v>0.1</v>
      </c>
    </row>
    <row r="10" spans="1:29" x14ac:dyDescent="0.25">
      <c r="B10" s="65" t="s">
        <v>598</v>
      </c>
      <c r="C10" s="65"/>
      <c r="D10" s="65"/>
      <c r="E10" s="65"/>
      <c r="F10" s="65"/>
      <c r="G10" s="119">
        <f>G9-G8</f>
        <v>6.6200000000000009E-2</v>
      </c>
    </row>
    <row r="12" spans="1:29" x14ac:dyDescent="0.25">
      <c r="B12" s="65" t="s">
        <v>599</v>
      </c>
      <c r="C12" s="65"/>
      <c r="D12" s="65"/>
      <c r="E12" s="65"/>
      <c r="F12" s="65"/>
      <c r="G12" s="65">
        <v>0.27</v>
      </c>
    </row>
    <row r="14" spans="1:29" x14ac:dyDescent="0.25">
      <c r="B14" s="122" t="s">
        <v>584</v>
      </c>
      <c r="C14" s="120"/>
      <c r="D14" s="120"/>
      <c r="E14" s="120"/>
      <c r="F14" s="120"/>
      <c r="G14" s="123">
        <f>G8+G12*G10</f>
        <v>5.1673999999999998E-2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1636-817A-4647-A56F-C9B450948E90}">
  <sheetPr>
    <pageSetUpPr autoPageBreaks="0"/>
  </sheetPr>
  <dimension ref="A1:AC42"/>
  <sheetViews>
    <sheetView showGridLines="0" topLeftCell="B13" zoomScaleNormal="100" workbookViewId="0">
      <selection activeCell="E21" sqref="E21"/>
    </sheetView>
  </sheetViews>
  <sheetFormatPr defaultRowHeight="15" x14ac:dyDescent="0.25"/>
  <cols>
    <col min="3" max="3" width="34.7109375" customWidth="1"/>
    <col min="4" max="4" width="25.140625" customWidth="1"/>
    <col min="5" max="17" width="14.7109375" customWidth="1"/>
  </cols>
  <sheetData>
    <row r="1" spans="1:29" ht="16.5" x14ac:dyDescent="0.25">
      <c r="A1" s="20" t="s">
        <v>0</v>
      </c>
      <c r="B1" s="20"/>
    </row>
    <row r="2" spans="1:29" ht="16.5" x14ac:dyDescent="0.25">
      <c r="A2" s="20"/>
      <c r="B2" s="20"/>
    </row>
    <row r="3" spans="1:29" ht="18.75" x14ac:dyDescent="0.3">
      <c r="A3" s="64"/>
      <c r="B3" s="64"/>
      <c r="C3" s="66" t="s">
        <v>554</v>
      </c>
      <c r="D3" s="66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</row>
    <row r="4" spans="1:29" ht="16.5" x14ac:dyDescent="0.25">
      <c r="A4" s="20"/>
      <c r="B4" s="20"/>
    </row>
    <row r="5" spans="1:29" ht="16.5" x14ac:dyDescent="0.25">
      <c r="A5" s="20"/>
      <c r="B5" s="20"/>
    </row>
    <row r="6" spans="1:29" x14ac:dyDescent="0.25">
      <c r="E6" s="110"/>
      <c r="F6" s="110"/>
      <c r="G6" s="110"/>
      <c r="H6" s="110">
        <v>1</v>
      </c>
      <c r="I6" s="110">
        <v>2</v>
      </c>
      <c r="J6" s="110">
        <v>3</v>
      </c>
      <c r="K6" s="110">
        <v>4</v>
      </c>
      <c r="L6" s="110">
        <v>5</v>
      </c>
      <c r="M6" s="110">
        <v>6</v>
      </c>
      <c r="N6" s="110">
        <v>7</v>
      </c>
      <c r="O6" s="110">
        <v>8</v>
      </c>
      <c r="P6" s="110">
        <v>9</v>
      </c>
      <c r="Q6" s="110">
        <v>10</v>
      </c>
    </row>
    <row r="7" spans="1:29" x14ac:dyDescent="0.25">
      <c r="E7" s="110">
        <v>2020</v>
      </c>
      <c r="F7" s="110">
        <f>E7+1</f>
        <v>2021</v>
      </c>
      <c r="G7" s="110">
        <f>F7+1</f>
        <v>2022</v>
      </c>
      <c r="H7" s="110">
        <f t="shared" ref="H7:Q7" si="0">G7+1</f>
        <v>2023</v>
      </c>
      <c r="I7" s="110">
        <f t="shared" si="0"/>
        <v>2024</v>
      </c>
      <c r="J7" s="110">
        <f t="shared" si="0"/>
        <v>2025</v>
      </c>
      <c r="K7" s="110">
        <f t="shared" si="0"/>
        <v>2026</v>
      </c>
      <c r="L7" s="110">
        <f t="shared" si="0"/>
        <v>2027</v>
      </c>
      <c r="M7" s="110">
        <f t="shared" si="0"/>
        <v>2028</v>
      </c>
      <c r="N7" s="110">
        <f t="shared" si="0"/>
        <v>2029</v>
      </c>
      <c r="O7" s="110">
        <f t="shared" si="0"/>
        <v>2030</v>
      </c>
      <c r="P7" s="110">
        <f t="shared" si="0"/>
        <v>2031</v>
      </c>
      <c r="Q7" s="110">
        <f t="shared" si="0"/>
        <v>2032</v>
      </c>
    </row>
    <row r="9" spans="1:29" x14ac:dyDescent="0.25">
      <c r="C9" s="111" t="s">
        <v>555</v>
      </c>
      <c r="E9" s="104">
        <v>776309</v>
      </c>
      <c r="F9" s="104">
        <v>1183399</v>
      </c>
      <c r="G9" s="104">
        <v>1277409</v>
      </c>
      <c r="H9" s="100">
        <f>G9*(1+H10)</f>
        <v>1379601.7200000002</v>
      </c>
      <c r="I9" s="100">
        <f t="shared" ref="I9:Q9" si="1">H9*(1+I10)</f>
        <v>1489969.8576000002</v>
      </c>
      <c r="J9" s="100">
        <f t="shared" si="1"/>
        <v>1609167.4462080004</v>
      </c>
      <c r="K9" s="100">
        <f t="shared" si="1"/>
        <v>1737900.8419046407</v>
      </c>
      <c r="L9" s="100">
        <f t="shared" si="1"/>
        <v>1876932.909257012</v>
      </c>
      <c r="M9" s="100">
        <f t="shared" si="1"/>
        <v>2027087.5419975731</v>
      </c>
      <c r="N9" s="100">
        <f t="shared" si="1"/>
        <v>2189254.5453573791</v>
      </c>
      <c r="O9" s="100">
        <f t="shared" si="1"/>
        <v>2364394.9089859696</v>
      </c>
      <c r="P9" s="100">
        <f t="shared" si="1"/>
        <v>2553546.5017048474</v>
      </c>
      <c r="Q9" s="100">
        <f t="shared" si="1"/>
        <v>2757830.2218412356</v>
      </c>
    </row>
    <row r="10" spans="1:29" s="101" customFormat="1" x14ac:dyDescent="0.25">
      <c r="C10" s="112" t="s">
        <v>557</v>
      </c>
      <c r="E10" s="105"/>
      <c r="F10" s="106">
        <f>(F9-E9)/E9</f>
        <v>0.5243917048494865</v>
      </c>
      <c r="G10" s="106">
        <f>(G9-F9)/F9</f>
        <v>7.9440662025234088E-2</v>
      </c>
      <c r="H10" s="106">
        <v>0.08</v>
      </c>
      <c r="I10" s="106">
        <v>0.08</v>
      </c>
      <c r="J10" s="106">
        <v>0.08</v>
      </c>
      <c r="K10" s="106">
        <v>0.08</v>
      </c>
      <c r="L10" s="106">
        <v>0.08</v>
      </c>
      <c r="M10" s="106">
        <v>0.08</v>
      </c>
      <c r="N10" s="106">
        <v>0.08</v>
      </c>
      <c r="O10" s="106">
        <v>0.08</v>
      </c>
      <c r="P10" s="106">
        <v>0.08</v>
      </c>
      <c r="Q10" s="106">
        <v>0.08</v>
      </c>
    </row>
    <row r="11" spans="1:29" x14ac:dyDescent="0.25">
      <c r="C11" s="111" t="s">
        <v>556</v>
      </c>
      <c r="E11" s="104">
        <v>900682</v>
      </c>
      <c r="F11" s="104">
        <v>1090743</v>
      </c>
      <c r="G11" s="104">
        <v>1487746</v>
      </c>
      <c r="H11" s="100">
        <f>G11*(1+H12)</f>
        <v>1986999.8581466246</v>
      </c>
      <c r="I11" s="100">
        <f t="shared" ref="I11:Q11" si="2">H11*(1+I12)</f>
        <v>2597366.2072567432</v>
      </c>
      <c r="J11" s="100">
        <f t="shared" si="2"/>
        <v>3321466.1461806959</v>
      </c>
      <c r="K11" s="100">
        <f t="shared" si="2"/>
        <v>4153111.1120591653</v>
      </c>
      <c r="L11" s="100">
        <f t="shared" si="2"/>
        <v>5075049.5158430468</v>
      </c>
      <c r="M11" s="100">
        <f t="shared" si="2"/>
        <v>6057528.010236443</v>
      </c>
      <c r="N11" s="100">
        <f t="shared" si="2"/>
        <v>7058185.9004678279</v>
      </c>
      <c r="O11" s="100">
        <f t="shared" si="2"/>
        <v>8023710.203334095</v>
      </c>
      <c r="P11" s="100">
        <f t="shared" si="2"/>
        <v>8893460.1951691303</v>
      </c>
      <c r="Q11" s="100">
        <f t="shared" si="2"/>
        <v>9604937.0107826609</v>
      </c>
    </row>
    <row r="12" spans="1:29" s="101" customFormat="1" x14ac:dyDescent="0.25">
      <c r="C12" s="112" t="s">
        <v>557</v>
      </c>
      <c r="E12" s="105"/>
      <c r="F12" s="106">
        <f>(F11-E11)/E11</f>
        <v>0.21101898339258474</v>
      </c>
      <c r="G12" s="106">
        <f>(G11-F11)/F11</f>
        <v>0.36397483183481349</v>
      </c>
      <c r="H12" s="106">
        <f>$G$12-($G$12-$Q$12)/10*H6</f>
        <v>0.33557734865133215</v>
      </c>
      <c r="I12" s="106">
        <f t="shared" ref="I12:P12" si="3">$G$12-($G$12-$Q$12)/10*I6</f>
        <v>0.30717986546785081</v>
      </c>
      <c r="J12" s="106">
        <f t="shared" si="3"/>
        <v>0.27878238228436947</v>
      </c>
      <c r="K12" s="106">
        <f t="shared" si="3"/>
        <v>0.25038489910088813</v>
      </c>
      <c r="L12" s="106">
        <f t="shared" si="3"/>
        <v>0.22198741591740676</v>
      </c>
      <c r="M12" s="106">
        <f t="shared" si="3"/>
        <v>0.19358993273392539</v>
      </c>
      <c r="N12" s="106">
        <f t="shared" si="3"/>
        <v>0.16519244955044404</v>
      </c>
      <c r="O12" s="106">
        <f t="shared" si="3"/>
        <v>0.1367949663669627</v>
      </c>
      <c r="P12" s="106">
        <f t="shared" si="3"/>
        <v>0.10839748318348136</v>
      </c>
      <c r="Q12" s="106">
        <v>0.08</v>
      </c>
    </row>
    <row r="13" spans="1:29" x14ac:dyDescent="0.25">
      <c r="C13" s="111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1:29" x14ac:dyDescent="0.25">
      <c r="C14" s="113" t="s">
        <v>558</v>
      </c>
      <c r="E14" s="104">
        <v>-401008</v>
      </c>
      <c r="F14" s="104">
        <v>-719100</v>
      </c>
      <c r="G14" s="104">
        <v>-866496</v>
      </c>
      <c r="H14" s="100">
        <f>G14*(1+H15)</f>
        <v>-1066521.5331315631</v>
      </c>
      <c r="I14" s="100">
        <f t="shared" ref="I14:Q14" si="4">H14*(1+I15)</f>
        <v>-1305811.9068564088</v>
      </c>
      <c r="J14" s="100">
        <f t="shared" si="4"/>
        <v>-1585134.9031922575</v>
      </c>
      <c r="K14" s="100">
        <f t="shared" si="4"/>
        <v>-1902351.8475907985</v>
      </c>
      <c r="L14" s="100">
        <f t="shared" si="4"/>
        <v>-2251724.288690744</v>
      </c>
      <c r="M14" s="100">
        <f t="shared" si="4"/>
        <v>-2623504.4164745975</v>
      </c>
      <c r="N14" s="100">
        <f t="shared" si="4"/>
        <v>-3003975.1177440207</v>
      </c>
      <c r="O14" s="100">
        <f t="shared" si="4"/>
        <v>-3376071.7840996175</v>
      </c>
      <c r="P14" s="100">
        <f t="shared" si="4"/>
        <v>-3720642.7892246558</v>
      </c>
      <c r="Q14" s="100">
        <f t="shared" si="4"/>
        <v>-4018294.2123626284</v>
      </c>
    </row>
    <row r="15" spans="1:29" s="101" customFormat="1" x14ac:dyDescent="0.25">
      <c r="C15" s="112" t="s">
        <v>557</v>
      </c>
      <c r="E15" s="105"/>
      <c r="F15" s="106">
        <f>(F14-E14)/E14</f>
        <v>0.79323105773450908</v>
      </c>
      <c r="G15" s="106">
        <f>(G14-F14)/F14</f>
        <v>0.20497288277012932</v>
      </c>
      <c r="H15" s="106">
        <f>H12*H11/(H9+H11)+H10*H9/(H9+H11)</f>
        <v>0.23084415061530927</v>
      </c>
      <c r="I15" s="106">
        <f t="shared" ref="I15:Q15" si="5">I12*I11/(I9+I11)+I10*I9/(I9+I11)</f>
        <v>0.22436525310673469</v>
      </c>
      <c r="J15" s="106">
        <f t="shared" si="5"/>
        <v>0.21390752746947034</v>
      </c>
      <c r="K15" s="106">
        <f t="shared" si="5"/>
        <v>0.20011984075280079</v>
      </c>
      <c r="L15" s="106">
        <f t="shared" si="5"/>
        <v>0.18365290392647521</v>
      </c>
      <c r="M15" s="106">
        <f t="shared" si="5"/>
        <v>0.16510908091683979</v>
      </c>
      <c r="N15" s="106">
        <f t="shared" si="5"/>
        <v>0.14502384630275958</v>
      </c>
      <c r="O15" s="106">
        <f t="shared" si="5"/>
        <v>0.12386809203501006</v>
      </c>
      <c r="P15" s="106">
        <f t="shared" si="5"/>
        <v>0.10206270102071704</v>
      </c>
      <c r="Q15" s="106">
        <f t="shared" si="5"/>
        <v>0.08</v>
      </c>
    </row>
    <row r="16" spans="1:29" x14ac:dyDescent="0.25">
      <c r="C16" s="111" t="s">
        <v>559</v>
      </c>
      <c r="E16" s="104">
        <v>-579942</v>
      </c>
      <c r="F16" s="104">
        <v>-768854</v>
      </c>
      <c r="G16" s="104">
        <v>-931721</v>
      </c>
      <c r="H16" s="100">
        <f>G16*(1+H17)</f>
        <v>-1146803.3428554467</v>
      </c>
      <c r="I16" s="100">
        <f t="shared" ref="I16:Q16" si="6">H16*(1+I17)</f>
        <v>-1404106.1651388584</v>
      </c>
      <c r="J16" s="100">
        <f t="shared" si="6"/>
        <v>-1704455.0432283515</v>
      </c>
      <c r="K16" s="100">
        <f t="shared" si="6"/>
        <v>-2045550.3150495174</v>
      </c>
      <c r="L16" s="100">
        <f t="shared" si="6"/>
        <v>-2421221.5705360775</v>
      </c>
      <c r="M16" s="100">
        <f t="shared" si="6"/>
        <v>-2820987.2387433168</v>
      </c>
      <c r="N16" s="100">
        <f t="shared" si="6"/>
        <v>-3230097.6584768738</v>
      </c>
      <c r="O16" s="100">
        <f t="shared" si="6"/>
        <v>-3630203.6925191581</v>
      </c>
      <c r="P16" s="100">
        <f t="shared" si="6"/>
        <v>-4000712.0866330443</v>
      </c>
      <c r="Q16" s="100">
        <f t="shared" si="6"/>
        <v>-4320769.053563688</v>
      </c>
    </row>
    <row r="17" spans="3:17" s="101" customFormat="1" x14ac:dyDescent="0.25">
      <c r="C17" s="112" t="s">
        <v>557</v>
      </c>
      <c r="E17" s="105"/>
      <c r="F17" s="106">
        <f>(F16-E16)/E16</f>
        <v>0.32574291911949815</v>
      </c>
      <c r="G17" s="106">
        <f>(G16-F16)/F16</f>
        <v>0.21183085475265787</v>
      </c>
      <c r="H17" s="106">
        <f>H12*H11/(H11+H9)+H10*H9/(H11+H9)</f>
        <v>0.23084415061530927</v>
      </c>
      <c r="I17" s="106">
        <f t="shared" ref="I17:Q17" si="7">I12*I11/(I11+I9)+I10*I9/(I11+I9)</f>
        <v>0.22436525310673469</v>
      </c>
      <c r="J17" s="106">
        <f t="shared" si="7"/>
        <v>0.21390752746947034</v>
      </c>
      <c r="K17" s="106">
        <f t="shared" si="7"/>
        <v>0.20011984075280079</v>
      </c>
      <c r="L17" s="106">
        <f t="shared" si="7"/>
        <v>0.18365290392647521</v>
      </c>
      <c r="M17" s="106">
        <f t="shared" si="7"/>
        <v>0.16510908091683979</v>
      </c>
      <c r="N17" s="106">
        <f t="shared" si="7"/>
        <v>0.14502384630275958</v>
      </c>
      <c r="O17" s="106">
        <f t="shared" si="7"/>
        <v>0.12386809203501006</v>
      </c>
      <c r="P17" s="106">
        <f t="shared" si="7"/>
        <v>0.10206270102071704</v>
      </c>
      <c r="Q17" s="106">
        <f t="shared" si="7"/>
        <v>0.08</v>
      </c>
    </row>
    <row r="18" spans="3:17" x14ac:dyDescent="0.25">
      <c r="C18" s="111" t="s">
        <v>560</v>
      </c>
      <c r="E18" s="104">
        <v>-314123</v>
      </c>
      <c r="F18" s="104">
        <v>-402963</v>
      </c>
      <c r="G18" s="104">
        <v>-455520</v>
      </c>
      <c r="H18" s="100">
        <f>G18*(1+H19)</f>
        <v>-560674.12748828577</v>
      </c>
      <c r="I18" s="100">
        <f t="shared" ref="I18:Q18" si="8">H18*(1+I19)</f>
        <v>-686469.92001259257</v>
      </c>
      <c r="J18" s="100">
        <f t="shared" si="8"/>
        <v>-833311.00328465132</v>
      </c>
      <c r="K18" s="100">
        <f t="shared" si="8"/>
        <v>-1000073.0685595325</v>
      </c>
      <c r="L18" s="100">
        <f t="shared" si="8"/>
        <v>-1183739.3917391514</v>
      </c>
      <c r="M18" s="100">
        <f t="shared" si="8"/>
        <v>-1379185.5147542618</v>
      </c>
      <c r="N18" s="100">
        <f t="shared" si="8"/>
        <v>-1579200.3028689763</v>
      </c>
      <c r="O18" s="100">
        <f t="shared" si="8"/>
        <v>-1774812.8313264665</v>
      </c>
      <c r="P18" s="100">
        <f t="shared" si="8"/>
        <v>-1955955.022697872</v>
      </c>
      <c r="Q18" s="100">
        <f t="shared" si="8"/>
        <v>-2112431.4245137018</v>
      </c>
    </row>
    <row r="19" spans="3:17" s="101" customFormat="1" x14ac:dyDescent="0.25">
      <c r="C19" s="112" t="s">
        <v>557</v>
      </c>
      <c r="E19" s="105"/>
      <c r="F19" s="106">
        <f>(F18-E18)/E18</f>
        <v>0.28281915046017009</v>
      </c>
      <c r="G19" s="106">
        <f>(G18-F18)/F18</f>
        <v>0.13042636668875307</v>
      </c>
      <c r="H19" s="106">
        <f>H17</f>
        <v>0.23084415061530927</v>
      </c>
      <c r="I19" s="106">
        <f t="shared" ref="I19:Q19" si="9">I17</f>
        <v>0.22436525310673469</v>
      </c>
      <c r="J19" s="106">
        <f t="shared" si="9"/>
        <v>0.21390752746947034</v>
      </c>
      <c r="K19" s="106">
        <f t="shared" si="9"/>
        <v>0.20011984075280079</v>
      </c>
      <c r="L19" s="106">
        <f t="shared" si="9"/>
        <v>0.18365290392647521</v>
      </c>
      <c r="M19" s="106">
        <f t="shared" si="9"/>
        <v>0.16510908091683979</v>
      </c>
      <c r="N19" s="106">
        <f t="shared" si="9"/>
        <v>0.14502384630275958</v>
      </c>
      <c r="O19" s="106">
        <f t="shared" si="9"/>
        <v>0.12386809203501006</v>
      </c>
      <c r="P19" s="106">
        <f t="shared" si="9"/>
        <v>0.10206270102071704</v>
      </c>
      <c r="Q19" s="106">
        <f t="shared" si="9"/>
        <v>0.08</v>
      </c>
    </row>
    <row r="20" spans="3:17" x14ac:dyDescent="0.25">
      <c r="C20" s="112"/>
      <c r="E20" s="100"/>
      <c r="F20" s="102"/>
      <c r="G20" s="102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3:17" x14ac:dyDescent="0.25">
      <c r="C21" s="111" t="s">
        <v>561</v>
      </c>
      <c r="E21" s="100">
        <f>E9+E11+E14+E16+E18</f>
        <v>381918</v>
      </c>
      <c r="F21" s="100">
        <f t="shared" ref="F21:Q21" si="10">F9+F11+F14+F16+F18</f>
        <v>383225</v>
      </c>
      <c r="G21" s="100">
        <f t="shared" si="10"/>
        <v>511418</v>
      </c>
      <c r="H21" s="100">
        <f t="shared" si="10"/>
        <v>592602.57467132923</v>
      </c>
      <c r="I21" s="100">
        <f t="shared" si="10"/>
        <v>690948.07284888369</v>
      </c>
      <c r="J21" s="100">
        <f t="shared" si="10"/>
        <v>807732.6426834357</v>
      </c>
      <c r="K21" s="100">
        <f t="shared" si="10"/>
        <v>943036.72276395746</v>
      </c>
      <c r="L21" s="100">
        <f t="shared" si="10"/>
        <v>1095297.1741340854</v>
      </c>
      <c r="M21" s="100">
        <f t="shared" si="10"/>
        <v>1260938.3822618402</v>
      </c>
      <c r="N21" s="100">
        <f t="shared" si="10"/>
        <v>1434167.3667353368</v>
      </c>
      <c r="O21" s="100">
        <f t="shared" si="10"/>
        <v>1607016.8043748229</v>
      </c>
      <c r="P21" s="100">
        <f t="shared" si="10"/>
        <v>1769696.7983184052</v>
      </c>
      <c r="Q21" s="100">
        <f t="shared" si="10"/>
        <v>1911272.5421838793</v>
      </c>
    </row>
    <row r="22" spans="3:17" x14ac:dyDescent="0.25">
      <c r="C22" s="111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3:17" x14ac:dyDescent="0.25">
      <c r="C23" s="111" t="s">
        <v>562</v>
      </c>
      <c r="E23" s="104">
        <v>-181934</v>
      </c>
      <c r="F23" s="104">
        <v>-209554</v>
      </c>
      <c r="G23" s="104">
        <v>-278574</v>
      </c>
      <c r="H23" s="100">
        <f>G23*(1+H17)</f>
        <v>-342881.17841350922</v>
      </c>
      <c r="I23" s="100">
        <f t="shared" ref="I23:Q23" si="11">H23*(1+I17)</f>
        <v>-419811.80079379166</v>
      </c>
      <c r="J23" s="100">
        <f t="shared" si="11"/>
        <v>-509612.70510409749</v>
      </c>
      <c r="K23" s="100">
        <f t="shared" si="11"/>
        <v>-611596.31849513354</v>
      </c>
      <c r="L23" s="100">
        <f t="shared" si="11"/>
        <v>-723917.75841750624</v>
      </c>
      <c r="M23" s="100">
        <f t="shared" si="11"/>
        <v>-843443.15416919964</v>
      </c>
      <c r="N23" s="100">
        <f t="shared" si="11"/>
        <v>-965762.52452454832</v>
      </c>
      <c r="O23" s="100">
        <f t="shared" si="11"/>
        <v>-1085389.6857963188</v>
      </c>
      <c r="P23" s="100">
        <f t="shared" si="11"/>
        <v>-1196167.4887887186</v>
      </c>
      <c r="Q23" s="100">
        <f t="shared" si="11"/>
        <v>-1291860.8878918162</v>
      </c>
    </row>
    <row r="24" spans="3:17" x14ac:dyDescent="0.25">
      <c r="C24" s="111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3:17" x14ac:dyDescent="0.25">
      <c r="C25" s="111" t="s">
        <v>563</v>
      </c>
      <c r="E25" s="100">
        <f>E21+E23</f>
        <v>199984</v>
      </c>
      <c r="F25" s="100">
        <f t="shared" ref="F25:G25" si="12">F21+F23</f>
        <v>173671</v>
      </c>
      <c r="G25" s="100">
        <f t="shared" si="12"/>
        <v>232844</v>
      </c>
      <c r="H25" s="100">
        <f>H21+H23</f>
        <v>249721.39625782002</v>
      </c>
      <c r="I25" s="100">
        <f t="shared" ref="I25:Q25" si="13">I21+I23</f>
        <v>271136.27205509203</v>
      </c>
      <c r="J25" s="100">
        <f t="shared" si="13"/>
        <v>298119.93757933821</v>
      </c>
      <c r="K25" s="100">
        <f t="shared" si="13"/>
        <v>331440.40426882391</v>
      </c>
      <c r="L25" s="100">
        <f t="shared" si="13"/>
        <v>371379.41571657918</v>
      </c>
      <c r="M25" s="100">
        <f t="shared" si="13"/>
        <v>417495.22809264052</v>
      </c>
      <c r="N25" s="100">
        <f t="shared" si="13"/>
        <v>468404.84221078851</v>
      </c>
      <c r="O25" s="100">
        <f t="shared" si="13"/>
        <v>521627.11857850407</v>
      </c>
      <c r="P25" s="100">
        <f t="shared" si="13"/>
        <v>573529.30952968658</v>
      </c>
      <c r="Q25" s="100">
        <f t="shared" si="13"/>
        <v>619411.65429206309</v>
      </c>
    </row>
    <row r="26" spans="3:17" x14ac:dyDescent="0.25">
      <c r="C26" s="111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3:17" x14ac:dyDescent="0.25">
      <c r="C27" s="111" t="s">
        <v>564</v>
      </c>
      <c r="E27" s="104">
        <v>-64583</v>
      </c>
      <c r="F27" s="104">
        <v>43425</v>
      </c>
      <c r="G27" s="104">
        <v>61513</v>
      </c>
      <c r="H27" s="100">
        <f>-H25*0.21</f>
        <v>-52441.493214142203</v>
      </c>
      <c r="I27" s="100">
        <f t="shared" ref="I27:Q27" si="14">-I25*0.21</f>
        <v>-56938.617131569328</v>
      </c>
      <c r="J27" s="100">
        <f t="shared" si="14"/>
        <v>-62605.186891661018</v>
      </c>
      <c r="K27" s="100">
        <f t="shared" si="14"/>
        <v>-69602.484896453025</v>
      </c>
      <c r="L27" s="100">
        <f t="shared" si="14"/>
        <v>-77989.67730048162</v>
      </c>
      <c r="M27" s="100">
        <f t="shared" si="14"/>
        <v>-87673.997899454509</v>
      </c>
      <c r="N27" s="100">
        <f t="shared" si="14"/>
        <v>-98365.016864265577</v>
      </c>
      <c r="O27" s="100">
        <f t="shared" si="14"/>
        <v>-109541.69490148585</v>
      </c>
      <c r="P27" s="100">
        <f t="shared" si="14"/>
        <v>-120441.15500123418</v>
      </c>
      <c r="Q27" s="100">
        <f t="shared" si="14"/>
        <v>-130076.44740133325</v>
      </c>
    </row>
    <row r="28" spans="3:17" x14ac:dyDescent="0.25">
      <c r="C28" s="111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3:17" x14ac:dyDescent="0.25">
      <c r="C29" s="111" t="s">
        <v>565</v>
      </c>
      <c r="E29" s="100">
        <f>E25+E27</f>
        <v>135401</v>
      </c>
      <c r="F29" s="100">
        <f t="shared" ref="F29:G29" si="15">F25+F27</f>
        <v>217096</v>
      </c>
      <c r="G29" s="100">
        <f t="shared" si="15"/>
        <v>294357</v>
      </c>
      <c r="H29" s="100">
        <f>H25+H27</f>
        <v>197279.9030436778</v>
      </c>
      <c r="I29" s="100">
        <f t="shared" ref="I29:Q29" si="16">I25+I27</f>
        <v>214197.6549235227</v>
      </c>
      <c r="J29" s="100">
        <f t="shared" si="16"/>
        <v>235514.75068767718</v>
      </c>
      <c r="K29" s="100">
        <f t="shared" si="16"/>
        <v>261837.91937237087</v>
      </c>
      <c r="L29" s="100">
        <f t="shared" si="16"/>
        <v>293389.73841609759</v>
      </c>
      <c r="M29" s="100">
        <f t="shared" si="16"/>
        <v>329821.23019318603</v>
      </c>
      <c r="N29" s="100">
        <f t="shared" si="16"/>
        <v>370039.82534652296</v>
      </c>
      <c r="O29" s="100">
        <f t="shared" si="16"/>
        <v>412085.4236770182</v>
      </c>
      <c r="P29" s="100">
        <f t="shared" si="16"/>
        <v>453088.15452845243</v>
      </c>
      <c r="Q29" s="100">
        <f t="shared" si="16"/>
        <v>489335.20689072984</v>
      </c>
    </row>
    <row r="30" spans="3:17" x14ac:dyDescent="0.25">
      <c r="C30" s="111"/>
      <c r="E30" s="100"/>
      <c r="F30" s="102"/>
      <c r="G30" s="102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3:17" x14ac:dyDescent="0.25">
      <c r="C31" s="111" t="s">
        <v>566</v>
      </c>
      <c r="E31" s="104">
        <v>597142</v>
      </c>
      <c r="F31" s="104">
        <v>671960</v>
      </c>
      <c r="G31" s="104">
        <v>683615</v>
      </c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3:17" x14ac:dyDescent="0.25">
      <c r="C32" s="112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3:17" x14ac:dyDescent="0.25">
      <c r="C33" s="111" t="s">
        <v>575</v>
      </c>
      <c r="E33" s="104">
        <v>593586</v>
      </c>
      <c r="F33" s="104">
        <v>813586</v>
      </c>
      <c r="G33" s="104">
        <v>1036858</v>
      </c>
      <c r="H33" s="100">
        <f t="shared" ref="H33:Q33" si="17">G33*(1+H15)</f>
        <v>1276210.6043186884</v>
      </c>
      <c r="I33" s="100">
        <f t="shared" si="17"/>
        <v>1562547.9195741497</v>
      </c>
      <c r="J33" s="100">
        <f t="shared" si="17"/>
        <v>1896788.681602821</v>
      </c>
      <c r="K33" s="100">
        <f t="shared" si="17"/>
        <v>2276373.7305068928</v>
      </c>
      <c r="L33" s="100">
        <f t="shared" si="17"/>
        <v>2694436.3765364271</v>
      </c>
      <c r="M33" s="100">
        <f t="shared" si="17"/>
        <v>3139312.2902552569</v>
      </c>
      <c r="N33" s="100">
        <f t="shared" si="17"/>
        <v>3594587.4333335995</v>
      </c>
      <c r="O33" s="100">
        <f t="shared" si="17"/>
        <v>4039842.1203536568</v>
      </c>
      <c r="P33" s="100">
        <f t="shared" si="17"/>
        <v>4452159.3188542118</v>
      </c>
      <c r="Q33" s="100">
        <f t="shared" si="17"/>
        <v>4808332.0643625492</v>
      </c>
    </row>
    <row r="34" spans="3:17" x14ac:dyDescent="0.25">
      <c r="C34" s="111" t="s">
        <v>576</v>
      </c>
      <c r="E34" s="100"/>
      <c r="F34" s="100">
        <f>F33-E33</f>
        <v>220000</v>
      </c>
      <c r="G34" s="100">
        <f>G33-F33</f>
        <v>223272</v>
      </c>
      <c r="H34" s="100">
        <f t="shared" ref="H34:Q34" si="18">H33-G33</f>
        <v>239352.60431868839</v>
      </c>
      <c r="I34" s="100">
        <f t="shared" si="18"/>
        <v>286337.31525546126</v>
      </c>
      <c r="J34" s="100">
        <f t="shared" si="18"/>
        <v>334240.76202867134</v>
      </c>
      <c r="K34" s="100">
        <f t="shared" si="18"/>
        <v>379585.04890407179</v>
      </c>
      <c r="L34" s="100">
        <f t="shared" si="18"/>
        <v>418062.64602953428</v>
      </c>
      <c r="M34" s="100">
        <f t="shared" si="18"/>
        <v>444875.91371882986</v>
      </c>
      <c r="N34" s="100">
        <f t="shared" si="18"/>
        <v>455275.14307834255</v>
      </c>
      <c r="O34" s="100">
        <f t="shared" si="18"/>
        <v>445254.68702005735</v>
      </c>
      <c r="P34" s="100">
        <f t="shared" si="18"/>
        <v>412317.19850055501</v>
      </c>
      <c r="Q34" s="100">
        <f t="shared" si="18"/>
        <v>356172.74550833739</v>
      </c>
    </row>
    <row r="35" spans="3:17" x14ac:dyDescent="0.25"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3:17" x14ac:dyDescent="0.25">
      <c r="C36" s="114" t="s">
        <v>567</v>
      </c>
      <c r="D36" s="101"/>
      <c r="E36" s="105"/>
      <c r="F36" s="105"/>
      <c r="G36" s="105"/>
      <c r="H36" s="105"/>
      <c r="I36" s="105"/>
      <c r="J36" s="100"/>
      <c r="K36" s="100"/>
      <c r="L36" s="100"/>
      <c r="M36" s="100"/>
      <c r="N36" s="100"/>
      <c r="O36" s="100"/>
      <c r="P36" s="100"/>
      <c r="Q36" s="100"/>
    </row>
    <row r="37" spans="3:17" x14ac:dyDescent="0.25">
      <c r="C37" s="101" t="s">
        <v>579</v>
      </c>
      <c r="D37" s="101"/>
      <c r="E37" s="105"/>
      <c r="F37" s="105"/>
      <c r="G37" s="105"/>
      <c r="H37" s="105"/>
      <c r="I37" s="105"/>
      <c r="J37" s="100"/>
      <c r="K37" s="100"/>
      <c r="L37" s="100"/>
      <c r="M37" s="100"/>
      <c r="N37" s="100"/>
      <c r="O37" s="100"/>
      <c r="P37" s="100"/>
      <c r="Q37" s="100"/>
    </row>
    <row r="38" spans="3:17" x14ac:dyDescent="0.25">
      <c r="C38" s="101" t="s">
        <v>568</v>
      </c>
      <c r="D38" s="101"/>
      <c r="E38" s="105"/>
      <c r="F38" s="105"/>
      <c r="G38" s="105"/>
      <c r="H38" s="105"/>
      <c r="I38" s="105"/>
      <c r="J38" s="100"/>
      <c r="K38" s="100"/>
      <c r="L38" s="100"/>
      <c r="M38" s="100"/>
      <c r="N38" s="100"/>
      <c r="O38" s="100"/>
      <c r="P38" s="100"/>
      <c r="Q38" s="100"/>
    </row>
    <row r="39" spans="3:17" x14ac:dyDescent="0.25">
      <c r="C39" s="101" t="s">
        <v>580</v>
      </c>
      <c r="D39" s="101"/>
      <c r="E39" s="105"/>
      <c r="F39" s="105"/>
      <c r="G39" s="105"/>
      <c r="H39" s="105"/>
      <c r="I39" s="105"/>
      <c r="J39" s="100"/>
      <c r="K39" s="100"/>
      <c r="L39" s="100"/>
      <c r="M39" s="100"/>
      <c r="N39" s="100"/>
      <c r="O39" s="100"/>
      <c r="P39" s="100"/>
      <c r="Q39" s="100"/>
    </row>
    <row r="40" spans="3:17" x14ac:dyDescent="0.25">
      <c r="C40" s="101" t="s">
        <v>573</v>
      </c>
      <c r="D40" s="101"/>
      <c r="E40" s="101"/>
      <c r="F40" s="101"/>
      <c r="G40" s="101"/>
      <c r="H40" s="101"/>
      <c r="I40" s="101"/>
    </row>
    <row r="41" spans="3:17" x14ac:dyDescent="0.25">
      <c r="C41" s="101" t="s">
        <v>578</v>
      </c>
      <c r="D41" s="101"/>
      <c r="E41" s="101"/>
      <c r="F41" s="101"/>
      <c r="G41" s="101"/>
      <c r="H41" s="101"/>
      <c r="I41" s="101"/>
    </row>
    <row r="42" spans="3:17" x14ac:dyDescent="0.25">
      <c r="C42" s="101"/>
      <c r="D42" s="101"/>
      <c r="E42" s="101"/>
      <c r="F42" s="101"/>
      <c r="G42" s="101"/>
      <c r="H42" s="101"/>
      <c r="I42" s="10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C2F2-6B8D-46AA-8D21-01D2E5036581}">
  <sheetPr>
    <tabColor theme="8" tint="0.59999389629810485"/>
  </sheetPr>
  <dimension ref="A1"/>
  <sheetViews>
    <sheetView workbookViewId="0">
      <selection activeCell="G47" sqref="G47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C680-D172-4F2A-8761-CDCC7F8130A2}">
  <dimension ref="A1:AA76"/>
  <sheetViews>
    <sheetView showGridLines="0" topLeftCell="A55" workbookViewId="0">
      <selection sqref="A1:XFD5"/>
    </sheetView>
  </sheetViews>
  <sheetFormatPr defaultRowHeight="15" x14ac:dyDescent="0.25"/>
  <cols>
    <col min="1" max="1" width="11.7109375" customWidth="1"/>
    <col min="5" max="5" width="12.42578125" customWidth="1"/>
    <col min="11" max="11" width="12.140625" customWidth="1"/>
    <col min="14" max="14" width="16.42578125" customWidth="1"/>
    <col min="18" max="18" width="11.85546875" customWidth="1"/>
    <col min="24" max="24" width="12.42578125" customWidth="1"/>
  </cols>
  <sheetData>
    <row r="1" spans="1:27" ht="16.5" x14ac:dyDescent="0.25">
      <c r="A1" s="20" t="s">
        <v>0</v>
      </c>
    </row>
    <row r="2" spans="1:27" ht="16.5" x14ac:dyDescent="0.25">
      <c r="A2" s="20" t="s">
        <v>1</v>
      </c>
    </row>
    <row r="3" spans="1:27" ht="16.5" x14ac:dyDescent="0.25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spans="1:27" ht="16.5" x14ac:dyDescent="0.25">
      <c r="A4" s="20"/>
    </row>
    <row r="5" spans="1:27" ht="16.5" x14ac:dyDescent="0.25">
      <c r="A5" s="20" t="s">
        <v>549</v>
      </c>
    </row>
    <row r="8" spans="1:27" ht="18.75" x14ac:dyDescent="0.25">
      <c r="A8" s="134" t="s">
        <v>3</v>
      </c>
      <c r="B8" s="134"/>
      <c r="C8" s="134"/>
      <c r="D8" s="135"/>
      <c r="E8" s="135"/>
      <c r="F8" s="135"/>
      <c r="G8" s="134" t="s">
        <v>3</v>
      </c>
      <c r="H8" s="134"/>
      <c r="I8" s="134"/>
      <c r="J8" s="1"/>
      <c r="K8" s="1"/>
      <c r="L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7" ht="19.5" thickBot="1" x14ac:dyDescent="0.3">
      <c r="A9" s="129"/>
      <c r="B9" s="129"/>
      <c r="C9" s="129"/>
      <c r="D9" s="130">
        <v>2022</v>
      </c>
      <c r="E9" s="130"/>
      <c r="F9" s="130"/>
      <c r="G9" s="131"/>
      <c r="H9" s="131"/>
      <c r="I9" s="131"/>
      <c r="J9" s="130">
        <v>2021</v>
      </c>
      <c r="K9" s="130"/>
      <c r="L9" s="130"/>
      <c r="N9" s="129"/>
      <c r="O9" s="129"/>
      <c r="P9" s="129"/>
      <c r="Q9" s="130">
        <v>2021</v>
      </c>
      <c r="R9" s="130"/>
      <c r="S9" s="130"/>
      <c r="T9" s="131"/>
      <c r="U9" s="131"/>
      <c r="V9" s="131"/>
      <c r="W9" s="130">
        <v>2020</v>
      </c>
      <c r="X9" s="130"/>
      <c r="Y9" s="130"/>
    </row>
    <row r="10" spans="1:27" ht="19.5" thickTop="1" x14ac:dyDescent="0.25">
      <c r="A10" s="132" t="s">
        <v>4</v>
      </c>
      <c r="B10" s="132"/>
      <c r="C10" s="132"/>
      <c r="D10" s="133"/>
      <c r="E10" s="133"/>
      <c r="F10" s="133"/>
      <c r="G10" s="133"/>
      <c r="H10" s="133"/>
      <c r="I10" s="133"/>
      <c r="J10" s="133"/>
      <c r="K10" s="133"/>
      <c r="L10" s="133"/>
      <c r="N10" s="132" t="s">
        <v>4</v>
      </c>
      <c r="O10" s="132"/>
      <c r="P10" s="132"/>
      <c r="Q10" s="133"/>
      <c r="R10" s="133"/>
      <c r="S10" s="133"/>
      <c r="T10" s="133"/>
      <c r="U10" s="133"/>
      <c r="V10" s="133"/>
      <c r="W10" s="133"/>
      <c r="X10" s="133"/>
      <c r="Y10" s="133"/>
    </row>
    <row r="11" spans="1:27" ht="18.75" x14ac:dyDescent="0.25">
      <c r="A11" s="140" t="s">
        <v>5</v>
      </c>
      <c r="B11" s="140"/>
      <c r="C11" s="140"/>
      <c r="D11" s="135"/>
      <c r="E11" s="135"/>
      <c r="F11" s="135"/>
      <c r="G11" s="135"/>
      <c r="H11" s="135"/>
      <c r="I11" s="135"/>
      <c r="J11" s="135"/>
      <c r="K11" s="135"/>
      <c r="L11" s="135"/>
      <c r="N11" s="140" t="s">
        <v>5</v>
      </c>
      <c r="O11" s="140"/>
      <c r="P11" s="140"/>
      <c r="Q11" s="135"/>
      <c r="R11" s="135"/>
      <c r="S11" s="135"/>
      <c r="T11" s="135"/>
      <c r="U11" s="135"/>
      <c r="V11" s="135"/>
      <c r="W11" s="135"/>
      <c r="X11" s="135"/>
      <c r="Y11" s="135"/>
    </row>
    <row r="12" spans="1:27" ht="18.75" x14ac:dyDescent="0.3">
      <c r="A12" s="139" t="s">
        <v>6</v>
      </c>
      <c r="B12" s="139"/>
      <c r="C12" s="139"/>
      <c r="D12" s="5" t="s">
        <v>7</v>
      </c>
      <c r="E12" s="6" t="s">
        <v>8</v>
      </c>
      <c r="F12" s="7"/>
      <c r="G12" s="135"/>
      <c r="H12" s="135"/>
      <c r="I12" s="135"/>
      <c r="J12" s="3" t="s">
        <v>7</v>
      </c>
      <c r="K12" s="8" t="s">
        <v>9</v>
      </c>
      <c r="L12" s="7"/>
      <c r="N12" s="139" t="s">
        <v>6</v>
      </c>
      <c r="O12" s="139"/>
      <c r="P12" s="139"/>
      <c r="Q12" s="5" t="s">
        <v>7</v>
      </c>
      <c r="R12" s="6" t="s">
        <v>454</v>
      </c>
      <c r="S12" s="7"/>
      <c r="T12" s="135"/>
      <c r="U12" s="135"/>
      <c r="V12" s="135"/>
      <c r="W12" s="3" t="s">
        <v>7</v>
      </c>
      <c r="X12" s="8" t="s">
        <v>455</v>
      </c>
      <c r="Y12" s="7"/>
    </row>
    <row r="13" spans="1:2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7" ht="29.25" customHeight="1" x14ac:dyDescent="0.3">
      <c r="A14" s="136" t="s">
        <v>10</v>
      </c>
      <c r="B14" s="136"/>
      <c r="C14" s="136"/>
      <c r="D14" s="137" t="s">
        <v>11</v>
      </c>
      <c r="E14" s="137"/>
      <c r="F14" s="7"/>
      <c r="G14" s="135"/>
      <c r="H14" s="135"/>
      <c r="I14" s="135"/>
      <c r="J14" s="138" t="s">
        <v>12</v>
      </c>
      <c r="K14" s="138"/>
      <c r="L14" s="7"/>
      <c r="N14" s="139" t="s">
        <v>10</v>
      </c>
      <c r="O14" s="139"/>
      <c r="P14" s="139"/>
      <c r="Q14" s="137" t="s">
        <v>456</v>
      </c>
      <c r="R14" s="137"/>
      <c r="S14" s="7"/>
      <c r="T14" s="135"/>
      <c r="U14" s="135"/>
      <c r="V14" s="135"/>
      <c r="W14" s="138" t="s">
        <v>457</v>
      </c>
      <c r="X14" s="138"/>
      <c r="Y14" s="7"/>
    </row>
    <row r="15" spans="1:27" ht="18.75" x14ac:dyDescent="0.3">
      <c r="A15" s="139" t="s">
        <v>13</v>
      </c>
      <c r="B15" s="139"/>
      <c r="C15" s="139"/>
      <c r="D15" s="137" t="s">
        <v>14</v>
      </c>
      <c r="E15" s="137"/>
      <c r="F15" s="7"/>
      <c r="G15" s="135"/>
      <c r="H15" s="135"/>
      <c r="I15" s="135"/>
      <c r="J15" s="138" t="s">
        <v>15</v>
      </c>
      <c r="K15" s="138"/>
      <c r="L15" s="7"/>
      <c r="N15" s="139" t="s">
        <v>13</v>
      </c>
      <c r="O15" s="139"/>
      <c r="P15" s="139"/>
      <c r="Q15" s="137" t="s">
        <v>458</v>
      </c>
      <c r="R15" s="137"/>
      <c r="S15" s="7"/>
      <c r="T15" s="135"/>
      <c r="U15" s="135"/>
      <c r="V15" s="135"/>
      <c r="W15" s="138" t="s">
        <v>459</v>
      </c>
      <c r="X15" s="138"/>
      <c r="Y15" s="7"/>
    </row>
    <row r="16" spans="1:27" ht="29.25" customHeight="1" x14ac:dyDescent="0.3">
      <c r="A16" s="139" t="s">
        <v>16</v>
      </c>
      <c r="B16" s="139"/>
      <c r="C16" s="139"/>
      <c r="D16" s="137" t="s">
        <v>17</v>
      </c>
      <c r="E16" s="137"/>
      <c r="F16" s="7"/>
      <c r="G16" s="135"/>
      <c r="H16" s="135"/>
      <c r="I16" s="135"/>
      <c r="J16" s="138" t="s">
        <v>18</v>
      </c>
      <c r="K16" s="138"/>
      <c r="L16" s="7"/>
      <c r="N16" s="139" t="s">
        <v>16</v>
      </c>
      <c r="O16" s="139"/>
      <c r="P16" s="139"/>
      <c r="Q16" s="137" t="s">
        <v>460</v>
      </c>
      <c r="R16" s="137"/>
      <c r="S16" s="7"/>
      <c r="T16" s="135"/>
      <c r="U16" s="135"/>
      <c r="V16" s="135"/>
      <c r="W16" s="138" t="s">
        <v>461</v>
      </c>
      <c r="X16" s="138"/>
      <c r="Y16" s="7"/>
    </row>
    <row r="17" spans="1:25" ht="18.75" x14ac:dyDescent="0.3">
      <c r="A17" s="136" t="s">
        <v>19</v>
      </c>
      <c r="B17" s="136"/>
      <c r="C17" s="136"/>
      <c r="D17" s="137" t="s">
        <v>20</v>
      </c>
      <c r="E17" s="137"/>
      <c r="F17" s="7"/>
      <c r="G17" s="135"/>
      <c r="H17" s="135"/>
      <c r="I17" s="135"/>
      <c r="J17" s="138" t="s">
        <v>21</v>
      </c>
      <c r="K17" s="138"/>
      <c r="L17" s="7"/>
      <c r="N17" s="139" t="s">
        <v>19</v>
      </c>
      <c r="O17" s="139"/>
      <c r="P17" s="139"/>
      <c r="Q17" s="137" t="s">
        <v>462</v>
      </c>
      <c r="R17" s="137"/>
      <c r="S17" s="7"/>
      <c r="T17" s="135"/>
      <c r="U17" s="135"/>
      <c r="V17" s="135"/>
      <c r="W17" s="138" t="s">
        <v>463</v>
      </c>
      <c r="X17" s="138"/>
      <c r="Y17" s="7"/>
    </row>
    <row r="18" spans="1:25" ht="18.75" x14ac:dyDescent="0.3">
      <c r="A18" s="139" t="s">
        <v>22</v>
      </c>
      <c r="B18" s="139"/>
      <c r="C18" s="139"/>
      <c r="D18" s="137" t="s">
        <v>23</v>
      </c>
      <c r="E18" s="137"/>
      <c r="F18" s="7"/>
      <c r="G18" s="135"/>
      <c r="H18" s="135"/>
      <c r="I18" s="135"/>
      <c r="J18" s="138" t="s">
        <v>24</v>
      </c>
      <c r="K18" s="138"/>
      <c r="L18" s="7"/>
      <c r="N18" s="139" t="s">
        <v>22</v>
      </c>
      <c r="O18" s="139"/>
      <c r="P18" s="139"/>
      <c r="Q18" s="137" t="s">
        <v>464</v>
      </c>
      <c r="R18" s="137"/>
      <c r="S18" s="7"/>
      <c r="T18" s="135"/>
      <c r="U18" s="135"/>
      <c r="V18" s="135"/>
      <c r="W18" s="138" t="s">
        <v>465</v>
      </c>
      <c r="X18" s="138"/>
      <c r="Y18" s="7"/>
    </row>
    <row r="19" spans="1:25" ht="18.75" x14ac:dyDescent="0.3">
      <c r="A19" s="136" t="s">
        <v>25</v>
      </c>
      <c r="B19" s="136"/>
      <c r="C19" s="136"/>
      <c r="D19" s="137" t="s">
        <v>26</v>
      </c>
      <c r="E19" s="137"/>
      <c r="F19" s="7"/>
      <c r="G19" s="135"/>
      <c r="H19" s="135"/>
      <c r="I19" s="135"/>
      <c r="J19" s="138" t="s">
        <v>27</v>
      </c>
      <c r="K19" s="138"/>
      <c r="L19" s="7"/>
      <c r="N19" s="139" t="s">
        <v>25</v>
      </c>
      <c r="O19" s="139"/>
      <c r="P19" s="139"/>
      <c r="Q19" s="137" t="s">
        <v>466</v>
      </c>
      <c r="R19" s="137"/>
      <c r="S19" s="7"/>
      <c r="T19" s="135"/>
      <c r="U19" s="135"/>
      <c r="V19" s="135"/>
      <c r="W19" s="138" t="s">
        <v>467</v>
      </c>
      <c r="X19" s="138"/>
      <c r="Y19" s="7"/>
    </row>
    <row r="20" spans="1:25" ht="19.5" thickBot="1" x14ac:dyDescent="0.35">
      <c r="A20" s="142" t="s">
        <v>28</v>
      </c>
      <c r="B20" s="142"/>
      <c r="C20" s="142"/>
      <c r="D20" s="143" t="s">
        <v>29</v>
      </c>
      <c r="E20" s="143"/>
      <c r="F20" s="7"/>
      <c r="G20" s="144"/>
      <c r="H20" s="144"/>
      <c r="I20" s="144"/>
      <c r="J20" s="145" t="s">
        <v>30</v>
      </c>
      <c r="K20" s="145"/>
      <c r="L20" s="7"/>
      <c r="N20" s="151" t="s">
        <v>28</v>
      </c>
      <c r="O20" s="151"/>
      <c r="P20" s="151"/>
      <c r="Q20" s="143" t="s">
        <v>468</v>
      </c>
      <c r="R20" s="143"/>
      <c r="S20" s="7"/>
      <c r="T20" s="144"/>
      <c r="U20" s="144"/>
      <c r="V20" s="144"/>
      <c r="W20" s="145" t="s">
        <v>469</v>
      </c>
      <c r="X20" s="145"/>
      <c r="Y20" s="7"/>
    </row>
    <row r="21" spans="1:25" ht="20.25" x14ac:dyDescent="0.3">
      <c r="A21" s="146"/>
      <c r="B21" s="146"/>
      <c r="C21" s="146"/>
      <c r="D21" s="147" t="s">
        <v>31</v>
      </c>
      <c r="E21" s="147"/>
      <c r="F21" s="11"/>
      <c r="G21" s="146"/>
      <c r="H21" s="146"/>
      <c r="I21" s="146"/>
      <c r="J21" s="148" t="s">
        <v>32</v>
      </c>
      <c r="K21" s="148"/>
      <c r="L21" s="11"/>
      <c r="N21" s="146"/>
      <c r="O21" s="146"/>
      <c r="P21" s="146"/>
      <c r="Q21" s="147" t="s">
        <v>470</v>
      </c>
      <c r="R21" s="147"/>
      <c r="S21" s="11"/>
      <c r="T21" s="146"/>
      <c r="U21" s="146"/>
      <c r="V21" s="146"/>
      <c r="W21" s="148" t="s">
        <v>471</v>
      </c>
      <c r="X21" s="148"/>
      <c r="Y21" s="11"/>
    </row>
    <row r="22" spans="1:25" ht="28.5" customHeight="1" x14ac:dyDescent="0.3">
      <c r="A22" s="141" t="s">
        <v>33</v>
      </c>
      <c r="B22" s="141"/>
      <c r="C22" s="141"/>
      <c r="D22" s="137" t="s">
        <v>34</v>
      </c>
      <c r="E22" s="137"/>
      <c r="F22" s="7"/>
      <c r="G22" s="135"/>
      <c r="H22" s="135"/>
      <c r="I22" s="135"/>
      <c r="J22" s="138" t="s">
        <v>35</v>
      </c>
      <c r="K22" s="138"/>
      <c r="L22" s="7"/>
      <c r="N22" s="140" t="s">
        <v>33</v>
      </c>
      <c r="O22" s="140"/>
      <c r="P22" s="140"/>
      <c r="Q22" s="137" t="s">
        <v>472</v>
      </c>
      <c r="R22" s="137"/>
      <c r="S22" s="7"/>
      <c r="T22" s="135"/>
      <c r="U22" s="135"/>
      <c r="V22" s="135"/>
      <c r="W22" s="138" t="s">
        <v>473</v>
      </c>
      <c r="X22" s="138"/>
      <c r="Y22" s="7"/>
    </row>
    <row r="23" spans="1:25" ht="18.75" x14ac:dyDescent="0.3">
      <c r="A23" s="141" t="s">
        <v>36</v>
      </c>
      <c r="B23" s="141"/>
      <c r="C23" s="141"/>
      <c r="D23" s="137" t="s">
        <v>37</v>
      </c>
      <c r="E23" s="137"/>
      <c r="F23" s="7"/>
      <c r="G23" s="135"/>
      <c r="H23" s="135"/>
      <c r="I23" s="135"/>
      <c r="J23" s="138" t="s">
        <v>38</v>
      </c>
      <c r="K23" s="138"/>
      <c r="L23" s="7"/>
      <c r="N23" s="140" t="s">
        <v>36</v>
      </c>
      <c r="O23" s="140"/>
      <c r="P23" s="140"/>
      <c r="Q23" s="137" t="s">
        <v>474</v>
      </c>
      <c r="R23" s="137"/>
      <c r="S23" s="7"/>
      <c r="T23" s="135"/>
      <c r="U23" s="135"/>
      <c r="V23" s="135"/>
      <c r="W23" s="138" t="s">
        <v>475</v>
      </c>
      <c r="X23" s="138"/>
      <c r="Y23" s="7"/>
    </row>
    <row r="24" spans="1:25" ht="20.25" x14ac:dyDescent="0.3">
      <c r="A24" s="141" t="s">
        <v>39</v>
      </c>
      <c r="B24" s="141"/>
      <c r="C24" s="141"/>
      <c r="D24" s="137" t="s">
        <v>40</v>
      </c>
      <c r="E24" s="137"/>
      <c r="F24" s="7"/>
      <c r="G24" s="135"/>
      <c r="H24" s="135"/>
      <c r="I24" s="135"/>
      <c r="J24" s="138" t="s">
        <v>41</v>
      </c>
      <c r="K24" s="138"/>
      <c r="L24" s="7"/>
      <c r="N24" s="140" t="s">
        <v>39</v>
      </c>
      <c r="O24" s="140"/>
      <c r="P24" s="140"/>
      <c r="Q24" s="137" t="s">
        <v>476</v>
      </c>
      <c r="R24" s="137"/>
      <c r="S24" s="7"/>
      <c r="T24" s="135"/>
      <c r="U24" s="135"/>
      <c r="V24" s="135"/>
      <c r="W24" s="138" t="s">
        <v>477</v>
      </c>
      <c r="X24" s="138"/>
      <c r="Y24" s="7"/>
    </row>
    <row r="25" spans="1:25" ht="20.25" x14ac:dyDescent="0.3">
      <c r="A25" s="141" t="s">
        <v>19</v>
      </c>
      <c r="B25" s="141"/>
      <c r="C25" s="141"/>
      <c r="D25" s="137" t="s">
        <v>42</v>
      </c>
      <c r="E25" s="137"/>
      <c r="F25" s="7"/>
      <c r="G25" s="135"/>
      <c r="H25" s="135"/>
      <c r="I25" s="135"/>
      <c r="J25" s="138" t="s">
        <v>43</v>
      </c>
      <c r="K25" s="138"/>
      <c r="L25" s="7"/>
      <c r="N25" s="140" t="s">
        <v>19</v>
      </c>
      <c r="O25" s="140"/>
      <c r="P25" s="140"/>
      <c r="Q25" s="137" t="s">
        <v>478</v>
      </c>
      <c r="R25" s="137"/>
      <c r="S25" s="7"/>
      <c r="T25" s="135"/>
      <c r="U25" s="135"/>
      <c r="V25" s="135"/>
      <c r="W25" s="138" t="s">
        <v>479</v>
      </c>
      <c r="X25" s="138"/>
      <c r="Y25" s="7"/>
    </row>
    <row r="26" spans="1:25" ht="18.75" x14ac:dyDescent="0.25">
      <c r="A26" s="141" t="s">
        <v>44</v>
      </c>
      <c r="B26" s="141"/>
      <c r="C26" s="141"/>
      <c r="D26" s="135"/>
      <c r="E26" s="135"/>
      <c r="F26" s="135"/>
      <c r="G26" s="135"/>
      <c r="H26" s="135"/>
      <c r="I26" s="135"/>
      <c r="J26" s="135"/>
      <c r="K26" s="135"/>
      <c r="L26" s="135"/>
      <c r="N26" s="140" t="s">
        <v>44</v>
      </c>
      <c r="O26" s="140"/>
      <c r="P26" s="140"/>
      <c r="Q26" s="135"/>
      <c r="R26" s="135"/>
      <c r="S26" s="135"/>
      <c r="T26" s="135"/>
      <c r="U26" s="135"/>
      <c r="V26" s="135"/>
      <c r="W26" s="135"/>
      <c r="X26" s="135"/>
      <c r="Y26" s="135"/>
    </row>
    <row r="27" spans="1:25" ht="20.25" x14ac:dyDescent="0.3">
      <c r="A27" s="139" t="s">
        <v>45</v>
      </c>
      <c r="B27" s="139"/>
      <c r="C27" s="139"/>
      <c r="D27" s="137" t="s">
        <v>46</v>
      </c>
      <c r="E27" s="137"/>
      <c r="F27" s="7"/>
      <c r="G27" s="135"/>
      <c r="H27" s="135"/>
      <c r="I27" s="135"/>
      <c r="J27" s="138" t="s">
        <v>47</v>
      </c>
      <c r="K27" s="138"/>
      <c r="L27" s="7"/>
      <c r="N27" s="139" t="s">
        <v>45</v>
      </c>
      <c r="O27" s="139"/>
      <c r="P27" s="139"/>
      <c r="Q27" s="137" t="s">
        <v>480</v>
      </c>
      <c r="R27" s="137"/>
      <c r="S27" s="7"/>
      <c r="T27" s="135"/>
      <c r="U27" s="135"/>
      <c r="V27" s="135"/>
      <c r="W27" s="138" t="s">
        <v>481</v>
      </c>
      <c r="X27" s="138"/>
      <c r="Y27" s="7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8.75" x14ac:dyDescent="0.3">
      <c r="A29" s="139" t="s">
        <v>48</v>
      </c>
      <c r="B29" s="139"/>
      <c r="C29" s="139"/>
      <c r="D29" s="137" t="s">
        <v>49</v>
      </c>
      <c r="E29" s="137"/>
      <c r="F29" s="7"/>
      <c r="G29" s="135"/>
      <c r="H29" s="135"/>
      <c r="I29" s="135"/>
      <c r="J29" s="138" t="s">
        <v>50</v>
      </c>
      <c r="K29" s="138"/>
      <c r="L29" s="7"/>
      <c r="N29" s="139" t="s">
        <v>48</v>
      </c>
      <c r="O29" s="139"/>
      <c r="P29" s="139"/>
      <c r="Q29" s="137" t="s">
        <v>482</v>
      </c>
      <c r="R29" s="137"/>
      <c r="S29" s="7"/>
      <c r="T29" s="135"/>
      <c r="U29" s="135"/>
      <c r="V29" s="135"/>
      <c r="W29" s="138" t="s">
        <v>483</v>
      </c>
      <c r="X29" s="138"/>
      <c r="Y29" s="7"/>
    </row>
    <row r="30" spans="1:25" ht="18.75" x14ac:dyDescent="0.3">
      <c r="A30" s="141" t="s">
        <v>25</v>
      </c>
      <c r="B30" s="141"/>
      <c r="C30" s="141"/>
      <c r="D30" s="137" t="s">
        <v>51</v>
      </c>
      <c r="E30" s="137"/>
      <c r="F30" s="7"/>
      <c r="G30" s="135"/>
      <c r="H30" s="135"/>
      <c r="I30" s="135"/>
      <c r="J30" s="138" t="s">
        <v>52</v>
      </c>
      <c r="K30" s="138"/>
      <c r="L30" s="7"/>
      <c r="N30" s="140" t="s">
        <v>25</v>
      </c>
      <c r="O30" s="140"/>
      <c r="P30" s="140"/>
      <c r="Q30" s="137" t="s">
        <v>484</v>
      </c>
      <c r="R30" s="137"/>
      <c r="S30" s="7"/>
      <c r="T30" s="135"/>
      <c r="U30" s="135"/>
      <c r="V30" s="135"/>
      <c r="W30" s="138" t="s">
        <v>485</v>
      </c>
      <c r="X30" s="138"/>
      <c r="Y30" s="7"/>
    </row>
    <row r="31" spans="1:25" ht="18.75" x14ac:dyDescent="0.3">
      <c r="A31" s="141" t="s">
        <v>53</v>
      </c>
      <c r="B31" s="141"/>
      <c r="C31" s="141"/>
      <c r="D31" s="137" t="s">
        <v>54</v>
      </c>
      <c r="E31" s="137"/>
      <c r="F31" s="7"/>
      <c r="G31" s="135"/>
      <c r="H31" s="135"/>
      <c r="I31" s="135"/>
      <c r="J31" s="138" t="s">
        <v>55</v>
      </c>
      <c r="K31" s="138"/>
      <c r="L31" s="7"/>
      <c r="N31" s="140" t="s">
        <v>53</v>
      </c>
      <c r="O31" s="140"/>
      <c r="P31" s="140"/>
      <c r="Q31" s="137" t="s">
        <v>486</v>
      </c>
      <c r="R31" s="137"/>
      <c r="S31" s="7"/>
      <c r="T31" s="135"/>
      <c r="U31" s="135"/>
      <c r="V31" s="135"/>
      <c r="W31" s="138" t="s">
        <v>487</v>
      </c>
      <c r="X31" s="138"/>
      <c r="Y31" s="7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5" thickBot="1" x14ac:dyDescent="0.35">
      <c r="A33" s="149" t="s">
        <v>28</v>
      </c>
      <c r="B33" s="149"/>
      <c r="C33" s="149"/>
      <c r="D33" s="143" t="s">
        <v>56</v>
      </c>
      <c r="E33" s="143"/>
      <c r="F33" s="7"/>
      <c r="G33" s="144"/>
      <c r="H33" s="144"/>
      <c r="I33" s="144"/>
      <c r="J33" s="145" t="s">
        <v>57</v>
      </c>
      <c r="K33" s="145"/>
      <c r="L33" s="7"/>
      <c r="N33" s="162" t="s">
        <v>28</v>
      </c>
      <c r="O33" s="162"/>
      <c r="P33" s="162"/>
      <c r="Q33" s="143" t="s">
        <v>488</v>
      </c>
      <c r="R33" s="143"/>
      <c r="S33" s="7"/>
      <c r="T33" s="144"/>
      <c r="U33" s="144"/>
      <c r="V33" s="144"/>
      <c r="W33" s="145" t="s">
        <v>489</v>
      </c>
      <c r="X33" s="145"/>
      <c r="Y33" s="7"/>
    </row>
    <row r="34" spans="1:25" ht="19.5" thickBot="1" x14ac:dyDescent="0.35">
      <c r="A34" s="150"/>
      <c r="B34" s="150"/>
      <c r="C34" s="150"/>
      <c r="D34" s="13" t="s">
        <v>7</v>
      </c>
      <c r="E34" s="14" t="s">
        <v>58</v>
      </c>
      <c r="F34" s="15"/>
      <c r="G34" s="150"/>
      <c r="H34" s="150"/>
      <c r="I34" s="150"/>
      <c r="J34" s="16" t="s">
        <v>7</v>
      </c>
      <c r="K34" s="17">
        <v>16797503</v>
      </c>
      <c r="L34" s="1"/>
      <c r="N34" s="150"/>
      <c r="O34" s="150"/>
      <c r="P34" s="150"/>
      <c r="Q34" s="13" t="s">
        <v>7</v>
      </c>
      <c r="R34" s="14" t="s">
        <v>490</v>
      </c>
      <c r="S34" s="15"/>
      <c r="T34" s="150"/>
      <c r="U34" s="150"/>
      <c r="V34" s="150"/>
      <c r="W34" s="16" t="s">
        <v>7</v>
      </c>
      <c r="X34" s="63" t="s">
        <v>491</v>
      </c>
      <c r="Y34" s="1"/>
    </row>
    <row r="35" spans="1:25" ht="16.5" thickTop="1" thickBot="1" x14ac:dyDescent="0.3"/>
    <row r="36" spans="1:25" ht="19.5" thickTop="1" x14ac:dyDescent="0.25">
      <c r="A36" s="132" t="s">
        <v>68</v>
      </c>
      <c r="B36" s="132"/>
      <c r="C36" s="132"/>
      <c r="D36" s="133"/>
      <c r="E36" s="133"/>
      <c r="F36" s="133"/>
      <c r="G36" s="133"/>
      <c r="H36" s="133"/>
      <c r="I36" s="133"/>
      <c r="J36" s="133"/>
      <c r="K36" s="133"/>
      <c r="L36" s="133"/>
      <c r="N36" s="132" t="s">
        <v>68</v>
      </c>
      <c r="O36" s="132"/>
      <c r="P36" s="132"/>
      <c r="Q36" s="133"/>
      <c r="R36" s="133"/>
      <c r="S36" s="133"/>
      <c r="T36" s="133"/>
      <c r="U36" s="133"/>
      <c r="V36" s="133"/>
      <c r="W36" s="133"/>
      <c r="X36" s="133"/>
      <c r="Y36" s="133"/>
    </row>
    <row r="37" spans="1:25" ht="18.75" x14ac:dyDescent="0.25">
      <c r="A37" s="140" t="s">
        <v>69</v>
      </c>
      <c r="B37" s="140"/>
      <c r="C37" s="140"/>
      <c r="D37" s="135"/>
      <c r="E37" s="135"/>
      <c r="F37" s="135"/>
      <c r="G37" s="135"/>
      <c r="H37" s="135"/>
      <c r="I37" s="135"/>
      <c r="J37" s="135"/>
      <c r="K37" s="135"/>
      <c r="L37" s="135"/>
      <c r="N37" s="140" t="s">
        <v>69</v>
      </c>
      <c r="O37" s="140"/>
      <c r="P37" s="140"/>
      <c r="Q37" s="135"/>
      <c r="R37" s="135"/>
      <c r="S37" s="135"/>
      <c r="T37" s="135"/>
      <c r="U37" s="135"/>
      <c r="V37" s="135"/>
      <c r="W37" s="135"/>
      <c r="X37" s="135"/>
      <c r="Y37" s="135"/>
    </row>
    <row r="38" spans="1:25" ht="18.75" x14ac:dyDescent="0.3">
      <c r="A38" s="139" t="s">
        <v>70</v>
      </c>
      <c r="B38" s="139"/>
      <c r="C38" s="139"/>
      <c r="D38" s="5" t="s">
        <v>7</v>
      </c>
      <c r="E38" s="6" t="s">
        <v>71</v>
      </c>
      <c r="F38" s="7"/>
      <c r="G38" s="135"/>
      <c r="H38" s="135"/>
      <c r="I38" s="135"/>
      <c r="J38" s="3" t="s">
        <v>7</v>
      </c>
      <c r="K38" s="8" t="s">
        <v>72</v>
      </c>
      <c r="L38" s="7"/>
      <c r="N38" s="139" t="s">
        <v>70</v>
      </c>
      <c r="O38" s="139"/>
      <c r="P38" s="139"/>
      <c r="Q38" s="5" t="s">
        <v>7</v>
      </c>
      <c r="R38" s="6" t="s">
        <v>492</v>
      </c>
      <c r="S38" s="7"/>
      <c r="T38" s="135"/>
      <c r="U38" s="135"/>
      <c r="V38" s="135"/>
      <c r="W38" s="3" t="s">
        <v>7</v>
      </c>
      <c r="X38" s="8" t="s">
        <v>493</v>
      </c>
      <c r="Y38" s="7"/>
    </row>
    <row r="39" spans="1:25" ht="18.75" x14ac:dyDescent="0.3">
      <c r="A39" s="139" t="s">
        <v>73</v>
      </c>
      <c r="B39" s="139"/>
      <c r="C39" s="139"/>
      <c r="D39" s="137" t="s">
        <v>74</v>
      </c>
      <c r="E39" s="137"/>
      <c r="F39" s="7"/>
      <c r="G39" s="135"/>
      <c r="H39" s="135"/>
      <c r="I39" s="135"/>
      <c r="J39" s="138" t="s">
        <v>75</v>
      </c>
      <c r="K39" s="138"/>
      <c r="L39" s="7"/>
      <c r="N39" s="139" t="s">
        <v>73</v>
      </c>
      <c r="O39" s="139"/>
      <c r="P39" s="139"/>
      <c r="Q39" s="137" t="s">
        <v>494</v>
      </c>
      <c r="R39" s="137"/>
      <c r="S39" s="7"/>
      <c r="T39" s="135"/>
      <c r="U39" s="135"/>
      <c r="V39" s="135"/>
      <c r="W39" s="138" t="s">
        <v>495</v>
      </c>
      <c r="X39" s="138"/>
      <c r="Y39" s="7"/>
    </row>
    <row r="40" spans="1:25" ht="18.75" x14ac:dyDescent="0.3">
      <c r="A40" s="136" t="s">
        <v>59</v>
      </c>
      <c r="B40" s="136"/>
      <c r="C40" s="136"/>
      <c r="D40" s="137" t="s">
        <v>76</v>
      </c>
      <c r="E40" s="137"/>
      <c r="F40" s="7"/>
      <c r="G40" s="135"/>
      <c r="H40" s="135"/>
      <c r="I40" s="135"/>
      <c r="J40" s="138" t="s">
        <v>77</v>
      </c>
      <c r="K40" s="138"/>
      <c r="L40" s="7"/>
      <c r="N40" s="139" t="s">
        <v>59</v>
      </c>
      <c r="O40" s="139"/>
      <c r="P40" s="139"/>
      <c r="Q40" s="137" t="s">
        <v>496</v>
      </c>
      <c r="R40" s="137"/>
      <c r="S40" s="7"/>
      <c r="T40" s="135"/>
      <c r="U40" s="135"/>
      <c r="V40" s="135"/>
      <c r="W40" s="138" t="s">
        <v>497</v>
      </c>
      <c r="X40" s="138"/>
      <c r="Y40" s="7"/>
    </row>
    <row r="41" spans="1:25" ht="18.75" x14ac:dyDescent="0.3">
      <c r="A41" s="136" t="s">
        <v>60</v>
      </c>
      <c r="B41" s="136"/>
      <c r="C41" s="136"/>
      <c r="D41" s="137" t="s">
        <v>78</v>
      </c>
      <c r="E41" s="137"/>
      <c r="F41" s="7"/>
      <c r="G41" s="135"/>
      <c r="H41" s="135"/>
      <c r="I41" s="135"/>
      <c r="J41" s="138" t="s">
        <v>79</v>
      </c>
      <c r="K41" s="138"/>
      <c r="L41" s="7"/>
      <c r="N41" s="139" t="s">
        <v>60</v>
      </c>
      <c r="O41" s="139"/>
      <c r="P41" s="139"/>
      <c r="Q41" s="137" t="s">
        <v>498</v>
      </c>
      <c r="R41" s="137"/>
      <c r="S41" s="7"/>
      <c r="T41" s="135"/>
      <c r="U41" s="135"/>
      <c r="V41" s="135"/>
      <c r="W41" s="138" t="s">
        <v>499</v>
      </c>
      <c r="X41" s="138"/>
      <c r="Y41" s="7"/>
    </row>
    <row r="42" spans="1:25" ht="18.75" x14ac:dyDescent="0.3">
      <c r="A42" s="136" t="s">
        <v>61</v>
      </c>
      <c r="B42" s="136"/>
      <c r="C42" s="136"/>
      <c r="D42" s="137" t="s">
        <v>80</v>
      </c>
      <c r="E42" s="137"/>
      <c r="F42" s="7"/>
      <c r="G42" s="135"/>
      <c r="H42" s="135"/>
      <c r="I42" s="135"/>
      <c r="J42" s="138" t="s">
        <v>81</v>
      </c>
      <c r="K42" s="138"/>
      <c r="L42" s="7"/>
      <c r="N42" s="139" t="s">
        <v>61</v>
      </c>
      <c r="O42" s="139"/>
      <c r="P42" s="139"/>
      <c r="Q42" s="137" t="s">
        <v>500</v>
      </c>
      <c r="R42" s="137"/>
      <c r="S42" s="7"/>
      <c r="T42" s="135"/>
      <c r="U42" s="135"/>
      <c r="V42" s="135"/>
      <c r="W42" s="138" t="s">
        <v>501</v>
      </c>
      <c r="X42" s="138"/>
      <c r="Y42" s="7"/>
    </row>
    <row r="43" spans="1:25" ht="29.25" customHeight="1" x14ac:dyDescent="0.3">
      <c r="A43" s="136" t="s">
        <v>62</v>
      </c>
      <c r="B43" s="136"/>
      <c r="C43" s="136"/>
      <c r="D43" s="137" t="s">
        <v>82</v>
      </c>
      <c r="E43" s="137"/>
      <c r="F43" s="7"/>
      <c r="G43" s="135"/>
      <c r="H43" s="135"/>
      <c r="I43" s="135"/>
      <c r="J43" s="138" t="s">
        <v>83</v>
      </c>
      <c r="K43" s="138"/>
      <c r="L43" s="7"/>
      <c r="N43" s="139" t="s">
        <v>62</v>
      </c>
      <c r="O43" s="139"/>
      <c r="P43" s="139"/>
      <c r="Q43" s="137" t="s">
        <v>502</v>
      </c>
      <c r="R43" s="137"/>
      <c r="S43" s="7"/>
      <c r="T43" s="135"/>
      <c r="U43" s="135"/>
      <c r="V43" s="135"/>
      <c r="W43" s="138" t="s">
        <v>503</v>
      </c>
      <c r="X43" s="138"/>
      <c r="Y43" s="7"/>
    </row>
    <row r="44" spans="1:25" ht="18.75" x14ac:dyDescent="0.3">
      <c r="A44" s="136" t="s">
        <v>25</v>
      </c>
      <c r="B44" s="136"/>
      <c r="C44" s="136"/>
      <c r="D44" s="137" t="s">
        <v>84</v>
      </c>
      <c r="E44" s="137"/>
      <c r="F44" s="7"/>
      <c r="G44" s="135"/>
      <c r="H44" s="135"/>
      <c r="I44" s="135"/>
      <c r="J44" s="138" t="s">
        <v>85</v>
      </c>
      <c r="K44" s="138"/>
      <c r="L44" s="7"/>
      <c r="N44" s="139" t="s">
        <v>25</v>
      </c>
      <c r="O44" s="139"/>
      <c r="P44" s="139"/>
      <c r="Q44" s="137" t="s">
        <v>504</v>
      </c>
      <c r="R44" s="137"/>
      <c r="S44" s="7"/>
      <c r="T44" s="135"/>
      <c r="U44" s="135"/>
      <c r="V44" s="135"/>
      <c r="W44" s="138" t="s">
        <v>505</v>
      </c>
      <c r="X44" s="138"/>
      <c r="Y44" s="7"/>
    </row>
    <row r="45" spans="1:25" ht="19.5" thickBot="1" x14ac:dyDescent="0.35">
      <c r="A45" s="151" t="s">
        <v>86</v>
      </c>
      <c r="B45" s="151"/>
      <c r="C45" s="151"/>
      <c r="D45" s="143" t="s">
        <v>87</v>
      </c>
      <c r="E45" s="143"/>
      <c r="F45" s="7"/>
      <c r="G45" s="144"/>
      <c r="H45" s="144"/>
      <c r="I45" s="144"/>
      <c r="J45" s="145" t="s">
        <v>88</v>
      </c>
      <c r="K45" s="145"/>
      <c r="L45" s="7"/>
      <c r="N45" s="151" t="s">
        <v>86</v>
      </c>
      <c r="O45" s="151"/>
      <c r="P45" s="151"/>
      <c r="Q45" s="143" t="s">
        <v>506</v>
      </c>
      <c r="R45" s="143"/>
      <c r="S45" s="7"/>
      <c r="T45" s="144"/>
      <c r="U45" s="144"/>
      <c r="V45" s="144"/>
      <c r="W45" s="145" t="s">
        <v>507</v>
      </c>
      <c r="X45" s="145"/>
      <c r="Y45" s="7"/>
    </row>
    <row r="46" spans="1:25" ht="20.25" x14ac:dyDescent="0.3">
      <c r="A46" s="146"/>
      <c r="B46" s="146"/>
      <c r="C46" s="146"/>
      <c r="D46" s="147" t="s">
        <v>89</v>
      </c>
      <c r="E46" s="147"/>
      <c r="F46" s="11"/>
      <c r="G46" s="146"/>
      <c r="H46" s="146"/>
      <c r="I46" s="146"/>
      <c r="J46" s="148" t="s">
        <v>90</v>
      </c>
      <c r="K46" s="148"/>
      <c r="L46" s="11"/>
      <c r="N46" s="146"/>
      <c r="O46" s="146"/>
      <c r="P46" s="146"/>
      <c r="Q46" s="147" t="s">
        <v>508</v>
      </c>
      <c r="R46" s="147"/>
      <c r="S46" s="11"/>
      <c r="T46" s="146"/>
      <c r="U46" s="146"/>
      <c r="V46" s="146"/>
      <c r="W46" s="148" t="s">
        <v>509</v>
      </c>
      <c r="X46" s="148"/>
      <c r="Y46" s="11"/>
    </row>
    <row r="47" spans="1:25" ht="20.25" x14ac:dyDescent="0.3">
      <c r="A47" s="141" t="s">
        <v>61</v>
      </c>
      <c r="B47" s="141"/>
      <c r="C47" s="141"/>
      <c r="D47" s="137" t="s">
        <v>91</v>
      </c>
      <c r="E47" s="137"/>
      <c r="F47" s="7"/>
      <c r="G47" s="135"/>
      <c r="H47" s="135"/>
      <c r="I47" s="135"/>
      <c r="J47" s="138" t="s">
        <v>92</v>
      </c>
      <c r="K47" s="138"/>
      <c r="L47" s="7"/>
      <c r="N47" s="140" t="s">
        <v>61</v>
      </c>
      <c r="O47" s="140"/>
      <c r="P47" s="140"/>
      <c r="Q47" s="137" t="s">
        <v>510</v>
      </c>
      <c r="R47" s="137"/>
      <c r="S47" s="7"/>
      <c r="T47" s="135"/>
      <c r="U47" s="135"/>
      <c r="V47" s="135"/>
      <c r="W47" s="138" t="s">
        <v>511</v>
      </c>
      <c r="X47" s="138"/>
      <c r="Y47" s="7"/>
    </row>
    <row r="48" spans="1:25" ht="18.75" x14ac:dyDescent="0.3">
      <c r="A48" s="141" t="s">
        <v>60</v>
      </c>
      <c r="B48" s="141"/>
      <c r="C48" s="141"/>
      <c r="D48" s="137" t="s">
        <v>93</v>
      </c>
      <c r="E48" s="137"/>
      <c r="F48" s="7"/>
      <c r="G48" s="135"/>
      <c r="H48" s="135"/>
      <c r="I48" s="135"/>
      <c r="J48" s="138" t="s">
        <v>94</v>
      </c>
      <c r="K48" s="138"/>
      <c r="L48" s="7"/>
      <c r="N48" s="140" t="s">
        <v>60</v>
      </c>
      <c r="O48" s="140"/>
      <c r="P48" s="140"/>
      <c r="Q48" s="137" t="s">
        <v>512</v>
      </c>
      <c r="R48" s="137"/>
      <c r="S48" s="7"/>
      <c r="T48" s="135"/>
      <c r="U48" s="135"/>
      <c r="V48" s="135"/>
      <c r="W48" s="138" t="s">
        <v>513</v>
      </c>
      <c r="X48" s="138"/>
      <c r="Y48" s="7"/>
    </row>
    <row r="49" spans="1:25" ht="18.75" x14ac:dyDescent="0.3">
      <c r="A49" s="141" t="s">
        <v>53</v>
      </c>
      <c r="B49" s="141"/>
      <c r="C49" s="141"/>
      <c r="D49" s="137" t="s">
        <v>95</v>
      </c>
      <c r="E49" s="137"/>
      <c r="F49" s="7"/>
      <c r="G49" s="135"/>
      <c r="H49" s="135"/>
      <c r="I49" s="135"/>
      <c r="J49" s="138" t="s">
        <v>96</v>
      </c>
      <c r="K49" s="138"/>
      <c r="L49" s="7"/>
      <c r="N49" s="140" t="s">
        <v>53</v>
      </c>
      <c r="O49" s="140"/>
      <c r="P49" s="140"/>
      <c r="Q49" s="137" t="s">
        <v>514</v>
      </c>
      <c r="R49" s="137"/>
      <c r="S49" s="7"/>
      <c r="T49" s="135"/>
      <c r="U49" s="135"/>
      <c r="V49" s="135"/>
      <c r="W49" s="138" t="s">
        <v>515</v>
      </c>
      <c r="X49" s="138"/>
      <c r="Y49" s="7"/>
    </row>
    <row r="50" spans="1:25" ht="18.75" x14ac:dyDescent="0.3">
      <c r="A50" s="141" t="s">
        <v>25</v>
      </c>
      <c r="B50" s="141"/>
      <c r="C50" s="141"/>
      <c r="D50" s="137" t="s">
        <v>97</v>
      </c>
      <c r="E50" s="137"/>
      <c r="F50" s="7"/>
      <c r="G50" s="135"/>
      <c r="H50" s="135"/>
      <c r="I50" s="135"/>
      <c r="J50" s="138" t="s">
        <v>98</v>
      </c>
      <c r="K50" s="138"/>
      <c r="L50" s="7"/>
      <c r="N50" s="140" t="s">
        <v>25</v>
      </c>
      <c r="O50" s="140"/>
      <c r="P50" s="140"/>
      <c r="Q50" s="137" t="s">
        <v>516</v>
      </c>
      <c r="R50" s="137"/>
      <c r="S50" s="7"/>
      <c r="T50" s="135"/>
      <c r="U50" s="135"/>
      <c r="V50" s="135"/>
      <c r="W50" s="138" t="s">
        <v>517</v>
      </c>
      <c r="X50" s="138"/>
      <c r="Y50" s="7"/>
    </row>
    <row r="51" spans="1:25" ht="48.75" customHeight="1" x14ac:dyDescent="0.3">
      <c r="A51" s="141" t="s">
        <v>63</v>
      </c>
      <c r="B51" s="141"/>
      <c r="C51" s="141"/>
      <c r="D51" s="137" t="s">
        <v>99</v>
      </c>
      <c r="E51" s="137"/>
      <c r="F51" s="7"/>
      <c r="G51" s="135"/>
      <c r="H51" s="135"/>
      <c r="I51" s="135"/>
      <c r="J51" s="138" t="s">
        <v>100</v>
      </c>
      <c r="K51" s="138"/>
      <c r="L51" s="7"/>
      <c r="N51" s="140" t="s">
        <v>63</v>
      </c>
      <c r="O51" s="140"/>
      <c r="P51" s="140"/>
      <c r="Q51" s="137" t="s">
        <v>518</v>
      </c>
      <c r="R51" s="137"/>
      <c r="S51" s="7"/>
      <c r="T51" s="135"/>
      <c r="U51" s="135"/>
      <c r="V51" s="135"/>
      <c r="W51" s="138" t="s">
        <v>519</v>
      </c>
      <c r="X51" s="138"/>
      <c r="Y51" s="7"/>
    </row>
    <row r="52" spans="1:25" ht="29.25" customHeight="1" x14ac:dyDescent="0.3">
      <c r="A52" s="141" t="s">
        <v>62</v>
      </c>
      <c r="B52" s="141"/>
      <c r="C52" s="141"/>
      <c r="D52" s="137" t="s">
        <v>101</v>
      </c>
      <c r="E52" s="137"/>
      <c r="F52" s="7"/>
      <c r="G52" s="135"/>
      <c r="H52" s="135"/>
      <c r="I52" s="135"/>
      <c r="J52" s="138" t="s">
        <v>102</v>
      </c>
      <c r="K52" s="138"/>
      <c r="L52" s="7"/>
      <c r="N52" s="140" t="s">
        <v>62</v>
      </c>
      <c r="O52" s="140"/>
      <c r="P52" s="140"/>
      <c r="Q52" s="137" t="s">
        <v>520</v>
      </c>
      <c r="R52" s="137"/>
      <c r="S52" s="7"/>
      <c r="T52" s="135"/>
      <c r="U52" s="135"/>
      <c r="V52" s="135"/>
      <c r="W52" s="138" t="s">
        <v>521</v>
      </c>
      <c r="X52" s="138"/>
      <c r="Y52" s="7"/>
    </row>
    <row r="53" spans="1:25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0.25" x14ac:dyDescent="0.3">
      <c r="A54" s="146"/>
      <c r="B54" s="146"/>
      <c r="C54" s="146"/>
      <c r="D54" s="147" t="s">
        <v>103</v>
      </c>
      <c r="E54" s="147"/>
      <c r="F54" s="11"/>
      <c r="G54" s="146"/>
      <c r="H54" s="146"/>
      <c r="I54" s="146"/>
      <c r="J54" s="148" t="s">
        <v>104</v>
      </c>
      <c r="K54" s="148"/>
      <c r="L54" s="11"/>
      <c r="N54" s="146"/>
      <c r="O54" s="146"/>
      <c r="P54" s="146"/>
      <c r="Q54" s="147" t="s">
        <v>522</v>
      </c>
      <c r="R54" s="147"/>
      <c r="S54" s="11"/>
      <c r="T54" s="146"/>
      <c r="U54" s="146"/>
      <c r="V54" s="146"/>
      <c r="W54" s="148" t="s">
        <v>523</v>
      </c>
      <c r="X54" s="148"/>
      <c r="Y54" s="11"/>
    </row>
    <row r="55" spans="1:25" ht="29.25" customHeight="1" x14ac:dyDescent="0.25">
      <c r="A55" s="141" t="s">
        <v>64</v>
      </c>
      <c r="B55" s="141"/>
      <c r="C55" s="141"/>
      <c r="D55" s="135"/>
      <c r="E55" s="135"/>
      <c r="F55" s="135"/>
      <c r="G55" s="135"/>
      <c r="H55" s="135"/>
      <c r="I55" s="135"/>
      <c r="J55" s="135"/>
      <c r="K55" s="135"/>
      <c r="L55" s="135"/>
      <c r="N55" s="140" t="s">
        <v>64</v>
      </c>
      <c r="O55" s="140"/>
      <c r="P55" s="140"/>
      <c r="Q55" s="135"/>
      <c r="R55" s="135"/>
      <c r="S55" s="135"/>
      <c r="T55" s="135"/>
      <c r="U55" s="135"/>
      <c r="V55" s="135"/>
      <c r="W55" s="135"/>
      <c r="X55" s="135"/>
      <c r="Y55" s="135"/>
    </row>
    <row r="56" spans="1:25" ht="43.5" customHeight="1" x14ac:dyDescent="0.3">
      <c r="A56" s="139" t="s">
        <v>105</v>
      </c>
      <c r="B56" s="139"/>
      <c r="C56" s="139"/>
      <c r="D56" s="137" t="s">
        <v>106</v>
      </c>
      <c r="E56" s="137"/>
      <c r="F56" s="7"/>
      <c r="G56" s="135"/>
      <c r="H56" s="135"/>
      <c r="I56" s="135"/>
      <c r="J56" s="138" t="s">
        <v>107</v>
      </c>
      <c r="K56" s="138"/>
      <c r="L56" s="7"/>
      <c r="N56" s="139" t="s">
        <v>524</v>
      </c>
      <c r="O56" s="139"/>
      <c r="P56" s="139"/>
      <c r="Q56" s="137" t="s">
        <v>525</v>
      </c>
      <c r="R56" s="137"/>
      <c r="S56" s="7"/>
      <c r="T56" s="135"/>
      <c r="U56" s="135"/>
      <c r="V56" s="135"/>
      <c r="W56" s="138" t="s">
        <v>526</v>
      </c>
      <c r="X56" s="138"/>
      <c r="Y56" s="7"/>
    </row>
    <row r="57" spans="1:25" ht="29.25" customHeight="1" thickBot="1" x14ac:dyDescent="0.35">
      <c r="A57" s="151" t="s">
        <v>108</v>
      </c>
      <c r="B57" s="151"/>
      <c r="C57" s="151"/>
      <c r="D57" s="143" t="s">
        <v>109</v>
      </c>
      <c r="E57" s="143"/>
      <c r="F57" s="7"/>
      <c r="G57" s="144"/>
      <c r="H57" s="144"/>
      <c r="I57" s="144"/>
      <c r="J57" s="145" t="s">
        <v>110</v>
      </c>
      <c r="K57" s="145"/>
      <c r="L57" s="7"/>
      <c r="N57" s="151" t="s">
        <v>108</v>
      </c>
      <c r="O57" s="151"/>
      <c r="P57" s="151"/>
      <c r="Q57" s="143" t="s">
        <v>527</v>
      </c>
      <c r="R57" s="143"/>
      <c r="S57" s="7"/>
      <c r="T57" s="144"/>
      <c r="U57" s="144"/>
      <c r="V57" s="144"/>
      <c r="W57" s="145" t="s">
        <v>528</v>
      </c>
      <c r="X57" s="145"/>
      <c r="Y57" s="7"/>
    </row>
    <row r="58" spans="1:25" ht="18.75" x14ac:dyDescent="0.3">
      <c r="A58" s="146"/>
      <c r="B58" s="146"/>
      <c r="C58" s="146"/>
      <c r="D58" s="147" t="s">
        <v>111</v>
      </c>
      <c r="E58" s="147"/>
      <c r="F58" s="11"/>
      <c r="G58" s="146"/>
      <c r="H58" s="146"/>
      <c r="I58" s="146"/>
      <c r="J58" s="148" t="s">
        <v>112</v>
      </c>
      <c r="K58" s="148"/>
      <c r="L58" s="11"/>
      <c r="N58" s="146"/>
      <c r="O58" s="146"/>
      <c r="P58" s="146"/>
      <c r="Q58" s="147" t="s">
        <v>529</v>
      </c>
      <c r="R58" s="147"/>
      <c r="S58" s="11"/>
      <c r="T58" s="146"/>
      <c r="U58" s="146"/>
      <c r="V58" s="146"/>
      <c r="W58" s="148" t="s">
        <v>530</v>
      </c>
      <c r="X58" s="148"/>
      <c r="Y58" s="11"/>
    </row>
    <row r="59" spans="1:25" ht="18.75" x14ac:dyDescent="0.25">
      <c r="A59" s="140" t="s">
        <v>113</v>
      </c>
      <c r="B59" s="140"/>
      <c r="C59" s="140"/>
      <c r="D59" s="135"/>
      <c r="E59" s="135"/>
      <c r="F59" s="135"/>
      <c r="G59" s="135"/>
      <c r="H59" s="135"/>
      <c r="I59" s="135"/>
      <c r="J59" s="135"/>
      <c r="K59" s="135"/>
      <c r="L59" s="135"/>
      <c r="N59" s="140" t="s">
        <v>113</v>
      </c>
      <c r="O59" s="140"/>
      <c r="P59" s="140"/>
      <c r="Q59" s="135"/>
      <c r="R59" s="135"/>
      <c r="S59" s="135"/>
      <c r="T59" s="135"/>
      <c r="U59" s="135"/>
      <c r="V59" s="135"/>
      <c r="W59" s="135"/>
      <c r="X59" s="135"/>
      <c r="Y59" s="135"/>
    </row>
    <row r="60" spans="1:25" ht="18.75" x14ac:dyDescent="0.3">
      <c r="A60" s="139" t="s">
        <v>114</v>
      </c>
      <c r="B60" s="139"/>
      <c r="C60" s="139"/>
      <c r="D60" s="137" t="s">
        <v>115</v>
      </c>
      <c r="E60" s="137"/>
      <c r="F60" s="7"/>
      <c r="G60" s="135"/>
      <c r="H60" s="135"/>
      <c r="I60" s="135"/>
      <c r="J60" s="138" t="s">
        <v>116</v>
      </c>
      <c r="K60" s="138"/>
      <c r="L60" s="7"/>
      <c r="N60" s="139" t="s">
        <v>114</v>
      </c>
      <c r="O60" s="139"/>
      <c r="P60" s="139"/>
      <c r="Q60" s="137" t="s">
        <v>115</v>
      </c>
      <c r="R60" s="137"/>
      <c r="S60" s="7"/>
      <c r="T60" s="135"/>
      <c r="U60" s="135"/>
      <c r="V60" s="135"/>
      <c r="W60" s="138" t="s">
        <v>116</v>
      </c>
      <c r="X60" s="138"/>
      <c r="Y60" s="7"/>
    </row>
    <row r="61" spans="1:25" ht="20.25" x14ac:dyDescent="0.3">
      <c r="A61" s="136" t="s">
        <v>65</v>
      </c>
      <c r="B61" s="136"/>
      <c r="C61" s="136"/>
      <c r="D61" s="137" t="s">
        <v>117</v>
      </c>
      <c r="E61" s="137"/>
      <c r="F61" s="7"/>
      <c r="G61" s="135"/>
      <c r="H61" s="135"/>
      <c r="I61" s="135"/>
      <c r="J61" s="138" t="s">
        <v>118</v>
      </c>
      <c r="K61" s="138"/>
      <c r="L61" s="7"/>
      <c r="N61" s="139" t="s">
        <v>65</v>
      </c>
      <c r="O61" s="139"/>
      <c r="P61" s="139"/>
      <c r="Q61" s="137" t="s">
        <v>531</v>
      </c>
      <c r="R61" s="137"/>
      <c r="S61" s="7"/>
      <c r="T61" s="135"/>
      <c r="U61" s="135"/>
      <c r="V61" s="135"/>
      <c r="W61" s="138" t="s">
        <v>532</v>
      </c>
      <c r="X61" s="138"/>
      <c r="Y61" s="7"/>
    </row>
    <row r="62" spans="1:2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8.75" x14ac:dyDescent="0.3">
      <c r="A63" s="139" t="s">
        <v>119</v>
      </c>
      <c r="B63" s="139"/>
      <c r="C63" s="139"/>
      <c r="D63" s="137" t="s">
        <v>120</v>
      </c>
      <c r="E63" s="137"/>
      <c r="F63" s="7"/>
      <c r="G63" s="135"/>
      <c r="H63" s="135"/>
      <c r="I63" s="135"/>
      <c r="J63" s="138" t="s">
        <v>121</v>
      </c>
      <c r="K63" s="138"/>
      <c r="L63" s="7"/>
      <c r="N63" s="139" t="s">
        <v>119</v>
      </c>
      <c r="O63" s="139"/>
      <c r="P63" s="139"/>
      <c r="Q63" s="137" t="s">
        <v>533</v>
      </c>
      <c r="R63" s="137"/>
      <c r="S63" s="7"/>
      <c r="T63" s="135"/>
      <c r="U63" s="135"/>
      <c r="V63" s="135"/>
      <c r="W63" s="138" t="s">
        <v>534</v>
      </c>
      <c r="X63" s="138"/>
      <c r="Y63" s="7"/>
    </row>
    <row r="64" spans="1:25" ht="18.75" x14ac:dyDescent="0.3">
      <c r="A64" s="139" t="s">
        <v>122</v>
      </c>
      <c r="B64" s="139"/>
      <c r="C64" s="139"/>
      <c r="D64" s="152">
        <v>-997945</v>
      </c>
      <c r="E64" s="152"/>
      <c r="F64" s="7"/>
      <c r="G64" s="135"/>
      <c r="H64" s="135"/>
      <c r="I64" s="135"/>
      <c r="J64" s="153">
        <v>-288424</v>
      </c>
      <c r="K64" s="153"/>
      <c r="L64" s="7"/>
      <c r="N64" s="139" t="s">
        <v>535</v>
      </c>
      <c r="O64" s="139"/>
      <c r="P64" s="139"/>
      <c r="Q64" s="152">
        <v>-288424</v>
      </c>
      <c r="R64" s="152"/>
      <c r="S64" s="7"/>
      <c r="T64" s="135"/>
      <c r="U64" s="135"/>
      <c r="V64" s="135"/>
      <c r="W64" s="138" t="s">
        <v>536</v>
      </c>
      <c r="X64" s="138"/>
      <c r="Y64" s="7"/>
    </row>
    <row r="65" spans="1:25" ht="48.75" customHeight="1" thickBot="1" x14ac:dyDescent="0.35">
      <c r="A65" s="142" t="s">
        <v>66</v>
      </c>
      <c r="B65" s="142"/>
      <c r="C65" s="142"/>
      <c r="D65" s="155">
        <v>-160063</v>
      </c>
      <c r="E65" s="155"/>
      <c r="F65" s="7"/>
      <c r="G65" s="144"/>
      <c r="H65" s="144"/>
      <c r="I65" s="144"/>
      <c r="J65" s="156">
        <v>-71677</v>
      </c>
      <c r="K65" s="156"/>
      <c r="L65" s="7"/>
      <c r="N65" s="151" t="s">
        <v>66</v>
      </c>
      <c r="O65" s="151"/>
      <c r="P65" s="151"/>
      <c r="Q65" s="155">
        <v>-71677</v>
      </c>
      <c r="R65" s="155"/>
      <c r="S65" s="7"/>
      <c r="T65" s="144"/>
      <c r="U65" s="144"/>
      <c r="V65" s="144"/>
      <c r="W65" s="156">
        <v>-22507</v>
      </c>
      <c r="X65" s="156"/>
      <c r="Y65" s="7"/>
    </row>
    <row r="66" spans="1:25" ht="48" customHeight="1" x14ac:dyDescent="0.3">
      <c r="A66" s="157" t="s">
        <v>123</v>
      </c>
      <c r="B66" s="157"/>
      <c r="C66" s="157"/>
      <c r="D66" s="147" t="s">
        <v>124</v>
      </c>
      <c r="E66" s="147"/>
      <c r="F66" s="11"/>
      <c r="G66" s="146"/>
      <c r="H66" s="146"/>
      <c r="I66" s="146"/>
      <c r="J66" s="148" t="s">
        <v>125</v>
      </c>
      <c r="K66" s="148"/>
      <c r="L66" s="11"/>
      <c r="N66" s="157" t="s">
        <v>123</v>
      </c>
      <c r="O66" s="157"/>
      <c r="P66" s="157"/>
      <c r="Q66" s="147" t="s">
        <v>537</v>
      </c>
      <c r="R66" s="147"/>
      <c r="S66" s="11"/>
      <c r="T66" s="146"/>
      <c r="U66" s="146"/>
      <c r="V66" s="146"/>
      <c r="W66" s="148" t="s">
        <v>538</v>
      </c>
      <c r="X66" s="148"/>
      <c r="Y66" s="11"/>
    </row>
    <row r="67" spans="1:25" ht="29.25" customHeight="1" x14ac:dyDescent="0.25">
      <c r="A67" s="139" t="s">
        <v>126</v>
      </c>
      <c r="B67" s="139"/>
      <c r="C67" s="139"/>
      <c r="D67" s="135"/>
      <c r="E67" s="135"/>
      <c r="F67" s="135"/>
      <c r="G67" s="135"/>
      <c r="H67" s="135"/>
      <c r="I67" s="135"/>
      <c r="J67" s="135"/>
      <c r="K67" s="135"/>
      <c r="L67" s="135"/>
      <c r="N67" s="139" t="s">
        <v>313</v>
      </c>
      <c r="O67" s="139"/>
      <c r="P67" s="139"/>
      <c r="Q67" s="135"/>
      <c r="R67" s="135"/>
      <c r="S67" s="135"/>
      <c r="T67" s="135"/>
      <c r="U67" s="135"/>
      <c r="V67" s="135"/>
      <c r="W67" s="135"/>
      <c r="X67" s="135"/>
      <c r="Y67" s="135"/>
    </row>
    <row r="68" spans="1:25" ht="28.5" customHeight="1" x14ac:dyDescent="0.3">
      <c r="A68" s="154" t="s">
        <v>127</v>
      </c>
      <c r="B68" s="154"/>
      <c r="C68" s="154"/>
      <c r="D68" s="137" t="s">
        <v>128</v>
      </c>
      <c r="E68" s="137"/>
      <c r="F68" s="7"/>
      <c r="G68" s="135"/>
      <c r="H68" s="135"/>
      <c r="I68" s="135"/>
      <c r="J68" s="138" t="s">
        <v>129</v>
      </c>
      <c r="K68" s="138"/>
      <c r="L68" s="7"/>
      <c r="N68" s="154" t="s">
        <v>313</v>
      </c>
      <c r="O68" s="154"/>
      <c r="P68" s="154"/>
      <c r="Q68" s="137" t="s">
        <v>539</v>
      </c>
      <c r="R68" s="137"/>
      <c r="S68" s="7"/>
      <c r="T68" s="135"/>
      <c r="U68" s="135"/>
      <c r="V68" s="135"/>
      <c r="W68" s="138" t="s">
        <v>540</v>
      </c>
      <c r="X68" s="138"/>
      <c r="Y68" s="7"/>
    </row>
    <row r="69" spans="1:25" ht="29.25" customHeight="1" thickBot="1" x14ac:dyDescent="0.35">
      <c r="A69" s="154" t="s">
        <v>130</v>
      </c>
      <c r="B69" s="154"/>
      <c r="C69" s="154"/>
      <c r="D69" s="137" t="s">
        <v>131</v>
      </c>
      <c r="E69" s="137"/>
      <c r="F69" s="7"/>
      <c r="G69" s="135"/>
      <c r="H69" s="135"/>
      <c r="I69" s="135"/>
      <c r="J69" s="138" t="s">
        <v>132</v>
      </c>
      <c r="K69" s="138"/>
      <c r="L69" s="7"/>
      <c r="N69" s="161" t="s">
        <v>541</v>
      </c>
      <c r="O69" s="161"/>
      <c r="P69" s="161"/>
      <c r="Q69" s="143" t="s">
        <v>542</v>
      </c>
      <c r="R69" s="143"/>
      <c r="S69" s="7"/>
      <c r="T69" s="144"/>
      <c r="U69" s="144"/>
      <c r="V69" s="144"/>
      <c r="W69" s="145" t="s">
        <v>543</v>
      </c>
      <c r="X69" s="145"/>
      <c r="Y69" s="7"/>
    </row>
    <row r="70" spans="1:25" ht="29.25" customHeight="1" thickBot="1" x14ac:dyDescent="0.35">
      <c r="A70" s="161" t="s">
        <v>133</v>
      </c>
      <c r="B70" s="161"/>
      <c r="C70" s="161"/>
      <c r="D70" s="143" t="s">
        <v>134</v>
      </c>
      <c r="E70" s="143"/>
      <c r="F70" s="7"/>
      <c r="G70" s="144"/>
      <c r="H70" s="144"/>
      <c r="I70" s="144"/>
      <c r="J70" s="145" t="s">
        <v>135</v>
      </c>
      <c r="K70" s="145"/>
      <c r="L70" s="7"/>
      <c r="N70" s="158"/>
      <c r="O70" s="158"/>
      <c r="P70" s="158"/>
      <c r="Q70" s="159" t="s">
        <v>544</v>
      </c>
      <c r="R70" s="159"/>
      <c r="S70" s="11"/>
      <c r="T70" s="158"/>
      <c r="U70" s="158"/>
      <c r="V70" s="158"/>
      <c r="W70" s="160" t="s">
        <v>545</v>
      </c>
      <c r="X70" s="160"/>
      <c r="Y70" s="11"/>
    </row>
    <row r="71" spans="1:25" ht="21" thickBot="1" x14ac:dyDescent="0.35">
      <c r="A71" s="158"/>
      <c r="B71" s="158"/>
      <c r="C71" s="158"/>
      <c r="D71" s="159" t="s">
        <v>136</v>
      </c>
      <c r="E71" s="159"/>
      <c r="F71" s="11"/>
      <c r="G71" s="158"/>
      <c r="H71" s="158"/>
      <c r="I71" s="158"/>
      <c r="J71" s="160" t="s">
        <v>137</v>
      </c>
      <c r="K71" s="160"/>
      <c r="L71" s="11"/>
      <c r="N71" s="157" t="s">
        <v>138</v>
      </c>
      <c r="O71" s="157"/>
      <c r="P71" s="157"/>
      <c r="Q71" s="147" t="s">
        <v>546</v>
      </c>
      <c r="R71" s="147"/>
      <c r="S71" s="11"/>
      <c r="T71" s="146"/>
      <c r="U71" s="146"/>
      <c r="V71" s="146"/>
      <c r="W71" s="148" t="s">
        <v>547</v>
      </c>
      <c r="X71" s="148"/>
      <c r="Y71" s="11"/>
    </row>
    <row r="72" spans="1:25" ht="28.5" customHeight="1" x14ac:dyDescent="0.3">
      <c r="A72" s="157" t="s">
        <v>138</v>
      </c>
      <c r="B72" s="157"/>
      <c r="C72" s="157"/>
      <c r="D72" s="147" t="s">
        <v>139</v>
      </c>
      <c r="E72" s="147"/>
      <c r="F72" s="11"/>
      <c r="G72" s="146"/>
      <c r="H72" s="146"/>
      <c r="I72" s="146"/>
      <c r="J72" s="148" t="s">
        <v>140</v>
      </c>
      <c r="K72" s="148"/>
      <c r="L72" s="11"/>
      <c r="N72" s="140" t="s">
        <v>67</v>
      </c>
      <c r="O72" s="140"/>
      <c r="P72" s="140"/>
      <c r="Q72" s="135"/>
      <c r="R72" s="135"/>
      <c r="S72" s="135"/>
      <c r="T72" s="135"/>
      <c r="U72" s="135"/>
      <c r="V72" s="135"/>
      <c r="W72" s="135"/>
      <c r="X72" s="135"/>
      <c r="Y72" s="135"/>
    </row>
    <row r="73" spans="1:25" ht="29.25" customHeight="1" thickBot="1" x14ac:dyDescent="0.3">
      <c r="A73" s="141" t="s">
        <v>67</v>
      </c>
      <c r="B73" s="141"/>
      <c r="C73" s="141"/>
      <c r="D73" s="135"/>
      <c r="E73" s="135"/>
      <c r="F73" s="135"/>
      <c r="G73" s="135"/>
      <c r="H73" s="135"/>
      <c r="I73" s="135"/>
      <c r="J73" s="135"/>
      <c r="K73" s="135"/>
      <c r="L73" s="135"/>
      <c r="N73" s="162" t="s">
        <v>548</v>
      </c>
      <c r="O73" s="162"/>
      <c r="P73" s="162"/>
      <c r="Q73" s="144"/>
      <c r="R73" s="144"/>
      <c r="S73" s="144"/>
      <c r="T73" s="144"/>
      <c r="U73" s="144"/>
      <c r="V73" s="144"/>
      <c r="W73" s="135"/>
      <c r="X73" s="135"/>
      <c r="Y73" s="135"/>
    </row>
    <row r="74" spans="1:25" ht="29.25" customHeight="1" thickBot="1" x14ac:dyDescent="0.35">
      <c r="A74" s="162" t="s">
        <v>141</v>
      </c>
      <c r="B74" s="162"/>
      <c r="C74" s="162"/>
      <c r="D74" s="144"/>
      <c r="E74" s="144"/>
      <c r="F74" s="144"/>
      <c r="G74" s="144"/>
      <c r="H74" s="144"/>
      <c r="I74" s="144"/>
      <c r="J74" s="135"/>
      <c r="K74" s="135"/>
      <c r="L74" s="135"/>
      <c r="N74" s="150"/>
      <c r="O74" s="150"/>
      <c r="P74" s="150"/>
      <c r="Q74" s="13" t="s">
        <v>7</v>
      </c>
      <c r="R74" s="14" t="s">
        <v>490</v>
      </c>
      <c r="S74" s="15"/>
      <c r="T74" s="150"/>
      <c r="U74" s="150"/>
      <c r="V74" s="150"/>
      <c r="W74" s="16" t="s">
        <v>7</v>
      </c>
      <c r="X74" s="17">
        <v>13224149</v>
      </c>
      <c r="Y74" s="1"/>
    </row>
    <row r="75" spans="1:25" ht="19.5" thickBot="1" x14ac:dyDescent="0.35">
      <c r="A75" s="150"/>
      <c r="B75" s="150"/>
      <c r="C75" s="150"/>
      <c r="D75" s="13" t="s">
        <v>7</v>
      </c>
      <c r="E75" s="14" t="s">
        <v>58</v>
      </c>
      <c r="F75" s="15"/>
      <c r="G75" s="150"/>
      <c r="H75" s="150"/>
      <c r="I75" s="150"/>
      <c r="J75" s="16" t="s">
        <v>7</v>
      </c>
      <c r="K75" s="17">
        <v>16797503</v>
      </c>
      <c r="L75" s="1"/>
    </row>
    <row r="76" spans="1:25" ht="15.75" thickTop="1" x14ac:dyDescent="0.25"/>
  </sheetData>
  <mergeCells count="471">
    <mergeCell ref="N73:P73"/>
    <mergeCell ref="Q73:S73"/>
    <mergeCell ref="T73:V73"/>
    <mergeCell ref="W73:Y73"/>
    <mergeCell ref="N74:P74"/>
    <mergeCell ref="T74:V74"/>
    <mergeCell ref="N71:P71"/>
    <mergeCell ref="Q71:R71"/>
    <mergeCell ref="T71:V71"/>
    <mergeCell ref="W71:X71"/>
    <mergeCell ref="N72:P72"/>
    <mergeCell ref="Q72:S72"/>
    <mergeCell ref="T72:V72"/>
    <mergeCell ref="W72:Y72"/>
    <mergeCell ref="N69:P69"/>
    <mergeCell ref="Q69:R69"/>
    <mergeCell ref="T69:V69"/>
    <mergeCell ref="W69:X69"/>
    <mergeCell ref="N70:P70"/>
    <mergeCell ref="Q70:R70"/>
    <mergeCell ref="T70:V70"/>
    <mergeCell ref="W70:X70"/>
    <mergeCell ref="N67:P67"/>
    <mergeCell ref="Q67:S67"/>
    <mergeCell ref="T67:V67"/>
    <mergeCell ref="W67:Y67"/>
    <mergeCell ref="N68:P68"/>
    <mergeCell ref="Q68:R68"/>
    <mergeCell ref="T68:V68"/>
    <mergeCell ref="W68:X68"/>
    <mergeCell ref="N65:P65"/>
    <mergeCell ref="Q65:R65"/>
    <mergeCell ref="T65:V65"/>
    <mergeCell ref="W65:X65"/>
    <mergeCell ref="N66:P66"/>
    <mergeCell ref="Q66:R66"/>
    <mergeCell ref="T66:V66"/>
    <mergeCell ref="W66:X66"/>
    <mergeCell ref="N63:P63"/>
    <mergeCell ref="Q63:R63"/>
    <mergeCell ref="T63:V63"/>
    <mergeCell ref="W63:X63"/>
    <mergeCell ref="N64:P64"/>
    <mergeCell ref="Q64:R64"/>
    <mergeCell ref="T64:V64"/>
    <mergeCell ref="W64:X64"/>
    <mergeCell ref="N60:P60"/>
    <mergeCell ref="Q60:R60"/>
    <mergeCell ref="T60:V60"/>
    <mergeCell ref="W60:X60"/>
    <mergeCell ref="N61:P61"/>
    <mergeCell ref="Q61:R61"/>
    <mergeCell ref="T61:V61"/>
    <mergeCell ref="W61:X61"/>
    <mergeCell ref="N58:P58"/>
    <mergeCell ref="Q58:R58"/>
    <mergeCell ref="T58:V58"/>
    <mergeCell ref="W58:X58"/>
    <mergeCell ref="N59:P59"/>
    <mergeCell ref="Q59:S59"/>
    <mergeCell ref="T59:V59"/>
    <mergeCell ref="W59:Y59"/>
    <mergeCell ref="N56:P56"/>
    <mergeCell ref="Q56:R56"/>
    <mergeCell ref="T56:V56"/>
    <mergeCell ref="W56:X56"/>
    <mergeCell ref="N57:P57"/>
    <mergeCell ref="Q57:R57"/>
    <mergeCell ref="T57:V57"/>
    <mergeCell ref="W57:X57"/>
    <mergeCell ref="N54:P54"/>
    <mergeCell ref="Q54:R54"/>
    <mergeCell ref="T54:V54"/>
    <mergeCell ref="W54:X54"/>
    <mergeCell ref="N55:P55"/>
    <mergeCell ref="Q55:S55"/>
    <mergeCell ref="T55:V55"/>
    <mergeCell ref="W55:Y55"/>
    <mergeCell ref="N51:P51"/>
    <mergeCell ref="Q51:R51"/>
    <mergeCell ref="T51:V51"/>
    <mergeCell ref="W51:X51"/>
    <mergeCell ref="N52:P52"/>
    <mergeCell ref="Q52:R52"/>
    <mergeCell ref="T52:V52"/>
    <mergeCell ref="W52:X52"/>
    <mergeCell ref="N49:P49"/>
    <mergeCell ref="Q49:R49"/>
    <mergeCell ref="T49:V49"/>
    <mergeCell ref="W49:X49"/>
    <mergeCell ref="N50:P50"/>
    <mergeCell ref="Q50:R50"/>
    <mergeCell ref="T50:V50"/>
    <mergeCell ref="W50:X50"/>
    <mergeCell ref="N47:P47"/>
    <mergeCell ref="Q47:R47"/>
    <mergeCell ref="T47:V47"/>
    <mergeCell ref="W47:X47"/>
    <mergeCell ref="N48:P48"/>
    <mergeCell ref="Q48:R48"/>
    <mergeCell ref="T48:V48"/>
    <mergeCell ref="W48:X48"/>
    <mergeCell ref="N45:P45"/>
    <mergeCell ref="Q45:R45"/>
    <mergeCell ref="T45:V45"/>
    <mergeCell ref="W45:X45"/>
    <mergeCell ref="N46:P46"/>
    <mergeCell ref="Q46:R46"/>
    <mergeCell ref="T46:V46"/>
    <mergeCell ref="W46:X46"/>
    <mergeCell ref="N43:P43"/>
    <mergeCell ref="Q43:R43"/>
    <mergeCell ref="T43:V43"/>
    <mergeCell ref="W43:X43"/>
    <mergeCell ref="N44:P44"/>
    <mergeCell ref="Q44:R44"/>
    <mergeCell ref="T44:V44"/>
    <mergeCell ref="W44:X44"/>
    <mergeCell ref="N41:P41"/>
    <mergeCell ref="Q41:R41"/>
    <mergeCell ref="T41:V41"/>
    <mergeCell ref="W41:X41"/>
    <mergeCell ref="N42:P42"/>
    <mergeCell ref="Q42:R42"/>
    <mergeCell ref="T42:V42"/>
    <mergeCell ref="W42:X42"/>
    <mergeCell ref="N39:P39"/>
    <mergeCell ref="Q39:R39"/>
    <mergeCell ref="T39:V39"/>
    <mergeCell ref="W39:X39"/>
    <mergeCell ref="N40:P40"/>
    <mergeCell ref="Q40:R40"/>
    <mergeCell ref="T40:V40"/>
    <mergeCell ref="W40:X40"/>
    <mergeCell ref="N37:P37"/>
    <mergeCell ref="Q37:S37"/>
    <mergeCell ref="T37:V37"/>
    <mergeCell ref="W37:Y37"/>
    <mergeCell ref="N38:P38"/>
    <mergeCell ref="T38:V38"/>
    <mergeCell ref="N34:P34"/>
    <mergeCell ref="T34:V34"/>
    <mergeCell ref="N36:P36"/>
    <mergeCell ref="Q36:S36"/>
    <mergeCell ref="T36:V36"/>
    <mergeCell ref="W36:Y36"/>
    <mergeCell ref="N31:P31"/>
    <mergeCell ref="Q31:R31"/>
    <mergeCell ref="T31:V31"/>
    <mergeCell ref="W31:X31"/>
    <mergeCell ref="N33:P33"/>
    <mergeCell ref="Q33:R33"/>
    <mergeCell ref="T33:V33"/>
    <mergeCell ref="W33:X33"/>
    <mergeCell ref="N29:P29"/>
    <mergeCell ref="Q29:R29"/>
    <mergeCell ref="T29:V29"/>
    <mergeCell ref="W29:X29"/>
    <mergeCell ref="N30:P30"/>
    <mergeCell ref="Q30:R30"/>
    <mergeCell ref="T30:V30"/>
    <mergeCell ref="W30:X30"/>
    <mergeCell ref="N26:P26"/>
    <mergeCell ref="Q26:S26"/>
    <mergeCell ref="T26:V26"/>
    <mergeCell ref="W26:Y26"/>
    <mergeCell ref="N27:P27"/>
    <mergeCell ref="Q27:R27"/>
    <mergeCell ref="T27:V27"/>
    <mergeCell ref="W27:X27"/>
    <mergeCell ref="N24:P24"/>
    <mergeCell ref="Q24:R24"/>
    <mergeCell ref="T24:V24"/>
    <mergeCell ref="W24:X24"/>
    <mergeCell ref="N25:P25"/>
    <mergeCell ref="Q25:R25"/>
    <mergeCell ref="T25:V25"/>
    <mergeCell ref="W25:X25"/>
    <mergeCell ref="N22:P22"/>
    <mergeCell ref="Q22:R22"/>
    <mergeCell ref="T22:V22"/>
    <mergeCell ref="W22:X22"/>
    <mergeCell ref="N23:P23"/>
    <mergeCell ref="Q23:R23"/>
    <mergeCell ref="T23:V23"/>
    <mergeCell ref="W23:X23"/>
    <mergeCell ref="N20:P20"/>
    <mergeCell ref="Q20:R20"/>
    <mergeCell ref="T20:V20"/>
    <mergeCell ref="W20:X20"/>
    <mergeCell ref="N21:P21"/>
    <mergeCell ref="Q21:R21"/>
    <mergeCell ref="T21:V21"/>
    <mergeCell ref="W21:X21"/>
    <mergeCell ref="N18:P18"/>
    <mergeCell ref="Q18:R18"/>
    <mergeCell ref="T18:V18"/>
    <mergeCell ref="W18:X18"/>
    <mergeCell ref="N19:P19"/>
    <mergeCell ref="Q19:R19"/>
    <mergeCell ref="T19:V19"/>
    <mergeCell ref="W19:X19"/>
    <mergeCell ref="N16:P16"/>
    <mergeCell ref="Q16:R16"/>
    <mergeCell ref="T16:V16"/>
    <mergeCell ref="W16:X16"/>
    <mergeCell ref="N17:P17"/>
    <mergeCell ref="Q17:R17"/>
    <mergeCell ref="T17:V17"/>
    <mergeCell ref="W17:X17"/>
    <mergeCell ref="N14:P14"/>
    <mergeCell ref="Q14:R14"/>
    <mergeCell ref="T14:V14"/>
    <mergeCell ref="W14:X14"/>
    <mergeCell ref="N15:P15"/>
    <mergeCell ref="Q15:R15"/>
    <mergeCell ref="T15:V15"/>
    <mergeCell ref="W15:X15"/>
    <mergeCell ref="N11:P11"/>
    <mergeCell ref="Q11:S11"/>
    <mergeCell ref="T11:V11"/>
    <mergeCell ref="W11:Y11"/>
    <mergeCell ref="N12:P12"/>
    <mergeCell ref="T12:V12"/>
    <mergeCell ref="A75:C75"/>
    <mergeCell ref="G75:I75"/>
    <mergeCell ref="N9:P9"/>
    <mergeCell ref="Q9:S9"/>
    <mergeCell ref="T9:V9"/>
    <mergeCell ref="W9:Y9"/>
    <mergeCell ref="N10:P10"/>
    <mergeCell ref="Q10:S10"/>
    <mergeCell ref="T10:V10"/>
    <mergeCell ref="W10:Y10"/>
    <mergeCell ref="A73:C73"/>
    <mergeCell ref="D73:F73"/>
    <mergeCell ref="G73:I73"/>
    <mergeCell ref="J73:L73"/>
    <mergeCell ref="A74:C74"/>
    <mergeCell ref="D74:F74"/>
    <mergeCell ref="G74:I74"/>
    <mergeCell ref="J74:L74"/>
    <mergeCell ref="A71:C71"/>
    <mergeCell ref="D71:E71"/>
    <mergeCell ref="G71:I71"/>
    <mergeCell ref="J71:K71"/>
    <mergeCell ref="A72:C72"/>
    <mergeCell ref="D72:E72"/>
    <mergeCell ref="G72:I72"/>
    <mergeCell ref="J72:K72"/>
    <mergeCell ref="A69:C69"/>
    <mergeCell ref="D69:E69"/>
    <mergeCell ref="G69:I69"/>
    <mergeCell ref="J69:K69"/>
    <mergeCell ref="A70:C70"/>
    <mergeCell ref="D70:E70"/>
    <mergeCell ref="G70:I70"/>
    <mergeCell ref="J70:K70"/>
    <mergeCell ref="A67:C67"/>
    <mergeCell ref="D67:F67"/>
    <mergeCell ref="G67:I67"/>
    <mergeCell ref="J67:L67"/>
    <mergeCell ref="A68:C68"/>
    <mergeCell ref="D68:E68"/>
    <mergeCell ref="G68:I68"/>
    <mergeCell ref="J68:K68"/>
    <mergeCell ref="A65:C65"/>
    <mergeCell ref="D65:E65"/>
    <mergeCell ref="G65:I65"/>
    <mergeCell ref="J65:K65"/>
    <mergeCell ref="A66:C66"/>
    <mergeCell ref="D66:E66"/>
    <mergeCell ref="G66:I66"/>
    <mergeCell ref="J66:K66"/>
    <mergeCell ref="A63:C63"/>
    <mergeCell ref="D63:E63"/>
    <mergeCell ref="G63:I63"/>
    <mergeCell ref="J63:K63"/>
    <mergeCell ref="A64:C64"/>
    <mergeCell ref="D64:E64"/>
    <mergeCell ref="G64:I64"/>
    <mergeCell ref="J64:K64"/>
    <mergeCell ref="A60:C60"/>
    <mergeCell ref="D60:E60"/>
    <mergeCell ref="G60:I60"/>
    <mergeCell ref="J60:K60"/>
    <mergeCell ref="A61:C61"/>
    <mergeCell ref="D61:E61"/>
    <mergeCell ref="G61:I61"/>
    <mergeCell ref="J61:K61"/>
    <mergeCell ref="A58:C58"/>
    <mergeCell ref="D58:E58"/>
    <mergeCell ref="G58:I58"/>
    <mergeCell ref="J58:K58"/>
    <mergeCell ref="A59:C59"/>
    <mergeCell ref="D59:F59"/>
    <mergeCell ref="G59:I59"/>
    <mergeCell ref="J59:L59"/>
    <mergeCell ref="A56:C56"/>
    <mergeCell ref="D56:E56"/>
    <mergeCell ref="G56:I56"/>
    <mergeCell ref="J56:K56"/>
    <mergeCell ref="A57:C57"/>
    <mergeCell ref="D57:E57"/>
    <mergeCell ref="G57:I57"/>
    <mergeCell ref="J57:K57"/>
    <mergeCell ref="A54:C54"/>
    <mergeCell ref="D54:E54"/>
    <mergeCell ref="G54:I54"/>
    <mergeCell ref="J54:K54"/>
    <mergeCell ref="A55:C55"/>
    <mergeCell ref="D55:F55"/>
    <mergeCell ref="G55:I55"/>
    <mergeCell ref="J55:L55"/>
    <mergeCell ref="A51:C51"/>
    <mergeCell ref="D51:E51"/>
    <mergeCell ref="G51:I51"/>
    <mergeCell ref="J51:K51"/>
    <mergeCell ref="A52:C52"/>
    <mergeCell ref="D52:E52"/>
    <mergeCell ref="G52:I52"/>
    <mergeCell ref="J52:K52"/>
    <mergeCell ref="A49:C49"/>
    <mergeCell ref="D49:E49"/>
    <mergeCell ref="G49:I49"/>
    <mergeCell ref="J49:K49"/>
    <mergeCell ref="A50:C50"/>
    <mergeCell ref="D50:E50"/>
    <mergeCell ref="G50:I50"/>
    <mergeCell ref="J50:K50"/>
    <mergeCell ref="A47:C47"/>
    <mergeCell ref="D47:E47"/>
    <mergeCell ref="G47:I47"/>
    <mergeCell ref="J47:K47"/>
    <mergeCell ref="A48:C48"/>
    <mergeCell ref="D48:E48"/>
    <mergeCell ref="G48:I48"/>
    <mergeCell ref="J48:K48"/>
    <mergeCell ref="A45:C45"/>
    <mergeCell ref="D45:E45"/>
    <mergeCell ref="G45:I45"/>
    <mergeCell ref="J45:K45"/>
    <mergeCell ref="A46:C46"/>
    <mergeCell ref="D46:E46"/>
    <mergeCell ref="G46:I46"/>
    <mergeCell ref="J46:K46"/>
    <mergeCell ref="A43:C43"/>
    <mergeCell ref="D43:E43"/>
    <mergeCell ref="G43:I43"/>
    <mergeCell ref="J43:K43"/>
    <mergeCell ref="A44:C44"/>
    <mergeCell ref="D44:E44"/>
    <mergeCell ref="G44:I44"/>
    <mergeCell ref="J44:K44"/>
    <mergeCell ref="A41:C41"/>
    <mergeCell ref="D41:E41"/>
    <mergeCell ref="G41:I41"/>
    <mergeCell ref="J41:K41"/>
    <mergeCell ref="A42:C42"/>
    <mergeCell ref="D42:E42"/>
    <mergeCell ref="G42:I42"/>
    <mergeCell ref="J42:K42"/>
    <mergeCell ref="A39:C39"/>
    <mergeCell ref="D39:E39"/>
    <mergeCell ref="G39:I39"/>
    <mergeCell ref="J39:K39"/>
    <mergeCell ref="A40:C40"/>
    <mergeCell ref="D40:E40"/>
    <mergeCell ref="G40:I40"/>
    <mergeCell ref="J40:K40"/>
    <mergeCell ref="A37:C37"/>
    <mergeCell ref="D37:F37"/>
    <mergeCell ref="G37:I37"/>
    <mergeCell ref="J37:L37"/>
    <mergeCell ref="A38:C38"/>
    <mergeCell ref="G38:I38"/>
    <mergeCell ref="A34:C34"/>
    <mergeCell ref="G34:I34"/>
    <mergeCell ref="A36:C36"/>
    <mergeCell ref="D36:F36"/>
    <mergeCell ref="G36:I36"/>
    <mergeCell ref="J36:L36"/>
    <mergeCell ref="A31:C31"/>
    <mergeCell ref="D31:E31"/>
    <mergeCell ref="G31:I31"/>
    <mergeCell ref="J31:K31"/>
    <mergeCell ref="A33:C33"/>
    <mergeCell ref="D33:E33"/>
    <mergeCell ref="G33:I33"/>
    <mergeCell ref="J33:K33"/>
    <mergeCell ref="A29:C29"/>
    <mergeCell ref="D29:E29"/>
    <mergeCell ref="G29:I29"/>
    <mergeCell ref="J29:K29"/>
    <mergeCell ref="A30:C30"/>
    <mergeCell ref="D30:E30"/>
    <mergeCell ref="G30:I30"/>
    <mergeCell ref="J30:K30"/>
    <mergeCell ref="A26:C26"/>
    <mergeCell ref="D26:F26"/>
    <mergeCell ref="G26:I26"/>
    <mergeCell ref="J26:L26"/>
    <mergeCell ref="A27:C27"/>
    <mergeCell ref="D27:E27"/>
    <mergeCell ref="G27:I27"/>
    <mergeCell ref="J27:K27"/>
    <mergeCell ref="A24:C24"/>
    <mergeCell ref="D24:E24"/>
    <mergeCell ref="G24:I24"/>
    <mergeCell ref="J24:K24"/>
    <mergeCell ref="A25:C25"/>
    <mergeCell ref="D25:E25"/>
    <mergeCell ref="G25:I25"/>
    <mergeCell ref="J25:K25"/>
    <mergeCell ref="A22:C22"/>
    <mergeCell ref="D22:E22"/>
    <mergeCell ref="G22:I22"/>
    <mergeCell ref="J22:K22"/>
    <mergeCell ref="A23:C23"/>
    <mergeCell ref="D23:E23"/>
    <mergeCell ref="G23:I23"/>
    <mergeCell ref="J23:K23"/>
    <mergeCell ref="A20:C20"/>
    <mergeCell ref="D20:E20"/>
    <mergeCell ref="G20:I20"/>
    <mergeCell ref="J20:K20"/>
    <mergeCell ref="A21:C21"/>
    <mergeCell ref="D21:E21"/>
    <mergeCell ref="G21:I21"/>
    <mergeCell ref="J21:K21"/>
    <mergeCell ref="A18:C18"/>
    <mergeCell ref="D18:E18"/>
    <mergeCell ref="G18:I18"/>
    <mergeCell ref="J18:K18"/>
    <mergeCell ref="A19:C19"/>
    <mergeCell ref="D19:E19"/>
    <mergeCell ref="G19:I19"/>
    <mergeCell ref="J19:K19"/>
    <mergeCell ref="A16:C16"/>
    <mergeCell ref="D16:E16"/>
    <mergeCell ref="G16:I16"/>
    <mergeCell ref="J16:K16"/>
    <mergeCell ref="A17:C17"/>
    <mergeCell ref="D17:E17"/>
    <mergeCell ref="G17:I17"/>
    <mergeCell ref="J17:K17"/>
    <mergeCell ref="A14:C14"/>
    <mergeCell ref="D14:E14"/>
    <mergeCell ref="G14:I14"/>
    <mergeCell ref="J14:K14"/>
    <mergeCell ref="A15:C15"/>
    <mergeCell ref="D15:E15"/>
    <mergeCell ref="G15:I15"/>
    <mergeCell ref="J15:K15"/>
    <mergeCell ref="A11:C11"/>
    <mergeCell ref="D11:F11"/>
    <mergeCell ref="G11:I11"/>
    <mergeCell ref="J11:L11"/>
    <mergeCell ref="A12:C12"/>
    <mergeCell ref="G12:I12"/>
    <mergeCell ref="A9:C9"/>
    <mergeCell ref="D9:F9"/>
    <mergeCell ref="G9:I9"/>
    <mergeCell ref="J9:L9"/>
    <mergeCell ref="A10:C10"/>
    <mergeCell ref="D10:F10"/>
    <mergeCell ref="G10:I10"/>
    <mergeCell ref="J10:L10"/>
    <mergeCell ref="A8:C8"/>
    <mergeCell ref="D8:F8"/>
    <mergeCell ref="G8:I8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46E4-0F7C-4170-A4D5-3A3417F08553}">
  <dimension ref="A1:AB77"/>
  <sheetViews>
    <sheetView showGridLines="0" topLeftCell="A13" workbookViewId="0">
      <selection activeCell="G32" sqref="G32"/>
    </sheetView>
  </sheetViews>
  <sheetFormatPr defaultRowHeight="15" x14ac:dyDescent="0.25"/>
  <sheetData>
    <row r="1" spans="1:28" ht="16.5" x14ac:dyDescent="0.25">
      <c r="A1" s="20" t="s">
        <v>0</v>
      </c>
    </row>
    <row r="2" spans="1:28" ht="16.5" x14ac:dyDescent="0.25">
      <c r="A2" s="20" t="s">
        <v>552</v>
      </c>
    </row>
    <row r="3" spans="1:28" ht="16.5" x14ac:dyDescent="0.25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spans="1:28" ht="16.5" x14ac:dyDescent="0.25">
      <c r="A4" s="20"/>
    </row>
    <row r="5" spans="1:28" ht="16.5" x14ac:dyDescent="0.25">
      <c r="A5" s="20" t="s">
        <v>551</v>
      </c>
    </row>
    <row r="7" spans="1:2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9.5" thickBot="1" x14ac:dyDescent="0.3">
      <c r="A8" s="165">
        <v>2022</v>
      </c>
      <c r="B8" s="165"/>
      <c r="C8" s="165"/>
      <c r="D8" s="131"/>
      <c r="E8" s="131"/>
      <c r="F8" s="131"/>
      <c r="G8" s="165">
        <v>2021</v>
      </c>
      <c r="H8" s="165"/>
      <c r="I8" s="165"/>
      <c r="J8" s="1"/>
      <c r="K8" s="1"/>
      <c r="L8" s="1"/>
      <c r="N8" s="131"/>
      <c r="O8" s="131"/>
      <c r="P8" s="131"/>
      <c r="Q8" s="165">
        <v>2021</v>
      </c>
      <c r="R8" s="165"/>
      <c r="S8" s="165"/>
      <c r="T8" s="131"/>
      <c r="U8" s="131"/>
      <c r="V8" s="131"/>
      <c r="W8" s="165">
        <v>2020</v>
      </c>
      <c r="X8" s="165"/>
      <c r="Y8" s="165"/>
      <c r="Z8" s="1"/>
      <c r="AA8" s="1"/>
      <c r="AB8" s="1"/>
    </row>
    <row r="9" spans="1:28" ht="19.5" customHeight="1" thickTop="1" x14ac:dyDescent="0.25">
      <c r="A9" s="166" t="s">
        <v>142</v>
      </c>
      <c r="B9" s="166"/>
      <c r="C9" s="166"/>
      <c r="D9" s="133"/>
      <c r="E9" s="133"/>
      <c r="F9" s="133"/>
      <c r="G9" s="133"/>
      <c r="H9" s="133"/>
      <c r="I9" s="133"/>
      <c r="J9" s="133"/>
      <c r="K9" s="133"/>
      <c r="L9" s="133"/>
      <c r="N9" s="166" t="s">
        <v>142</v>
      </c>
      <c r="O9" s="166"/>
      <c r="P9" s="166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</row>
    <row r="10" spans="1:28" ht="19.5" customHeight="1" x14ac:dyDescent="0.25">
      <c r="A10" s="163" t="s">
        <v>143</v>
      </c>
      <c r="B10" s="163"/>
      <c r="C10" s="163"/>
      <c r="D10" s="135"/>
      <c r="E10" s="135"/>
      <c r="F10" s="135"/>
      <c r="G10" s="135"/>
      <c r="H10" s="135"/>
      <c r="I10" s="135"/>
      <c r="J10" s="135"/>
      <c r="K10" s="135"/>
      <c r="L10" s="135"/>
      <c r="N10" s="163" t="s">
        <v>392</v>
      </c>
      <c r="O10" s="163"/>
      <c r="P10" s="163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</row>
    <row r="11" spans="1:28" ht="18.75" x14ac:dyDescent="0.3">
      <c r="A11" s="164" t="s">
        <v>144</v>
      </c>
      <c r="B11" s="164"/>
      <c r="C11" s="164"/>
      <c r="D11" s="26" t="s">
        <v>7</v>
      </c>
      <c r="E11" s="27">
        <v>-308155</v>
      </c>
      <c r="F11" s="7"/>
      <c r="G11" s="135"/>
      <c r="H11" s="135"/>
      <c r="I11" s="135"/>
      <c r="J11" s="28" t="s">
        <v>7</v>
      </c>
      <c r="K11" s="29" t="s">
        <v>145</v>
      </c>
      <c r="L11" s="7"/>
      <c r="N11" s="164" t="s">
        <v>373</v>
      </c>
      <c r="O11" s="164"/>
      <c r="P11" s="164"/>
      <c r="Q11" s="135"/>
      <c r="R11" s="135"/>
      <c r="S11" s="135"/>
      <c r="T11" s="26" t="s">
        <v>7</v>
      </c>
      <c r="U11" s="30" t="s">
        <v>393</v>
      </c>
      <c r="V11" s="7"/>
      <c r="W11" s="135"/>
      <c r="X11" s="135"/>
      <c r="Y11" s="135"/>
      <c r="Z11" s="28" t="s">
        <v>7</v>
      </c>
      <c r="AA11" s="29" t="s">
        <v>375</v>
      </c>
      <c r="AB11" s="7"/>
    </row>
    <row r="12" spans="1:28" ht="24.75" customHeight="1" x14ac:dyDescent="0.25">
      <c r="A12" s="164" t="s">
        <v>146</v>
      </c>
      <c r="B12" s="164"/>
      <c r="C12" s="164"/>
      <c r="D12" s="135"/>
      <c r="E12" s="135"/>
      <c r="F12" s="135"/>
      <c r="G12" s="135"/>
      <c r="H12" s="135"/>
      <c r="I12" s="135"/>
      <c r="J12" s="135"/>
      <c r="K12" s="135"/>
      <c r="L12" s="135"/>
      <c r="N12" s="164" t="s">
        <v>146</v>
      </c>
      <c r="O12" s="164"/>
      <c r="P12" s="164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</row>
    <row r="13" spans="1:28" ht="18.75" x14ac:dyDescent="0.3">
      <c r="A13" s="167" t="s">
        <v>147</v>
      </c>
      <c r="B13" s="167"/>
      <c r="C13" s="167"/>
      <c r="D13" s="170" t="s">
        <v>148</v>
      </c>
      <c r="E13" s="170"/>
      <c r="F13" s="7"/>
      <c r="G13" s="135"/>
      <c r="H13" s="135"/>
      <c r="I13" s="135"/>
      <c r="J13" s="171" t="s">
        <v>149</v>
      </c>
      <c r="K13" s="171"/>
      <c r="L13" s="7"/>
      <c r="N13" s="167" t="s">
        <v>147</v>
      </c>
      <c r="O13" s="167"/>
      <c r="P13" s="167"/>
      <c r="Q13" s="135"/>
      <c r="R13" s="135"/>
      <c r="S13" s="135"/>
      <c r="T13" s="170" t="s">
        <v>394</v>
      </c>
      <c r="U13" s="170"/>
      <c r="V13" s="7"/>
      <c r="W13" s="135"/>
      <c r="X13" s="135"/>
      <c r="Y13" s="135"/>
      <c r="Z13" s="171" t="s">
        <v>355</v>
      </c>
      <c r="AA13" s="171"/>
      <c r="AB13" s="7"/>
    </row>
    <row r="14" spans="1:28" ht="18.75" x14ac:dyDescent="0.3">
      <c r="A14" s="167" t="s">
        <v>150</v>
      </c>
      <c r="B14" s="167"/>
      <c r="C14" s="167"/>
      <c r="D14" s="168">
        <v>-69356</v>
      </c>
      <c r="E14" s="168"/>
      <c r="F14" s="7"/>
      <c r="G14" s="135"/>
      <c r="H14" s="135"/>
      <c r="I14" s="135"/>
      <c r="J14" s="169">
        <v>-50662</v>
      </c>
      <c r="K14" s="169"/>
      <c r="L14" s="7"/>
      <c r="N14" s="167" t="s">
        <v>150</v>
      </c>
      <c r="O14" s="167"/>
      <c r="P14" s="167"/>
      <c r="Q14" s="135"/>
      <c r="R14" s="135"/>
      <c r="S14" s="135"/>
      <c r="T14" s="168">
        <v>-50662</v>
      </c>
      <c r="U14" s="168"/>
      <c r="V14" s="7"/>
      <c r="W14" s="135"/>
      <c r="X14" s="135"/>
      <c r="Y14" s="135"/>
      <c r="Z14" s="171" t="s">
        <v>395</v>
      </c>
      <c r="AA14" s="171"/>
      <c r="AB14" s="7"/>
    </row>
    <row r="15" spans="1:28" ht="24.75" customHeight="1" x14ac:dyDescent="0.3">
      <c r="A15" s="167" t="s">
        <v>151</v>
      </c>
      <c r="B15" s="167"/>
      <c r="C15" s="167"/>
      <c r="D15" s="170" t="s">
        <v>152</v>
      </c>
      <c r="E15" s="170"/>
      <c r="F15" s="7"/>
      <c r="G15" s="135"/>
      <c r="H15" s="135"/>
      <c r="I15" s="135"/>
      <c r="J15" s="169">
        <v>-5609</v>
      </c>
      <c r="K15" s="169"/>
      <c r="L15" s="7"/>
      <c r="N15" s="167" t="s">
        <v>396</v>
      </c>
      <c r="O15" s="167"/>
      <c r="P15" s="167"/>
      <c r="Q15" s="135"/>
      <c r="R15" s="135"/>
      <c r="S15" s="135"/>
      <c r="T15" s="168">
        <v>-5609</v>
      </c>
      <c r="U15" s="168"/>
      <c r="V15" s="7"/>
      <c r="W15" s="135"/>
      <c r="X15" s="135"/>
      <c r="Y15" s="135"/>
      <c r="Z15" s="169">
        <v>-2124</v>
      </c>
      <c r="AA15" s="169"/>
      <c r="AB15" s="7"/>
    </row>
    <row r="16" spans="1:28" ht="18.75" x14ac:dyDescent="0.3">
      <c r="A16" s="167" t="s">
        <v>153</v>
      </c>
      <c r="B16" s="167"/>
      <c r="C16" s="167"/>
      <c r="D16" s="170" t="s">
        <v>154</v>
      </c>
      <c r="E16" s="170"/>
      <c r="F16" s="7"/>
      <c r="G16" s="135"/>
      <c r="H16" s="135"/>
      <c r="I16" s="135"/>
      <c r="J16" s="171" t="s">
        <v>155</v>
      </c>
      <c r="K16" s="171"/>
      <c r="L16" s="7"/>
      <c r="N16" s="167" t="s">
        <v>397</v>
      </c>
      <c r="O16" s="167"/>
      <c r="P16" s="167"/>
      <c r="Q16" s="135"/>
      <c r="R16" s="135"/>
      <c r="S16" s="135"/>
      <c r="T16" s="170" t="s">
        <v>398</v>
      </c>
      <c r="U16" s="170"/>
      <c r="V16" s="7"/>
      <c r="W16" s="135"/>
      <c r="X16" s="135"/>
      <c r="Y16" s="135"/>
      <c r="Z16" s="171" t="s">
        <v>399</v>
      </c>
      <c r="AA16" s="171"/>
      <c r="AB16" s="7"/>
    </row>
    <row r="17" spans="1:28" ht="24.75" customHeight="1" x14ac:dyDescent="0.3">
      <c r="A17" s="167" t="s">
        <v>156</v>
      </c>
      <c r="B17" s="167"/>
      <c r="C17" s="167"/>
      <c r="D17" s="168">
        <v>-1896</v>
      </c>
      <c r="E17" s="168"/>
      <c r="F17" s="7"/>
      <c r="G17" s="135"/>
      <c r="H17" s="135"/>
      <c r="I17" s="135"/>
      <c r="J17" s="171">
        <v>-637</v>
      </c>
      <c r="K17" s="171"/>
      <c r="L17" s="7"/>
      <c r="N17" s="167" t="s">
        <v>156</v>
      </c>
      <c r="O17" s="167"/>
      <c r="P17" s="167"/>
      <c r="Q17" s="135"/>
      <c r="R17" s="135"/>
      <c r="S17" s="135"/>
      <c r="T17" s="170">
        <v>-637</v>
      </c>
      <c r="U17" s="170"/>
      <c r="V17" s="7"/>
      <c r="W17" s="135"/>
      <c r="X17" s="135"/>
      <c r="Y17" s="135"/>
      <c r="Z17" s="169">
        <v>-2219</v>
      </c>
      <c r="AA17" s="169"/>
      <c r="AB17" s="7"/>
    </row>
    <row r="18" spans="1:28" ht="24.75" customHeight="1" x14ac:dyDescent="0.3">
      <c r="A18" s="167" t="s">
        <v>157</v>
      </c>
      <c r="B18" s="167"/>
      <c r="C18" s="167"/>
      <c r="D18" s="170" t="s">
        <v>158</v>
      </c>
      <c r="E18" s="170"/>
      <c r="F18" s="7"/>
      <c r="G18" s="135"/>
      <c r="H18" s="135"/>
      <c r="I18" s="135"/>
      <c r="J18" s="171" t="s">
        <v>159</v>
      </c>
      <c r="K18" s="171"/>
      <c r="L18" s="7"/>
      <c r="N18" s="167" t="s">
        <v>157</v>
      </c>
      <c r="O18" s="167"/>
      <c r="P18" s="167"/>
      <c r="Q18" s="135"/>
      <c r="R18" s="135"/>
      <c r="S18" s="135"/>
      <c r="T18" s="170" t="s">
        <v>400</v>
      </c>
      <c r="U18" s="170"/>
      <c r="V18" s="7"/>
      <c r="W18" s="135"/>
      <c r="X18" s="135"/>
      <c r="Y18" s="135"/>
      <c r="Z18" s="169">
        <v>-559701</v>
      </c>
      <c r="AA18" s="169"/>
      <c r="AB18" s="7"/>
    </row>
    <row r="19" spans="1:28" ht="24.75" customHeight="1" x14ac:dyDescent="0.3">
      <c r="A19" s="167" t="s">
        <v>160</v>
      </c>
      <c r="B19" s="167"/>
      <c r="C19" s="167"/>
      <c r="D19" s="168">
        <v>-15329</v>
      </c>
      <c r="E19" s="168"/>
      <c r="F19" s="7"/>
      <c r="G19" s="135"/>
      <c r="H19" s="135"/>
      <c r="I19" s="135"/>
      <c r="J19" s="169">
        <v>-14146</v>
      </c>
      <c r="K19" s="169"/>
      <c r="L19" s="7"/>
      <c r="N19" s="167" t="s">
        <v>401</v>
      </c>
      <c r="O19" s="167"/>
      <c r="P19" s="167"/>
      <c r="Q19" s="135"/>
      <c r="R19" s="135"/>
      <c r="S19" s="135"/>
      <c r="T19" s="168">
        <v>-14146</v>
      </c>
      <c r="U19" s="168"/>
      <c r="V19" s="7"/>
      <c r="W19" s="135"/>
      <c r="X19" s="135"/>
      <c r="Y19" s="135"/>
      <c r="Z19" s="171" t="s">
        <v>402</v>
      </c>
      <c r="AA19" s="171"/>
      <c r="AB19" s="7"/>
    </row>
    <row r="20" spans="1:28" ht="24.75" customHeight="1" x14ac:dyDescent="0.3">
      <c r="A20" s="167" t="s">
        <v>161</v>
      </c>
      <c r="B20" s="167"/>
      <c r="C20" s="167"/>
      <c r="D20" s="170" t="s">
        <v>162</v>
      </c>
      <c r="E20" s="170"/>
      <c r="F20" s="7"/>
      <c r="G20" s="135"/>
      <c r="H20" s="135"/>
      <c r="I20" s="135"/>
      <c r="J20" s="171" t="s">
        <v>163</v>
      </c>
      <c r="K20" s="171"/>
      <c r="L20" s="7"/>
      <c r="N20" s="167" t="s">
        <v>161</v>
      </c>
      <c r="O20" s="167"/>
      <c r="P20" s="167"/>
      <c r="Q20" s="135"/>
      <c r="R20" s="135"/>
      <c r="S20" s="135"/>
      <c r="T20" s="170" t="s">
        <v>403</v>
      </c>
      <c r="U20" s="170"/>
      <c r="V20" s="7"/>
      <c r="W20" s="135"/>
      <c r="X20" s="135"/>
      <c r="Y20" s="135"/>
      <c r="Z20" s="171" t="s">
        <v>404</v>
      </c>
      <c r="AA20" s="171"/>
      <c r="AB20" s="7"/>
    </row>
    <row r="21" spans="1:28" ht="18.75" x14ac:dyDescent="0.3">
      <c r="A21" s="167" t="s">
        <v>164</v>
      </c>
      <c r="B21" s="167"/>
      <c r="C21" s="167"/>
      <c r="D21" s="170" t="s">
        <v>165</v>
      </c>
      <c r="E21" s="170"/>
      <c r="F21" s="7"/>
      <c r="G21" s="135"/>
      <c r="H21" s="135"/>
      <c r="I21" s="135"/>
      <c r="J21" s="171" t="s">
        <v>166</v>
      </c>
      <c r="K21" s="171"/>
      <c r="L21" s="7"/>
      <c r="N21" s="167" t="s">
        <v>167</v>
      </c>
      <c r="O21" s="167"/>
      <c r="P21" s="167"/>
      <c r="Q21" s="135"/>
      <c r="R21" s="135"/>
      <c r="S21" s="135"/>
      <c r="T21" s="170" t="s">
        <v>405</v>
      </c>
      <c r="U21" s="170"/>
      <c r="V21" s="7"/>
      <c r="W21" s="135"/>
      <c r="X21" s="135"/>
      <c r="Y21" s="135"/>
      <c r="Z21" s="171" t="s">
        <v>406</v>
      </c>
      <c r="AA21" s="171"/>
      <c r="AB21" s="7"/>
    </row>
    <row r="22" spans="1:28" ht="24.75" customHeight="1" thickBot="1" x14ac:dyDescent="0.35">
      <c r="A22" s="167" t="s">
        <v>167</v>
      </c>
      <c r="B22" s="167"/>
      <c r="C22" s="167"/>
      <c r="D22" s="170" t="s">
        <v>168</v>
      </c>
      <c r="E22" s="170"/>
      <c r="F22" s="7"/>
      <c r="G22" s="135"/>
      <c r="H22" s="135"/>
      <c r="I22" s="135"/>
      <c r="J22" s="171" t="s">
        <v>169</v>
      </c>
      <c r="K22" s="171"/>
      <c r="L22" s="7"/>
      <c r="N22" s="178" t="s">
        <v>170</v>
      </c>
      <c r="O22" s="178"/>
      <c r="P22" s="178"/>
      <c r="Q22" s="144"/>
      <c r="R22" s="144"/>
      <c r="S22" s="144"/>
      <c r="T22" s="173">
        <v>-522022</v>
      </c>
      <c r="U22" s="173"/>
      <c r="V22" s="7"/>
      <c r="W22" s="144"/>
      <c r="X22" s="144"/>
      <c r="Y22" s="144"/>
      <c r="Z22" s="174">
        <v>-77479</v>
      </c>
      <c r="AA22" s="174"/>
      <c r="AB22" s="7"/>
    </row>
    <row r="23" spans="1:28" ht="24.75" customHeight="1" thickBot="1" x14ac:dyDescent="0.35">
      <c r="A23" s="172" t="s">
        <v>170</v>
      </c>
      <c r="B23" s="172"/>
      <c r="C23" s="172"/>
      <c r="D23" s="173">
        <v>-221618</v>
      </c>
      <c r="E23" s="173"/>
      <c r="F23" s="7"/>
      <c r="G23" s="144"/>
      <c r="H23" s="144"/>
      <c r="I23" s="144"/>
      <c r="J23" s="174">
        <v>-522022</v>
      </c>
      <c r="K23" s="174"/>
      <c r="L23" s="7"/>
      <c r="N23" s="146"/>
      <c r="O23" s="146"/>
      <c r="P23" s="146"/>
      <c r="Q23" s="146"/>
      <c r="R23" s="146"/>
      <c r="S23" s="146"/>
      <c r="T23" s="175" t="s">
        <v>407</v>
      </c>
      <c r="U23" s="175"/>
      <c r="V23" s="11"/>
      <c r="W23" s="146"/>
      <c r="X23" s="146"/>
      <c r="Y23" s="146"/>
      <c r="Z23" s="176" t="s">
        <v>408</v>
      </c>
      <c r="AA23" s="176"/>
      <c r="AB23" s="11"/>
    </row>
    <row r="24" spans="1:28" ht="18.75" x14ac:dyDescent="0.3">
      <c r="A24" s="146"/>
      <c r="B24" s="146"/>
      <c r="C24" s="146"/>
      <c r="D24" s="175" t="s">
        <v>171</v>
      </c>
      <c r="E24" s="175"/>
      <c r="F24" s="11"/>
      <c r="G24" s="146"/>
      <c r="H24" s="146"/>
      <c r="I24" s="146"/>
      <c r="J24" s="176" t="s">
        <v>172</v>
      </c>
      <c r="K24" s="176"/>
      <c r="L24" s="11"/>
      <c r="N24" s="163" t="s">
        <v>409</v>
      </c>
      <c r="O24" s="163"/>
      <c r="P24" s="163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</row>
    <row r="25" spans="1:28" ht="18.75" x14ac:dyDescent="0.3">
      <c r="A25" s="163" t="s">
        <v>173</v>
      </c>
      <c r="B25" s="163"/>
      <c r="C25" s="163"/>
      <c r="D25" s="135"/>
      <c r="E25" s="135"/>
      <c r="F25" s="135"/>
      <c r="G25" s="135"/>
      <c r="H25" s="135"/>
      <c r="I25" s="135"/>
      <c r="J25" s="135"/>
      <c r="K25" s="135"/>
      <c r="L25" s="135"/>
      <c r="N25" s="164" t="s">
        <v>174</v>
      </c>
      <c r="O25" s="164"/>
      <c r="P25" s="164"/>
      <c r="Q25" s="135"/>
      <c r="R25" s="135"/>
      <c r="S25" s="135"/>
      <c r="T25" s="170" t="s">
        <v>410</v>
      </c>
      <c r="U25" s="170"/>
      <c r="V25" s="7"/>
      <c r="W25" s="135"/>
      <c r="X25" s="135"/>
      <c r="Y25" s="135"/>
      <c r="Z25" s="171" t="s">
        <v>411</v>
      </c>
      <c r="AA25" s="171"/>
      <c r="AB25" s="7"/>
    </row>
    <row r="26" spans="1:28" ht="18.75" x14ac:dyDescent="0.3">
      <c r="A26" s="164" t="s">
        <v>174</v>
      </c>
      <c r="B26" s="164"/>
      <c r="C26" s="164"/>
      <c r="D26" s="170" t="s">
        <v>175</v>
      </c>
      <c r="E26" s="170"/>
      <c r="F26" s="7"/>
      <c r="G26" s="135"/>
      <c r="H26" s="135"/>
      <c r="I26" s="135"/>
      <c r="J26" s="171" t="s">
        <v>176</v>
      </c>
      <c r="K26" s="171"/>
      <c r="L26" s="7"/>
      <c r="N26" s="164" t="s">
        <v>177</v>
      </c>
      <c r="O26" s="164"/>
      <c r="P26" s="164"/>
      <c r="Q26" s="135"/>
      <c r="R26" s="135"/>
      <c r="S26" s="135"/>
      <c r="T26" s="168">
        <v>-12895091</v>
      </c>
      <c r="U26" s="168"/>
      <c r="V26" s="7"/>
      <c r="W26" s="135"/>
      <c r="X26" s="135"/>
      <c r="Y26" s="135"/>
      <c r="Z26" s="169">
        <v>-3160523</v>
      </c>
      <c r="AA26" s="169"/>
      <c r="AB26" s="7"/>
    </row>
    <row r="27" spans="1:28" ht="18.75" x14ac:dyDescent="0.3">
      <c r="A27" s="164" t="s">
        <v>177</v>
      </c>
      <c r="B27" s="164"/>
      <c r="C27" s="164"/>
      <c r="D27" s="168">
        <v>-15461078</v>
      </c>
      <c r="E27" s="168"/>
      <c r="F27" s="7"/>
      <c r="G27" s="135"/>
      <c r="H27" s="135"/>
      <c r="I27" s="135"/>
      <c r="J27" s="169">
        <v>-12895091</v>
      </c>
      <c r="K27" s="169"/>
      <c r="L27" s="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N28" s="164" t="s">
        <v>178</v>
      </c>
      <c r="O28" s="164"/>
      <c r="P28" s="164"/>
      <c r="Q28" s="135"/>
      <c r="R28" s="135"/>
      <c r="S28" s="135"/>
      <c r="T28" s="170" t="s">
        <v>412</v>
      </c>
      <c r="U28" s="170"/>
      <c r="V28" s="7"/>
      <c r="W28" s="135"/>
      <c r="X28" s="135"/>
      <c r="Y28" s="135"/>
      <c r="Z28" s="171" t="s">
        <v>413</v>
      </c>
      <c r="AA28" s="171"/>
      <c r="AB28" s="7"/>
    </row>
    <row r="29" spans="1:28" ht="18.75" x14ac:dyDescent="0.3">
      <c r="A29" s="164" t="s">
        <v>178</v>
      </c>
      <c r="B29" s="164"/>
      <c r="C29" s="164"/>
      <c r="D29" s="170" t="s">
        <v>179</v>
      </c>
      <c r="E29" s="170"/>
      <c r="F29" s="7"/>
      <c r="G29" s="135"/>
      <c r="H29" s="135"/>
      <c r="I29" s="135"/>
      <c r="J29" s="171" t="s">
        <v>180</v>
      </c>
      <c r="K29" s="171"/>
      <c r="L29" s="7"/>
      <c r="N29" s="164" t="s">
        <v>181</v>
      </c>
      <c r="O29" s="164"/>
      <c r="P29" s="164"/>
      <c r="Q29" s="135"/>
      <c r="R29" s="135"/>
      <c r="S29" s="135"/>
      <c r="T29" s="168">
        <v>-307115</v>
      </c>
      <c r="U29" s="168"/>
      <c r="V29" s="7"/>
      <c r="W29" s="135"/>
      <c r="X29" s="135"/>
      <c r="Y29" s="135"/>
      <c r="Z29" s="169">
        <v>-253762</v>
      </c>
      <c r="AA29" s="169"/>
      <c r="AB29" s="7"/>
    </row>
    <row r="30" spans="1:28" ht="18.75" x14ac:dyDescent="0.3">
      <c r="A30" s="164" t="s">
        <v>181</v>
      </c>
      <c r="B30" s="164"/>
      <c r="C30" s="164"/>
      <c r="D30" s="168">
        <v>-378597</v>
      </c>
      <c r="E30" s="168"/>
      <c r="F30" s="7"/>
      <c r="G30" s="135"/>
      <c r="H30" s="135"/>
      <c r="I30" s="135"/>
      <c r="J30" s="169">
        <v>-307115</v>
      </c>
      <c r="K30" s="169"/>
      <c r="L30" s="7"/>
      <c r="N30" s="164" t="s">
        <v>182</v>
      </c>
      <c r="O30" s="164"/>
      <c r="P30" s="164"/>
      <c r="Q30" s="135"/>
      <c r="R30" s="135"/>
      <c r="S30" s="135"/>
      <c r="T30" s="168">
        <v>-9003</v>
      </c>
      <c r="U30" s="168"/>
      <c r="V30" s="7"/>
      <c r="W30" s="135"/>
      <c r="X30" s="135"/>
      <c r="Y30" s="135"/>
      <c r="Z30" s="169">
        <v>-8401</v>
      </c>
      <c r="AA30" s="169"/>
      <c r="AB30" s="7"/>
    </row>
    <row r="31" spans="1:28" ht="18.75" x14ac:dyDescent="0.3">
      <c r="A31" s="164" t="s">
        <v>182</v>
      </c>
      <c r="B31" s="164"/>
      <c r="C31" s="164"/>
      <c r="D31" s="168">
        <v>-8720</v>
      </c>
      <c r="E31" s="168"/>
      <c r="F31" s="7"/>
      <c r="G31" s="135"/>
      <c r="H31" s="135"/>
      <c r="I31" s="135"/>
      <c r="J31" s="169">
        <v>-9003</v>
      </c>
      <c r="K31" s="169"/>
      <c r="L31" s="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42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N32" s="164" t="s">
        <v>414</v>
      </c>
      <c r="O32" s="164"/>
      <c r="P32" s="164"/>
      <c r="Q32" s="135"/>
      <c r="R32" s="135"/>
      <c r="S32" s="135"/>
      <c r="T32" s="170" t="s">
        <v>415</v>
      </c>
      <c r="U32" s="170"/>
      <c r="V32" s="7"/>
      <c r="W32" s="135"/>
      <c r="X32" s="135"/>
      <c r="Y32" s="135"/>
      <c r="Z32" s="171" t="s">
        <v>416</v>
      </c>
      <c r="AA32" s="171"/>
      <c r="AB32" s="7"/>
    </row>
    <row r="33" spans="1:28" ht="42" customHeight="1" x14ac:dyDescent="0.3">
      <c r="A33" s="164" t="s">
        <v>183</v>
      </c>
      <c r="B33" s="164"/>
      <c r="C33" s="164"/>
      <c r="D33" s="170" t="s">
        <v>184</v>
      </c>
      <c r="E33" s="170"/>
      <c r="F33" s="7"/>
      <c r="G33" s="135"/>
      <c r="H33" s="135"/>
      <c r="I33" s="135"/>
      <c r="J33" s="171" t="s">
        <v>185</v>
      </c>
      <c r="K33" s="171"/>
      <c r="L33" s="7"/>
      <c r="N33" s="164" t="s">
        <v>186</v>
      </c>
      <c r="O33" s="164"/>
      <c r="P33" s="164"/>
      <c r="Q33" s="135"/>
      <c r="R33" s="135"/>
      <c r="S33" s="135"/>
      <c r="T33" s="170" t="s">
        <v>417</v>
      </c>
      <c r="U33" s="170"/>
      <c r="V33" s="7"/>
      <c r="W33" s="135"/>
      <c r="X33" s="135"/>
      <c r="Y33" s="135"/>
      <c r="Z33" s="171" t="s">
        <v>418</v>
      </c>
      <c r="AA33" s="171"/>
      <c r="AB33" s="7"/>
    </row>
    <row r="34" spans="1:28" ht="24.75" customHeight="1" x14ac:dyDescent="0.3">
      <c r="A34" s="164" t="s">
        <v>186</v>
      </c>
      <c r="B34" s="164"/>
      <c r="C34" s="164"/>
      <c r="D34" s="170" t="s">
        <v>187</v>
      </c>
      <c r="E34" s="170"/>
      <c r="F34" s="7"/>
      <c r="G34" s="135"/>
      <c r="H34" s="135"/>
      <c r="I34" s="135"/>
      <c r="J34" s="171" t="s">
        <v>188</v>
      </c>
      <c r="K34" s="171"/>
      <c r="L34" s="7"/>
      <c r="N34" s="164" t="s">
        <v>419</v>
      </c>
      <c r="O34" s="164"/>
      <c r="P34" s="164"/>
      <c r="Q34" s="135"/>
      <c r="R34" s="135"/>
      <c r="S34" s="135"/>
      <c r="T34" s="168">
        <v>-28007</v>
      </c>
      <c r="U34" s="168"/>
      <c r="V34" s="7"/>
      <c r="W34" s="135"/>
      <c r="X34" s="135"/>
      <c r="Y34" s="135"/>
      <c r="Z34" s="169">
        <v>-27447</v>
      </c>
      <c r="AA34" s="169"/>
      <c r="AB34" s="7"/>
    </row>
    <row r="35" spans="1:28" ht="24.75" customHeight="1" x14ac:dyDescent="0.3">
      <c r="A35" s="177" t="s">
        <v>189</v>
      </c>
      <c r="B35" s="177"/>
      <c r="C35" s="177"/>
      <c r="D35" s="168">
        <v>-34816</v>
      </c>
      <c r="E35" s="168"/>
      <c r="F35" s="7"/>
      <c r="G35" s="135"/>
      <c r="H35" s="135"/>
      <c r="I35" s="135"/>
      <c r="J35" s="169">
        <v>-28007</v>
      </c>
      <c r="K35" s="169"/>
      <c r="L35" s="7"/>
      <c r="N35" s="164" t="s">
        <v>190</v>
      </c>
      <c r="O35" s="164"/>
      <c r="P35" s="164"/>
      <c r="Q35" s="135"/>
      <c r="R35" s="135"/>
      <c r="S35" s="135"/>
      <c r="T35" s="168">
        <v>-12830</v>
      </c>
      <c r="U35" s="168"/>
      <c r="V35" s="7"/>
      <c r="W35" s="135"/>
      <c r="X35" s="135"/>
      <c r="Y35" s="135"/>
      <c r="Z35" s="169">
        <v>-11417</v>
      </c>
      <c r="AA35" s="169"/>
      <c r="AB35" s="7"/>
    </row>
    <row r="36" spans="1:28" ht="18.75" x14ac:dyDescent="0.3">
      <c r="A36" s="164" t="s">
        <v>190</v>
      </c>
      <c r="B36" s="164"/>
      <c r="C36" s="164"/>
      <c r="D36" s="168">
        <v>-43919</v>
      </c>
      <c r="E36" s="168"/>
      <c r="F36" s="7"/>
      <c r="G36" s="135"/>
      <c r="H36" s="135"/>
      <c r="I36" s="135"/>
      <c r="J36" s="169">
        <v>-12830</v>
      </c>
      <c r="K36" s="169"/>
      <c r="L36" s="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N37" s="164" t="s">
        <v>191</v>
      </c>
      <c r="O37" s="164"/>
      <c r="P37" s="164"/>
      <c r="Q37" s="135"/>
      <c r="R37" s="135"/>
      <c r="S37" s="135"/>
      <c r="T37" s="168">
        <v>-33782</v>
      </c>
      <c r="U37" s="168"/>
      <c r="V37" s="7"/>
      <c r="W37" s="135"/>
      <c r="X37" s="135"/>
      <c r="Y37" s="135"/>
      <c r="Z37" s="171" t="s">
        <v>166</v>
      </c>
      <c r="AA37" s="171"/>
      <c r="AB37" s="7"/>
    </row>
    <row r="38" spans="1:28" ht="24.75" customHeight="1" x14ac:dyDescent="0.3">
      <c r="A38" s="164" t="s">
        <v>191</v>
      </c>
      <c r="B38" s="164"/>
      <c r="C38" s="164"/>
      <c r="D38" s="168">
        <v>-28913</v>
      </c>
      <c r="E38" s="168"/>
      <c r="F38" s="7"/>
      <c r="G38" s="135"/>
      <c r="H38" s="135"/>
      <c r="I38" s="135"/>
      <c r="J38" s="169">
        <v>-33782</v>
      </c>
      <c r="K38" s="169"/>
      <c r="L38" s="7"/>
      <c r="N38" s="164" t="s">
        <v>192</v>
      </c>
      <c r="O38" s="164"/>
      <c r="P38" s="164"/>
      <c r="Q38" s="135"/>
      <c r="R38" s="135"/>
      <c r="S38" s="135"/>
      <c r="T38" s="168">
        <v>-3372</v>
      </c>
      <c r="U38" s="168"/>
      <c r="V38" s="7"/>
      <c r="W38" s="135"/>
      <c r="X38" s="135"/>
      <c r="Y38" s="135"/>
      <c r="Z38" s="169">
        <v>-5274</v>
      </c>
      <c r="AA38" s="169"/>
      <c r="AB38" s="7"/>
    </row>
    <row r="39" spans="1:28" ht="24.75" customHeight="1" x14ac:dyDescent="0.3">
      <c r="A39" s="164" t="s">
        <v>192</v>
      </c>
      <c r="B39" s="164"/>
      <c r="C39" s="164"/>
      <c r="D39" s="168">
        <v>-4667</v>
      </c>
      <c r="E39" s="168"/>
      <c r="F39" s="7"/>
      <c r="G39" s="135"/>
      <c r="H39" s="135"/>
      <c r="I39" s="135"/>
      <c r="J39" s="169">
        <v>-3372</v>
      </c>
      <c r="K39" s="169"/>
      <c r="L39" s="7"/>
      <c r="N39" s="164" t="s">
        <v>420</v>
      </c>
      <c r="O39" s="164"/>
      <c r="P39" s="164"/>
      <c r="Q39" s="135"/>
      <c r="R39" s="135"/>
      <c r="S39" s="135"/>
      <c r="T39" s="170" t="s">
        <v>212</v>
      </c>
      <c r="U39" s="170"/>
      <c r="V39" s="7"/>
      <c r="W39" s="135"/>
      <c r="X39" s="135"/>
      <c r="Y39" s="135"/>
      <c r="Z39" s="169">
        <v>-76046</v>
      </c>
      <c r="AA39" s="169"/>
      <c r="AB39" s="7"/>
    </row>
    <row r="40" spans="1:28" ht="18.75" x14ac:dyDescent="0.3">
      <c r="A40" s="164" t="s">
        <v>193</v>
      </c>
      <c r="B40" s="164"/>
      <c r="C40" s="164"/>
      <c r="D40" s="168">
        <v>-1580</v>
      </c>
      <c r="E40" s="168"/>
      <c r="F40" s="7"/>
      <c r="G40" s="135"/>
      <c r="H40" s="135"/>
      <c r="I40" s="135"/>
      <c r="J40" s="171" t="s">
        <v>166</v>
      </c>
      <c r="K40" s="171"/>
      <c r="L40" s="7"/>
      <c r="N40" s="164" t="s">
        <v>194</v>
      </c>
      <c r="O40" s="164"/>
      <c r="P40" s="164"/>
      <c r="Q40" s="135"/>
      <c r="R40" s="135"/>
      <c r="S40" s="135"/>
      <c r="T40" s="170" t="s">
        <v>421</v>
      </c>
      <c r="U40" s="170"/>
      <c r="V40" s="7"/>
      <c r="W40" s="135"/>
      <c r="X40" s="135"/>
      <c r="Y40" s="135"/>
      <c r="Z40" s="171" t="s">
        <v>422</v>
      </c>
      <c r="AA40" s="171"/>
      <c r="AB40" s="7"/>
    </row>
    <row r="41" spans="1:28" ht="19.5" thickBot="1" x14ac:dyDescent="0.35">
      <c r="A41" s="164" t="s">
        <v>194</v>
      </c>
      <c r="B41" s="164"/>
      <c r="C41" s="164"/>
      <c r="D41" s="170" t="s">
        <v>195</v>
      </c>
      <c r="E41" s="170"/>
      <c r="F41" s="7"/>
      <c r="G41" s="135"/>
      <c r="H41" s="135"/>
      <c r="I41" s="135"/>
      <c r="J41" s="171" t="s">
        <v>196</v>
      </c>
      <c r="K41" s="171"/>
      <c r="L41" s="7"/>
      <c r="N41" s="178" t="s">
        <v>197</v>
      </c>
      <c r="O41" s="178"/>
      <c r="P41" s="178"/>
      <c r="Q41" s="144"/>
      <c r="R41" s="144"/>
      <c r="S41" s="144"/>
      <c r="T41" s="173">
        <v>-49130</v>
      </c>
      <c r="U41" s="173"/>
      <c r="V41" s="7"/>
      <c r="W41" s="144"/>
      <c r="X41" s="144"/>
      <c r="Y41" s="144"/>
      <c r="Z41" s="174">
        <v>-8208</v>
      </c>
      <c r="AA41" s="174"/>
      <c r="AB41" s="7"/>
    </row>
    <row r="42" spans="1:28" ht="19.5" customHeight="1" thickBot="1" x14ac:dyDescent="0.35">
      <c r="A42" s="178" t="s">
        <v>197</v>
      </c>
      <c r="B42" s="178"/>
      <c r="C42" s="178"/>
      <c r="D42" s="173">
        <v>-94837</v>
      </c>
      <c r="E42" s="173"/>
      <c r="F42" s="7"/>
      <c r="G42" s="144"/>
      <c r="H42" s="144"/>
      <c r="I42" s="144"/>
      <c r="J42" s="174">
        <v>-49130</v>
      </c>
      <c r="K42" s="174"/>
      <c r="L42" s="7"/>
      <c r="N42" s="146"/>
      <c r="O42" s="146"/>
      <c r="P42" s="146"/>
      <c r="Q42" s="146"/>
      <c r="R42" s="146"/>
      <c r="S42" s="146"/>
      <c r="T42" s="175" t="s">
        <v>423</v>
      </c>
      <c r="U42" s="175"/>
      <c r="V42" s="11"/>
      <c r="W42" s="146"/>
      <c r="X42" s="146"/>
      <c r="Y42" s="146"/>
      <c r="Z42" s="176" t="s">
        <v>424</v>
      </c>
      <c r="AA42" s="176"/>
      <c r="AB42" s="11"/>
    </row>
    <row r="43" spans="1:28" ht="18.75" x14ac:dyDescent="0.3">
      <c r="A43" s="146"/>
      <c r="B43" s="146"/>
      <c r="C43" s="146"/>
      <c r="D43" s="175" t="s">
        <v>198</v>
      </c>
      <c r="E43" s="175"/>
      <c r="F43" s="11"/>
      <c r="G43" s="146"/>
      <c r="H43" s="146"/>
      <c r="I43" s="146"/>
      <c r="J43" s="176" t="s">
        <v>199</v>
      </c>
      <c r="K43" s="176"/>
      <c r="L43" s="11"/>
      <c r="N43" s="163" t="s">
        <v>425</v>
      </c>
      <c r="O43" s="163"/>
      <c r="P43" s="163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</row>
    <row r="44" spans="1:28" ht="18.75" x14ac:dyDescent="0.25">
      <c r="A44" s="163" t="s">
        <v>200</v>
      </c>
      <c r="B44" s="163"/>
      <c r="C44" s="163"/>
      <c r="D44" s="135"/>
      <c r="E44" s="135"/>
      <c r="F44" s="135"/>
      <c r="G44" s="135"/>
      <c r="H44" s="135"/>
      <c r="I44" s="135"/>
      <c r="J44" s="135"/>
      <c r="K44" s="135"/>
      <c r="L44" s="135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24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N45" s="164" t="s">
        <v>201</v>
      </c>
      <c r="O45" s="164"/>
      <c r="P45" s="164"/>
      <c r="Q45" s="135"/>
      <c r="R45" s="135"/>
      <c r="S45" s="135"/>
      <c r="T45" s="168">
        <v>-1345045</v>
      </c>
      <c r="U45" s="168"/>
      <c r="V45" s="7"/>
      <c r="W45" s="135"/>
      <c r="X45" s="135"/>
      <c r="Y45" s="135"/>
      <c r="Z45" s="169">
        <v>-786030</v>
      </c>
      <c r="AA45" s="169"/>
      <c r="AB45" s="7"/>
    </row>
    <row r="46" spans="1:28" ht="24.75" customHeight="1" x14ac:dyDescent="0.3">
      <c r="A46" s="164" t="s">
        <v>201</v>
      </c>
      <c r="B46" s="164"/>
      <c r="C46" s="164"/>
      <c r="D46" s="168">
        <v>-1089024</v>
      </c>
      <c r="E46" s="168"/>
      <c r="F46" s="7"/>
      <c r="G46" s="135"/>
      <c r="H46" s="135"/>
      <c r="I46" s="135"/>
      <c r="J46" s="169">
        <v>-1345045</v>
      </c>
      <c r="K46" s="169"/>
      <c r="L46" s="7"/>
      <c r="N46" s="164" t="s">
        <v>202</v>
      </c>
      <c r="O46" s="164"/>
      <c r="P46" s="164"/>
      <c r="Q46" s="135"/>
      <c r="R46" s="135"/>
      <c r="S46" s="135"/>
      <c r="T46" s="168">
        <v>-622320</v>
      </c>
      <c r="U46" s="168"/>
      <c r="V46" s="7"/>
      <c r="W46" s="135"/>
      <c r="X46" s="135"/>
      <c r="Y46" s="135"/>
      <c r="Z46" s="169">
        <v>-279188</v>
      </c>
      <c r="AA46" s="169"/>
      <c r="AB46" s="7"/>
    </row>
    <row r="47" spans="1:28" ht="18.75" x14ac:dyDescent="0.3">
      <c r="A47" s="164" t="s">
        <v>202</v>
      </c>
      <c r="B47" s="164"/>
      <c r="C47" s="164"/>
      <c r="D47" s="168">
        <v>-221281</v>
      </c>
      <c r="E47" s="168"/>
      <c r="F47" s="7"/>
      <c r="G47" s="135"/>
      <c r="H47" s="135"/>
      <c r="I47" s="135"/>
      <c r="J47" s="169">
        <v>-622320</v>
      </c>
      <c r="K47" s="169"/>
      <c r="L47" s="7"/>
      <c r="N47" s="164" t="s">
        <v>426</v>
      </c>
      <c r="O47" s="164"/>
      <c r="P47" s="164"/>
      <c r="Q47" s="135"/>
      <c r="R47" s="135"/>
      <c r="S47" s="135"/>
      <c r="T47" s="170" t="s">
        <v>212</v>
      </c>
      <c r="U47" s="170"/>
      <c r="V47" s="7"/>
      <c r="W47" s="135"/>
      <c r="X47" s="135"/>
      <c r="Y47" s="135"/>
      <c r="Z47" s="169">
        <v>-402784</v>
      </c>
      <c r="AA47" s="169"/>
      <c r="AB47" s="7"/>
    </row>
    <row r="48" spans="1:28" ht="24.75" customHeight="1" x14ac:dyDescent="0.3">
      <c r="A48" s="177" t="s">
        <v>203</v>
      </c>
      <c r="B48" s="177"/>
      <c r="C48" s="177"/>
      <c r="D48" s="168">
        <v>-632797</v>
      </c>
      <c r="E48" s="168"/>
      <c r="F48" s="7"/>
      <c r="G48" s="135"/>
      <c r="H48" s="135"/>
      <c r="I48" s="135"/>
      <c r="J48" s="171" t="s">
        <v>166</v>
      </c>
      <c r="K48" s="171"/>
      <c r="L48" s="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8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N49" s="164" t="s">
        <v>204</v>
      </c>
      <c r="O49" s="164"/>
      <c r="P49" s="164"/>
      <c r="Q49" s="135"/>
      <c r="R49" s="135"/>
      <c r="S49" s="135"/>
      <c r="T49" s="168">
        <v>-43306</v>
      </c>
      <c r="U49" s="168"/>
      <c r="V49" s="7"/>
      <c r="W49" s="135"/>
      <c r="X49" s="135"/>
      <c r="Y49" s="135"/>
      <c r="Z49" s="169">
        <v>-21419</v>
      </c>
      <c r="AA49" s="169"/>
      <c r="AB49" s="7"/>
    </row>
    <row r="50" spans="1:28" ht="24.75" customHeight="1" x14ac:dyDescent="0.3">
      <c r="A50" s="164" t="s">
        <v>204</v>
      </c>
      <c r="B50" s="164"/>
      <c r="C50" s="164"/>
      <c r="D50" s="168">
        <v>-26527</v>
      </c>
      <c r="E50" s="168"/>
      <c r="F50" s="7"/>
      <c r="G50" s="135"/>
      <c r="H50" s="135"/>
      <c r="I50" s="135"/>
      <c r="J50" s="169">
        <v>-43306</v>
      </c>
      <c r="K50" s="169"/>
      <c r="L50" s="7"/>
      <c r="N50" s="164" t="s">
        <v>205</v>
      </c>
      <c r="O50" s="164"/>
      <c r="P50" s="164"/>
      <c r="Q50" s="135"/>
      <c r="R50" s="135"/>
      <c r="S50" s="135"/>
      <c r="T50" s="170" t="s">
        <v>427</v>
      </c>
      <c r="U50" s="170"/>
      <c r="V50" s="7"/>
      <c r="W50" s="135"/>
      <c r="X50" s="135"/>
      <c r="Y50" s="135"/>
      <c r="Z50" s="171" t="s">
        <v>428</v>
      </c>
      <c r="AA50" s="171"/>
      <c r="AB50" s="7"/>
    </row>
    <row r="51" spans="1:28" ht="24.75" customHeight="1" x14ac:dyDescent="0.3">
      <c r="A51" s="164" t="s">
        <v>205</v>
      </c>
      <c r="B51" s="164"/>
      <c r="C51" s="164"/>
      <c r="D51" s="170" t="s">
        <v>206</v>
      </c>
      <c r="E51" s="170"/>
      <c r="F51" s="7"/>
      <c r="G51" s="135"/>
      <c r="H51" s="135"/>
      <c r="I51" s="135"/>
      <c r="J51" s="171" t="s">
        <v>207</v>
      </c>
      <c r="K51" s="171"/>
      <c r="L51" s="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24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N52" s="164" t="s">
        <v>429</v>
      </c>
      <c r="O52" s="164"/>
      <c r="P52" s="164"/>
      <c r="Q52" s="135"/>
      <c r="R52" s="135"/>
      <c r="S52" s="135"/>
      <c r="T52" s="170" t="s">
        <v>430</v>
      </c>
      <c r="U52" s="170"/>
      <c r="V52" s="7"/>
      <c r="W52" s="135"/>
      <c r="X52" s="135"/>
      <c r="Y52" s="135"/>
      <c r="Z52" s="171" t="s">
        <v>431</v>
      </c>
      <c r="AA52" s="171"/>
      <c r="AB52" s="7"/>
    </row>
    <row r="53" spans="1:28" ht="19.5" thickBot="1" x14ac:dyDescent="0.35">
      <c r="A53" s="164" t="s">
        <v>208</v>
      </c>
      <c r="B53" s="164"/>
      <c r="C53" s="164"/>
      <c r="D53" s="170" t="s">
        <v>209</v>
      </c>
      <c r="E53" s="170"/>
      <c r="F53" s="7"/>
      <c r="G53" s="135"/>
      <c r="H53" s="135"/>
      <c r="I53" s="135"/>
      <c r="J53" s="171" t="s">
        <v>210</v>
      </c>
      <c r="K53" s="171"/>
      <c r="L53" s="7"/>
      <c r="N53" s="178" t="s">
        <v>211</v>
      </c>
      <c r="O53" s="178"/>
      <c r="P53" s="178"/>
      <c r="Q53" s="144"/>
      <c r="R53" s="144"/>
      <c r="S53" s="144"/>
      <c r="T53" s="182" t="s">
        <v>432</v>
      </c>
      <c r="U53" s="182"/>
      <c r="V53" s="7"/>
      <c r="W53" s="144"/>
      <c r="X53" s="144"/>
      <c r="Y53" s="144"/>
      <c r="Z53" s="183" t="s">
        <v>433</v>
      </c>
      <c r="AA53" s="183"/>
      <c r="AB53" s="7"/>
    </row>
    <row r="54" spans="1:28" ht="19.5" customHeight="1" thickBot="1" x14ac:dyDescent="0.35">
      <c r="A54" s="178" t="s">
        <v>211</v>
      </c>
      <c r="B54" s="178"/>
      <c r="C54" s="178"/>
      <c r="D54" s="182" t="s">
        <v>212</v>
      </c>
      <c r="E54" s="182"/>
      <c r="F54" s="7"/>
      <c r="G54" s="144"/>
      <c r="H54" s="144"/>
      <c r="I54" s="144"/>
      <c r="J54" s="183" t="s">
        <v>213</v>
      </c>
      <c r="K54" s="183"/>
      <c r="L54" s="7"/>
      <c r="N54" s="146"/>
      <c r="O54" s="146"/>
      <c r="P54" s="146"/>
      <c r="Q54" s="146"/>
      <c r="R54" s="146"/>
      <c r="S54" s="146"/>
      <c r="T54" s="181">
        <v>-1798109</v>
      </c>
      <c r="U54" s="181"/>
      <c r="V54" s="11"/>
      <c r="W54" s="146"/>
      <c r="X54" s="146"/>
      <c r="Y54" s="146"/>
      <c r="Z54" s="184">
        <v>-1229903</v>
      </c>
      <c r="AA54" s="184"/>
      <c r="AB54" s="11"/>
    </row>
    <row r="55" spans="1:28" ht="24.75" customHeight="1" thickBot="1" x14ac:dyDescent="0.35">
      <c r="A55" s="146"/>
      <c r="B55" s="146"/>
      <c r="C55" s="146"/>
      <c r="D55" s="181">
        <v>-1788409</v>
      </c>
      <c r="E55" s="181"/>
      <c r="F55" s="11"/>
      <c r="G55" s="146"/>
      <c r="H55" s="146"/>
      <c r="I55" s="146"/>
      <c r="J55" s="184">
        <v>-1798109</v>
      </c>
      <c r="K55" s="184"/>
      <c r="L55" s="11"/>
      <c r="N55" s="179" t="s">
        <v>214</v>
      </c>
      <c r="O55" s="179"/>
      <c r="P55" s="179"/>
      <c r="Q55" s="144"/>
      <c r="R55" s="144"/>
      <c r="S55" s="144"/>
      <c r="T55" s="173">
        <v>-1702</v>
      </c>
      <c r="U55" s="173"/>
      <c r="V55" s="7"/>
      <c r="W55" s="144"/>
      <c r="X55" s="144"/>
      <c r="Y55" s="144"/>
      <c r="Z55" s="183" t="s">
        <v>434</v>
      </c>
      <c r="AA55" s="183"/>
      <c r="AB55" s="7"/>
    </row>
    <row r="56" spans="1:28" ht="24.75" customHeight="1" thickBot="1" x14ac:dyDescent="0.35">
      <c r="A56" s="179" t="s">
        <v>214</v>
      </c>
      <c r="B56" s="179"/>
      <c r="C56" s="179"/>
      <c r="D56" s="173">
        <v>-1127</v>
      </c>
      <c r="E56" s="173"/>
      <c r="F56" s="7"/>
      <c r="G56" s="144"/>
      <c r="H56" s="144"/>
      <c r="I56" s="144"/>
      <c r="J56" s="174">
        <v>-1702</v>
      </c>
      <c r="K56" s="174"/>
      <c r="L56" s="7"/>
      <c r="N56" s="180" t="s">
        <v>435</v>
      </c>
      <c r="O56" s="180"/>
      <c r="P56" s="180"/>
      <c r="Q56" s="146"/>
      <c r="R56" s="146"/>
      <c r="S56" s="146"/>
      <c r="T56" s="175" t="s">
        <v>436</v>
      </c>
      <c r="U56" s="175"/>
      <c r="V56" s="11"/>
      <c r="W56" s="146"/>
      <c r="X56" s="146"/>
      <c r="Y56" s="146"/>
      <c r="Z56" s="176" t="s">
        <v>437</v>
      </c>
      <c r="AA56" s="176"/>
      <c r="AB56" s="11"/>
    </row>
    <row r="57" spans="1:28" ht="24.75" customHeight="1" thickBot="1" x14ac:dyDescent="0.35">
      <c r="A57" s="180" t="s">
        <v>215</v>
      </c>
      <c r="B57" s="180"/>
      <c r="C57" s="180"/>
      <c r="D57" s="181">
        <v>-60204</v>
      </c>
      <c r="E57" s="181"/>
      <c r="F57" s="11"/>
      <c r="G57" s="146"/>
      <c r="H57" s="146"/>
      <c r="I57" s="146"/>
      <c r="J57" s="176" t="s">
        <v>216</v>
      </c>
      <c r="K57" s="176"/>
      <c r="L57" s="11"/>
      <c r="N57" s="179" t="s">
        <v>217</v>
      </c>
      <c r="O57" s="179"/>
      <c r="P57" s="179"/>
      <c r="Q57" s="144"/>
      <c r="R57" s="144"/>
      <c r="S57" s="144"/>
      <c r="T57" s="182" t="s">
        <v>438</v>
      </c>
      <c r="U57" s="182"/>
      <c r="V57" s="7"/>
      <c r="W57" s="144"/>
      <c r="X57" s="144"/>
      <c r="Y57" s="144"/>
      <c r="Z57" s="183" t="s">
        <v>439</v>
      </c>
      <c r="AA57" s="183"/>
      <c r="AB57" s="7"/>
    </row>
    <row r="58" spans="1:28" ht="24.75" customHeight="1" thickBot="1" x14ac:dyDescent="0.35">
      <c r="A58" s="179" t="s">
        <v>217</v>
      </c>
      <c r="B58" s="179"/>
      <c r="C58" s="179"/>
      <c r="D58" s="182" t="s">
        <v>218</v>
      </c>
      <c r="E58" s="182"/>
      <c r="F58" s="7"/>
      <c r="G58" s="144"/>
      <c r="H58" s="144"/>
      <c r="I58" s="144"/>
      <c r="J58" s="183" t="s">
        <v>219</v>
      </c>
      <c r="K58" s="183"/>
      <c r="L58" s="7"/>
      <c r="N58" s="180" t="s">
        <v>220</v>
      </c>
      <c r="O58" s="180"/>
      <c r="P58" s="180"/>
      <c r="Q58" s="146"/>
      <c r="R58" s="146"/>
      <c r="S58" s="146"/>
      <c r="T58" s="34" t="s">
        <v>7</v>
      </c>
      <c r="U58" s="31" t="s">
        <v>218</v>
      </c>
      <c r="V58" s="11"/>
      <c r="W58" s="146"/>
      <c r="X58" s="146"/>
      <c r="Y58" s="146"/>
      <c r="Z58" s="35" t="s">
        <v>7</v>
      </c>
      <c r="AA58" s="32" t="s">
        <v>219</v>
      </c>
      <c r="AB58" s="11"/>
    </row>
    <row r="59" spans="1:28" ht="24.75" customHeight="1" thickBot="1" x14ac:dyDescent="0.35">
      <c r="A59" s="186" t="s">
        <v>220</v>
      </c>
      <c r="B59" s="186"/>
      <c r="C59" s="186"/>
      <c r="D59" s="34" t="s">
        <v>7</v>
      </c>
      <c r="E59" s="31" t="s">
        <v>221</v>
      </c>
      <c r="F59" s="11"/>
      <c r="G59" s="150"/>
      <c r="H59" s="150"/>
      <c r="I59" s="150"/>
      <c r="J59" s="35" t="s">
        <v>7</v>
      </c>
      <c r="K59" s="32" t="s">
        <v>222</v>
      </c>
      <c r="L59" s="1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9.5" thickTop="1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</row>
    <row r="61" spans="1:28" ht="18.75" x14ac:dyDescent="0.25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6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N62" s="189" t="s">
        <v>0</v>
      </c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</row>
    <row r="63" spans="1:28" ht="16.5" customHeight="1" x14ac:dyDescent="0.25">
      <c r="A63" s="189" t="s">
        <v>0</v>
      </c>
      <c r="B63" s="189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N63" s="189" t="s">
        <v>223</v>
      </c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</row>
    <row r="64" spans="1:28" ht="16.5" customHeight="1" x14ac:dyDescent="0.25">
      <c r="A64" s="189" t="s">
        <v>223</v>
      </c>
      <c r="B64" s="189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</row>
    <row r="65" spans="1:28" ht="20.25" x14ac:dyDescent="0.25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N65" s="190" t="s">
        <v>2</v>
      </c>
      <c r="O65" s="190"/>
      <c r="P65" s="190"/>
      <c r="Q65" s="135"/>
      <c r="R65" s="135"/>
      <c r="S65" s="135"/>
      <c r="T65" s="191" t="s">
        <v>224</v>
      </c>
      <c r="U65" s="191"/>
      <c r="V65" s="191"/>
      <c r="W65" s="191"/>
      <c r="X65" s="191"/>
      <c r="Y65" s="191"/>
      <c r="Z65" s="191"/>
      <c r="AA65" s="191"/>
      <c r="AB65" s="191"/>
    </row>
    <row r="66" spans="1:28" ht="19.5" thickBot="1" x14ac:dyDescent="0.3">
      <c r="A66" s="190" t="s">
        <v>2</v>
      </c>
      <c r="B66" s="190"/>
      <c r="C66" s="190"/>
      <c r="D66" s="191" t="s">
        <v>224</v>
      </c>
      <c r="E66" s="191"/>
      <c r="F66" s="191"/>
      <c r="G66" s="191"/>
      <c r="H66" s="191"/>
      <c r="I66" s="191"/>
      <c r="J66" s="191"/>
      <c r="K66" s="191"/>
      <c r="L66" s="191"/>
      <c r="N66" s="131"/>
      <c r="O66" s="131"/>
      <c r="P66" s="131"/>
      <c r="Q66" s="131"/>
      <c r="R66" s="131"/>
      <c r="S66" s="131"/>
      <c r="T66" s="165">
        <v>2021</v>
      </c>
      <c r="U66" s="165"/>
      <c r="V66" s="165"/>
      <c r="W66" s="131"/>
      <c r="X66" s="131"/>
      <c r="Y66" s="131"/>
      <c r="Z66" s="165">
        <v>2020</v>
      </c>
      <c r="AA66" s="165"/>
      <c r="AB66" s="165"/>
    </row>
    <row r="67" spans="1:28" ht="24" customHeight="1" thickTop="1" thickBot="1" x14ac:dyDescent="0.3">
      <c r="A67" s="131"/>
      <c r="B67" s="131"/>
      <c r="C67" s="131"/>
      <c r="D67" s="165">
        <v>2022</v>
      </c>
      <c r="E67" s="165"/>
      <c r="F67" s="165"/>
      <c r="G67" s="131"/>
      <c r="H67" s="131"/>
      <c r="I67" s="131"/>
      <c r="J67" s="165">
        <v>2021</v>
      </c>
      <c r="K67" s="165"/>
      <c r="L67" s="165"/>
      <c r="N67" s="187" t="s">
        <v>225</v>
      </c>
      <c r="O67" s="187"/>
      <c r="P67" s="187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</row>
    <row r="68" spans="1:28" ht="24" customHeight="1" thickTop="1" thickBot="1" x14ac:dyDescent="0.35">
      <c r="A68" s="187" t="s">
        <v>225</v>
      </c>
      <c r="B68" s="187"/>
      <c r="C68" s="187"/>
      <c r="D68" s="188"/>
      <c r="E68" s="188"/>
      <c r="F68" s="188"/>
      <c r="G68" s="188"/>
      <c r="H68" s="188"/>
      <c r="I68" s="188"/>
      <c r="J68" s="188"/>
      <c r="K68" s="188"/>
      <c r="L68" s="188"/>
      <c r="N68" s="196" t="s">
        <v>226</v>
      </c>
      <c r="O68" s="196"/>
      <c r="P68" s="196"/>
      <c r="Q68" s="133"/>
      <c r="R68" s="133"/>
      <c r="S68" s="133"/>
      <c r="T68" s="36" t="s">
        <v>7</v>
      </c>
      <c r="U68" s="37" t="s">
        <v>440</v>
      </c>
      <c r="V68" s="38"/>
      <c r="W68" s="133"/>
      <c r="X68" s="133"/>
      <c r="Y68" s="133"/>
      <c r="Z68" s="39" t="s">
        <v>7</v>
      </c>
      <c r="AA68" s="40" t="s">
        <v>441</v>
      </c>
      <c r="AB68" s="38"/>
    </row>
    <row r="69" spans="1:28" ht="24.75" customHeight="1" thickTop="1" x14ac:dyDescent="0.3">
      <c r="A69" s="196" t="s">
        <v>226</v>
      </c>
      <c r="B69" s="196"/>
      <c r="C69" s="196"/>
      <c r="D69" s="36" t="s">
        <v>7</v>
      </c>
      <c r="E69" s="37" t="s">
        <v>227</v>
      </c>
      <c r="F69" s="38"/>
      <c r="G69" s="133"/>
      <c r="H69" s="133"/>
      <c r="I69" s="133"/>
      <c r="J69" s="39" t="s">
        <v>7</v>
      </c>
      <c r="K69" s="40" t="s">
        <v>228</v>
      </c>
      <c r="L69" s="38"/>
      <c r="N69" s="192" t="s">
        <v>229</v>
      </c>
      <c r="O69" s="192"/>
      <c r="P69" s="192"/>
      <c r="Q69" s="135"/>
      <c r="R69" s="135"/>
      <c r="S69" s="135"/>
      <c r="T69" s="26" t="s">
        <v>7</v>
      </c>
      <c r="U69" s="30" t="s">
        <v>442</v>
      </c>
      <c r="V69" s="7"/>
      <c r="W69" s="135"/>
      <c r="X69" s="135"/>
      <c r="Y69" s="135"/>
      <c r="Z69" s="28" t="s">
        <v>7</v>
      </c>
      <c r="AA69" s="29" t="s">
        <v>443</v>
      </c>
      <c r="AB69" s="7"/>
    </row>
    <row r="70" spans="1:28" ht="24.75" customHeight="1" x14ac:dyDescent="0.3">
      <c r="A70" s="192" t="s">
        <v>229</v>
      </c>
      <c r="B70" s="192"/>
      <c r="C70" s="192"/>
      <c r="D70" s="26" t="s">
        <v>7</v>
      </c>
      <c r="E70" s="30" t="s">
        <v>230</v>
      </c>
      <c r="F70" s="7"/>
      <c r="G70" s="135"/>
      <c r="H70" s="135"/>
      <c r="I70" s="135"/>
      <c r="J70" s="28" t="s">
        <v>7</v>
      </c>
      <c r="K70" s="29" t="s">
        <v>231</v>
      </c>
      <c r="L70" s="7"/>
      <c r="N70" s="197" t="s">
        <v>232</v>
      </c>
      <c r="O70" s="197"/>
      <c r="P70" s="197"/>
      <c r="Q70" s="135"/>
      <c r="R70" s="135"/>
      <c r="S70" s="135"/>
      <c r="T70" s="26" t="s">
        <v>7</v>
      </c>
      <c r="U70" s="30" t="s">
        <v>444</v>
      </c>
      <c r="V70" s="7"/>
      <c r="W70" s="135"/>
      <c r="X70" s="135"/>
      <c r="Y70" s="135"/>
      <c r="Z70" s="28" t="s">
        <v>7</v>
      </c>
      <c r="AA70" s="29" t="s">
        <v>445</v>
      </c>
      <c r="AB70" s="7"/>
    </row>
    <row r="71" spans="1:28" ht="24.75" customHeight="1" thickBot="1" x14ac:dyDescent="0.3">
      <c r="A71" s="192" t="s">
        <v>232</v>
      </c>
      <c r="B71" s="192"/>
      <c r="C71" s="192"/>
      <c r="D71" s="25" t="s">
        <v>7</v>
      </c>
      <c r="E71" s="41" t="s">
        <v>233</v>
      </c>
      <c r="F71" s="42"/>
      <c r="G71" s="135"/>
      <c r="H71" s="135"/>
      <c r="I71" s="135"/>
      <c r="J71" s="33" t="s">
        <v>7</v>
      </c>
      <c r="K71" s="43" t="s">
        <v>234</v>
      </c>
      <c r="L71" s="42"/>
      <c r="N71" s="195" t="s">
        <v>235</v>
      </c>
      <c r="O71" s="195"/>
      <c r="P71" s="195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</row>
    <row r="72" spans="1:28" ht="24.75" customHeight="1" thickTop="1" thickBot="1" x14ac:dyDescent="0.35">
      <c r="A72" s="195" t="s">
        <v>235</v>
      </c>
      <c r="B72" s="195"/>
      <c r="C72" s="195"/>
      <c r="D72" s="131"/>
      <c r="E72" s="131"/>
      <c r="F72" s="131"/>
      <c r="G72" s="131"/>
      <c r="H72" s="131"/>
      <c r="I72" s="131"/>
      <c r="J72" s="131"/>
      <c r="K72" s="131"/>
      <c r="L72" s="131"/>
      <c r="N72" s="196" t="s">
        <v>236</v>
      </c>
      <c r="O72" s="196"/>
      <c r="P72" s="196"/>
      <c r="Q72" s="133"/>
      <c r="R72" s="133"/>
      <c r="S72" s="133"/>
      <c r="T72" s="36" t="s">
        <v>7</v>
      </c>
      <c r="U72" s="37" t="s">
        <v>446</v>
      </c>
      <c r="V72" s="38"/>
      <c r="W72" s="133"/>
      <c r="X72" s="133"/>
      <c r="Y72" s="133"/>
      <c r="Z72" s="39" t="s">
        <v>7</v>
      </c>
      <c r="AA72" s="40" t="s">
        <v>447</v>
      </c>
      <c r="AB72" s="38"/>
    </row>
    <row r="73" spans="1:28" ht="39" customHeight="1" thickTop="1" x14ac:dyDescent="0.3">
      <c r="A73" s="196" t="s">
        <v>236</v>
      </c>
      <c r="B73" s="196"/>
      <c r="C73" s="196"/>
      <c r="D73" s="36" t="s">
        <v>7</v>
      </c>
      <c r="E73" s="37" t="s">
        <v>237</v>
      </c>
      <c r="F73" s="38"/>
      <c r="G73" s="133"/>
      <c r="H73" s="133"/>
      <c r="I73" s="133"/>
      <c r="J73" s="39" t="s">
        <v>7</v>
      </c>
      <c r="K73" s="40" t="s">
        <v>238</v>
      </c>
      <c r="L73" s="38"/>
      <c r="N73" s="192" t="s">
        <v>239</v>
      </c>
      <c r="O73" s="192"/>
      <c r="P73" s="192"/>
      <c r="Q73" s="135"/>
      <c r="R73" s="135"/>
      <c r="S73" s="135"/>
      <c r="T73" s="26" t="s">
        <v>7</v>
      </c>
      <c r="U73" s="30" t="s">
        <v>448</v>
      </c>
      <c r="V73" s="7"/>
      <c r="W73" s="135"/>
      <c r="X73" s="135"/>
      <c r="Y73" s="135"/>
      <c r="Z73" s="28" t="s">
        <v>7</v>
      </c>
      <c r="AA73" s="29" t="s">
        <v>449</v>
      </c>
      <c r="AB73" s="7"/>
    </row>
    <row r="74" spans="1:28" ht="42" customHeight="1" x14ac:dyDescent="0.3">
      <c r="A74" s="192" t="s">
        <v>239</v>
      </c>
      <c r="B74" s="192"/>
      <c r="C74" s="192"/>
      <c r="D74" s="26" t="s">
        <v>7</v>
      </c>
      <c r="E74" s="30" t="s">
        <v>240</v>
      </c>
      <c r="F74" s="7"/>
      <c r="G74" s="135"/>
      <c r="H74" s="135"/>
      <c r="I74" s="135"/>
      <c r="J74" s="28" t="s">
        <v>7</v>
      </c>
      <c r="K74" s="29" t="s">
        <v>241</v>
      </c>
      <c r="L74" s="7"/>
      <c r="N74" s="192" t="s">
        <v>450</v>
      </c>
      <c r="O74" s="192"/>
      <c r="P74" s="192"/>
      <c r="Q74" s="135"/>
      <c r="R74" s="135"/>
      <c r="S74" s="135"/>
      <c r="T74" s="26" t="s">
        <v>7</v>
      </c>
      <c r="U74" s="30" t="s">
        <v>212</v>
      </c>
      <c r="V74" s="7"/>
      <c r="W74" s="135"/>
      <c r="X74" s="135"/>
      <c r="Y74" s="135"/>
      <c r="Z74" s="28" t="s">
        <v>7</v>
      </c>
      <c r="AA74" s="29" t="s">
        <v>451</v>
      </c>
      <c r="AB74" s="7"/>
    </row>
    <row r="75" spans="1:28" ht="42" customHeight="1" thickBo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N75" s="193" t="s">
        <v>242</v>
      </c>
      <c r="O75" s="193"/>
      <c r="P75" s="193"/>
      <c r="Q75" s="194"/>
      <c r="R75" s="194"/>
      <c r="S75" s="194"/>
      <c r="T75" s="44" t="s">
        <v>7</v>
      </c>
      <c r="U75" s="45" t="s">
        <v>452</v>
      </c>
      <c r="V75" s="46"/>
      <c r="W75" s="194"/>
      <c r="X75" s="194"/>
      <c r="Y75" s="194"/>
      <c r="Z75" s="47" t="s">
        <v>7</v>
      </c>
      <c r="AA75" s="48" t="s">
        <v>453</v>
      </c>
      <c r="AB75" s="1"/>
    </row>
    <row r="76" spans="1:28" ht="42" customHeight="1" thickTop="1" thickBot="1" x14ac:dyDescent="0.35">
      <c r="A76" s="193" t="s">
        <v>242</v>
      </c>
      <c r="B76" s="193"/>
      <c r="C76" s="193"/>
      <c r="D76" s="44" t="s">
        <v>7</v>
      </c>
      <c r="E76" s="45" t="s">
        <v>243</v>
      </c>
      <c r="F76" s="46"/>
      <c r="G76" s="194"/>
      <c r="H76" s="194"/>
      <c r="I76" s="194"/>
      <c r="J76" s="47" t="s">
        <v>7</v>
      </c>
      <c r="K76" s="48" t="s">
        <v>244</v>
      </c>
      <c r="L76" s="1"/>
    </row>
    <row r="77" spans="1:28" ht="15.75" thickTop="1" x14ac:dyDescent="0.25"/>
  </sheetData>
  <mergeCells count="486">
    <mergeCell ref="T71:V71"/>
    <mergeCell ref="Z71:AB71"/>
    <mergeCell ref="Q9:S9"/>
    <mergeCell ref="N60:P60"/>
    <mergeCell ref="Q60:S60"/>
    <mergeCell ref="T60:V60"/>
    <mergeCell ref="W60:Y60"/>
    <mergeCell ref="Z60:AB60"/>
    <mergeCell ref="N62:AB62"/>
    <mergeCell ref="N49:P49"/>
    <mergeCell ref="Q49:S49"/>
    <mergeCell ref="T49:U49"/>
    <mergeCell ref="W49:Y49"/>
    <mergeCell ref="Z49:AA49"/>
    <mergeCell ref="N52:P52"/>
    <mergeCell ref="Q52:S52"/>
    <mergeCell ref="T52:U52"/>
    <mergeCell ref="W52:Y52"/>
    <mergeCell ref="Z52:AA52"/>
    <mergeCell ref="T43:V43"/>
    <mergeCell ref="Z43:AB43"/>
    <mergeCell ref="N45:P45"/>
    <mergeCell ref="Q45:S45"/>
    <mergeCell ref="T45:U45"/>
    <mergeCell ref="W45:Y45"/>
    <mergeCell ref="Z45:AA45"/>
    <mergeCell ref="N32:P32"/>
    <mergeCell ref="Q32:S32"/>
    <mergeCell ref="T32:U32"/>
    <mergeCell ref="W32:Y32"/>
    <mergeCell ref="Z32:AA32"/>
    <mergeCell ref="N37:P37"/>
    <mergeCell ref="Q37:S37"/>
    <mergeCell ref="T37:U37"/>
    <mergeCell ref="W37:Y37"/>
    <mergeCell ref="Z37:AA37"/>
    <mergeCell ref="N43:P43"/>
    <mergeCell ref="Q43:S43"/>
    <mergeCell ref="W43:Y43"/>
    <mergeCell ref="N41:P41"/>
    <mergeCell ref="Q41:S41"/>
    <mergeCell ref="T41:U41"/>
    <mergeCell ref="W41:Y41"/>
    <mergeCell ref="Z41:AA41"/>
    <mergeCell ref="N42:P42"/>
    <mergeCell ref="T24:V24"/>
    <mergeCell ref="Z24:AB24"/>
    <mergeCell ref="T25:U25"/>
    <mergeCell ref="Z25:AA25"/>
    <mergeCell ref="N28:P28"/>
    <mergeCell ref="Q28:S28"/>
    <mergeCell ref="T28:U28"/>
    <mergeCell ref="W28:Y28"/>
    <mergeCell ref="Z28:AA28"/>
    <mergeCell ref="N26:P26"/>
    <mergeCell ref="Q26:S26"/>
    <mergeCell ref="T26:U26"/>
    <mergeCell ref="W26:Y26"/>
    <mergeCell ref="Z26:AA26"/>
    <mergeCell ref="N24:P24"/>
    <mergeCell ref="Q24:S24"/>
    <mergeCell ref="W24:Y24"/>
    <mergeCell ref="N25:P25"/>
    <mergeCell ref="Q25:S25"/>
    <mergeCell ref="W25:Y25"/>
    <mergeCell ref="N8:P8"/>
    <mergeCell ref="Q8:S8"/>
    <mergeCell ref="T8:V8"/>
    <mergeCell ref="W8:Y8"/>
    <mergeCell ref="Z9:AB9"/>
    <mergeCell ref="T12:V12"/>
    <mergeCell ref="Z12:AB12"/>
    <mergeCell ref="N9:P9"/>
    <mergeCell ref="N75:P75"/>
    <mergeCell ref="Q75:S75"/>
    <mergeCell ref="W75:Y75"/>
    <mergeCell ref="N73:P73"/>
    <mergeCell ref="Q73:S73"/>
    <mergeCell ref="W73:Y73"/>
    <mergeCell ref="N74:P74"/>
    <mergeCell ref="Q74:S74"/>
    <mergeCell ref="W74:Y74"/>
    <mergeCell ref="N71:P71"/>
    <mergeCell ref="Q71:S71"/>
    <mergeCell ref="W71:Y71"/>
    <mergeCell ref="N72:P72"/>
    <mergeCell ref="Q72:S72"/>
    <mergeCell ref="W72:Y72"/>
    <mergeCell ref="N69:P69"/>
    <mergeCell ref="Q69:S69"/>
    <mergeCell ref="W69:Y69"/>
    <mergeCell ref="N70:P70"/>
    <mergeCell ref="Q70:S70"/>
    <mergeCell ref="W70:Y70"/>
    <mergeCell ref="N67:P67"/>
    <mergeCell ref="Q67:S67"/>
    <mergeCell ref="T67:V67"/>
    <mergeCell ref="W67:Y67"/>
    <mergeCell ref="Z67:AB67"/>
    <mergeCell ref="N68:P68"/>
    <mergeCell ref="Q68:S68"/>
    <mergeCell ref="W68:Y68"/>
    <mergeCell ref="N65:P65"/>
    <mergeCell ref="Q65:S65"/>
    <mergeCell ref="T65:AB65"/>
    <mergeCell ref="N66:P66"/>
    <mergeCell ref="Q66:S66"/>
    <mergeCell ref="T66:V66"/>
    <mergeCell ref="W66:Y66"/>
    <mergeCell ref="Z66:AB66"/>
    <mergeCell ref="N64:P64"/>
    <mergeCell ref="Q64:S64"/>
    <mergeCell ref="T64:AB64"/>
    <mergeCell ref="N63:AB63"/>
    <mergeCell ref="N58:P58"/>
    <mergeCell ref="Q58:S58"/>
    <mergeCell ref="W58:Y58"/>
    <mergeCell ref="N56:P56"/>
    <mergeCell ref="Q56:S56"/>
    <mergeCell ref="T56:U56"/>
    <mergeCell ref="W56:Y56"/>
    <mergeCell ref="Z56:AA56"/>
    <mergeCell ref="N57:P57"/>
    <mergeCell ref="Q57:S57"/>
    <mergeCell ref="T57:U57"/>
    <mergeCell ref="W57:Y57"/>
    <mergeCell ref="Z57:AA57"/>
    <mergeCell ref="N54:P54"/>
    <mergeCell ref="Q54:S54"/>
    <mergeCell ref="T54:U54"/>
    <mergeCell ref="W54:Y54"/>
    <mergeCell ref="Z54:AA54"/>
    <mergeCell ref="N55:P55"/>
    <mergeCell ref="Q55:S55"/>
    <mergeCell ref="T55:U55"/>
    <mergeCell ref="W55:Y55"/>
    <mergeCell ref="Z55:AA55"/>
    <mergeCell ref="N53:P53"/>
    <mergeCell ref="Q53:S53"/>
    <mergeCell ref="T53:U53"/>
    <mergeCell ref="W53:Y53"/>
    <mergeCell ref="Z53:AA53"/>
    <mergeCell ref="N50:P50"/>
    <mergeCell ref="Q50:S50"/>
    <mergeCell ref="T50:U50"/>
    <mergeCell ref="W50:Y50"/>
    <mergeCell ref="Z50:AA50"/>
    <mergeCell ref="N46:P46"/>
    <mergeCell ref="Q46:S46"/>
    <mergeCell ref="T46:U46"/>
    <mergeCell ref="W46:Y46"/>
    <mergeCell ref="Z46:AA46"/>
    <mergeCell ref="N47:P47"/>
    <mergeCell ref="Q47:S47"/>
    <mergeCell ref="T47:U47"/>
    <mergeCell ref="W47:Y47"/>
    <mergeCell ref="Z47:AA47"/>
    <mergeCell ref="Q42:S42"/>
    <mergeCell ref="T42:U42"/>
    <mergeCell ref="W42:Y42"/>
    <mergeCell ref="Z42:AA42"/>
    <mergeCell ref="N39:P39"/>
    <mergeCell ref="Q39:S39"/>
    <mergeCell ref="T39:U39"/>
    <mergeCell ref="W39:Y39"/>
    <mergeCell ref="Z39:AA39"/>
    <mergeCell ref="N40:P40"/>
    <mergeCell ref="Q40:S40"/>
    <mergeCell ref="T40:U40"/>
    <mergeCell ref="W40:Y40"/>
    <mergeCell ref="Z40:AA40"/>
    <mergeCell ref="N38:P38"/>
    <mergeCell ref="Q38:S38"/>
    <mergeCell ref="T38:U38"/>
    <mergeCell ref="W38:Y38"/>
    <mergeCell ref="Z38:AA38"/>
    <mergeCell ref="N34:P34"/>
    <mergeCell ref="Q34:S34"/>
    <mergeCell ref="T34:U34"/>
    <mergeCell ref="W34:Y34"/>
    <mergeCell ref="Z34:AA34"/>
    <mergeCell ref="N35:P35"/>
    <mergeCell ref="Q35:S35"/>
    <mergeCell ref="T35:U35"/>
    <mergeCell ref="W35:Y35"/>
    <mergeCell ref="Z35:AA35"/>
    <mergeCell ref="N33:P33"/>
    <mergeCell ref="Q33:S33"/>
    <mergeCell ref="T33:U33"/>
    <mergeCell ref="W33:Y33"/>
    <mergeCell ref="Z33:AA33"/>
    <mergeCell ref="N29:P29"/>
    <mergeCell ref="Q29:S29"/>
    <mergeCell ref="T29:U29"/>
    <mergeCell ref="W29:Y29"/>
    <mergeCell ref="Z29:AA29"/>
    <mergeCell ref="N30:P30"/>
    <mergeCell ref="Q30:S30"/>
    <mergeCell ref="T30:U30"/>
    <mergeCell ref="W30:Y30"/>
    <mergeCell ref="Z30:AA30"/>
    <mergeCell ref="N22:P22"/>
    <mergeCell ref="Q22:S22"/>
    <mergeCell ref="T22:U22"/>
    <mergeCell ref="W22:Y22"/>
    <mergeCell ref="Z22:AA22"/>
    <mergeCell ref="N23:P23"/>
    <mergeCell ref="Q23:S23"/>
    <mergeCell ref="T23:U23"/>
    <mergeCell ref="W23:Y23"/>
    <mergeCell ref="Z23:AA23"/>
    <mergeCell ref="N20:P20"/>
    <mergeCell ref="Q20:S20"/>
    <mergeCell ref="T20:U20"/>
    <mergeCell ref="W20:Y20"/>
    <mergeCell ref="Z20:AA20"/>
    <mergeCell ref="N21:P21"/>
    <mergeCell ref="Q21:S21"/>
    <mergeCell ref="T21:U21"/>
    <mergeCell ref="W21:Y21"/>
    <mergeCell ref="Z21:AA21"/>
    <mergeCell ref="N18:P18"/>
    <mergeCell ref="Q18:S18"/>
    <mergeCell ref="T18:U18"/>
    <mergeCell ref="W18:Y18"/>
    <mergeCell ref="Z18:AA18"/>
    <mergeCell ref="N19:P19"/>
    <mergeCell ref="Q19:S19"/>
    <mergeCell ref="T19:U19"/>
    <mergeCell ref="W19:Y19"/>
    <mergeCell ref="Z19:AA19"/>
    <mergeCell ref="N16:P16"/>
    <mergeCell ref="Q16:S16"/>
    <mergeCell ref="T16:U16"/>
    <mergeCell ref="W16:Y16"/>
    <mergeCell ref="Z16:AA16"/>
    <mergeCell ref="N17:P17"/>
    <mergeCell ref="Q17:S17"/>
    <mergeCell ref="T17:U17"/>
    <mergeCell ref="W17:Y17"/>
    <mergeCell ref="Z17:AA17"/>
    <mergeCell ref="T14:U14"/>
    <mergeCell ref="W14:Y14"/>
    <mergeCell ref="Z14:AA14"/>
    <mergeCell ref="N15:P15"/>
    <mergeCell ref="Q15:S15"/>
    <mergeCell ref="T15:U15"/>
    <mergeCell ref="W15:Y15"/>
    <mergeCell ref="Z15:AA15"/>
    <mergeCell ref="W12:Y12"/>
    <mergeCell ref="N13:P13"/>
    <mergeCell ref="Q13:S13"/>
    <mergeCell ref="W13:Y13"/>
    <mergeCell ref="T13:U13"/>
    <mergeCell ref="Z13:AA13"/>
    <mergeCell ref="Z10:AB10"/>
    <mergeCell ref="N11:P11"/>
    <mergeCell ref="Q11:S11"/>
    <mergeCell ref="W11:Y11"/>
    <mergeCell ref="T9:V9"/>
    <mergeCell ref="W9:Y9"/>
    <mergeCell ref="N10:P10"/>
    <mergeCell ref="Q10:S10"/>
    <mergeCell ref="T10:V10"/>
    <mergeCell ref="W10:Y10"/>
    <mergeCell ref="A74:C74"/>
    <mergeCell ref="G74:I74"/>
    <mergeCell ref="A76:C76"/>
    <mergeCell ref="G76:I76"/>
    <mergeCell ref="N12:P12"/>
    <mergeCell ref="Q12:S12"/>
    <mergeCell ref="N14:P14"/>
    <mergeCell ref="Q14:S14"/>
    <mergeCell ref="A72:C72"/>
    <mergeCell ref="D72:F72"/>
    <mergeCell ref="G72:I72"/>
    <mergeCell ref="J72:L72"/>
    <mergeCell ref="A73:C73"/>
    <mergeCell ref="G73:I73"/>
    <mergeCell ref="A69:C69"/>
    <mergeCell ref="G69:I69"/>
    <mergeCell ref="A70:C70"/>
    <mergeCell ref="G70:I70"/>
    <mergeCell ref="A71:C71"/>
    <mergeCell ref="G71:I71"/>
    <mergeCell ref="A67:C67"/>
    <mergeCell ref="D67:F67"/>
    <mergeCell ref="G67:I67"/>
    <mergeCell ref="J67:L67"/>
    <mergeCell ref="A68:C68"/>
    <mergeCell ref="D68:F68"/>
    <mergeCell ref="G68:I68"/>
    <mergeCell ref="J68:L68"/>
    <mergeCell ref="A63:L63"/>
    <mergeCell ref="A64:L64"/>
    <mergeCell ref="A65:C65"/>
    <mergeCell ref="D65:L65"/>
    <mergeCell ref="A66:C66"/>
    <mergeCell ref="D66:L66"/>
    <mergeCell ref="A60:C60"/>
    <mergeCell ref="D60:F60"/>
    <mergeCell ref="G60:I60"/>
    <mergeCell ref="J60:L60"/>
    <mergeCell ref="A61:C61"/>
    <mergeCell ref="D61:F61"/>
    <mergeCell ref="G61:I61"/>
    <mergeCell ref="J61:L61"/>
    <mergeCell ref="A58:C58"/>
    <mergeCell ref="D58:E58"/>
    <mergeCell ref="G58:I58"/>
    <mergeCell ref="J58:K58"/>
    <mergeCell ref="A59:C59"/>
    <mergeCell ref="G59:I59"/>
    <mergeCell ref="A56:C56"/>
    <mergeCell ref="D56:E56"/>
    <mergeCell ref="G56:I56"/>
    <mergeCell ref="J56:K56"/>
    <mergeCell ref="A57:C57"/>
    <mergeCell ref="D57:E57"/>
    <mergeCell ref="G57:I57"/>
    <mergeCell ref="J57:K57"/>
    <mergeCell ref="A54:C54"/>
    <mergeCell ref="D54:E54"/>
    <mergeCell ref="G54:I54"/>
    <mergeCell ref="J54:K54"/>
    <mergeCell ref="A55:C55"/>
    <mergeCell ref="D55:E55"/>
    <mergeCell ref="G55:I55"/>
    <mergeCell ref="J55:K55"/>
    <mergeCell ref="A51:C51"/>
    <mergeCell ref="D51:E51"/>
    <mergeCell ref="G51:I51"/>
    <mergeCell ref="J51:K51"/>
    <mergeCell ref="A53:C53"/>
    <mergeCell ref="D53:E53"/>
    <mergeCell ref="G53:I53"/>
    <mergeCell ref="J53:K53"/>
    <mergeCell ref="A48:C48"/>
    <mergeCell ref="D48:E48"/>
    <mergeCell ref="G48:I48"/>
    <mergeCell ref="J48:K48"/>
    <mergeCell ref="A50:C50"/>
    <mergeCell ref="D50:E50"/>
    <mergeCell ref="G50:I50"/>
    <mergeCell ref="J50:K50"/>
    <mergeCell ref="A46:C46"/>
    <mergeCell ref="D46:E46"/>
    <mergeCell ref="G46:I46"/>
    <mergeCell ref="J46:K46"/>
    <mergeCell ref="A47:C47"/>
    <mergeCell ref="D47:E47"/>
    <mergeCell ref="G47:I47"/>
    <mergeCell ref="J47:K47"/>
    <mergeCell ref="A43:C43"/>
    <mergeCell ref="D43:E43"/>
    <mergeCell ref="G43:I43"/>
    <mergeCell ref="J43:K43"/>
    <mergeCell ref="A44:C44"/>
    <mergeCell ref="D44:F44"/>
    <mergeCell ref="G44:I44"/>
    <mergeCell ref="J44:L44"/>
    <mergeCell ref="A41:C41"/>
    <mergeCell ref="D41:E41"/>
    <mergeCell ref="G41:I41"/>
    <mergeCell ref="J41:K41"/>
    <mergeCell ref="A42:C42"/>
    <mergeCell ref="D42:E42"/>
    <mergeCell ref="G42:I42"/>
    <mergeCell ref="J42:K42"/>
    <mergeCell ref="A39:C39"/>
    <mergeCell ref="D39:E39"/>
    <mergeCell ref="G39:I39"/>
    <mergeCell ref="J39:K39"/>
    <mergeCell ref="A40:C40"/>
    <mergeCell ref="D40:E40"/>
    <mergeCell ref="G40:I40"/>
    <mergeCell ref="J40:K40"/>
    <mergeCell ref="A36:C36"/>
    <mergeCell ref="D36:E36"/>
    <mergeCell ref="G36:I36"/>
    <mergeCell ref="J36:K36"/>
    <mergeCell ref="A38:C38"/>
    <mergeCell ref="D38:E38"/>
    <mergeCell ref="G38:I38"/>
    <mergeCell ref="J38:K38"/>
    <mergeCell ref="A34:C34"/>
    <mergeCell ref="D34:E34"/>
    <mergeCell ref="G34:I34"/>
    <mergeCell ref="J34:K34"/>
    <mergeCell ref="A35:C35"/>
    <mergeCell ref="D35:E35"/>
    <mergeCell ref="G35:I35"/>
    <mergeCell ref="J35:K35"/>
    <mergeCell ref="A31:C31"/>
    <mergeCell ref="D31:E31"/>
    <mergeCell ref="G31:I31"/>
    <mergeCell ref="J31:K31"/>
    <mergeCell ref="A33:C33"/>
    <mergeCell ref="D33:E33"/>
    <mergeCell ref="G33:I33"/>
    <mergeCell ref="J33:K33"/>
    <mergeCell ref="A29:C29"/>
    <mergeCell ref="D29:E29"/>
    <mergeCell ref="G29:I29"/>
    <mergeCell ref="J29:K29"/>
    <mergeCell ref="A30:C30"/>
    <mergeCell ref="D30:E30"/>
    <mergeCell ref="G30:I30"/>
    <mergeCell ref="J30:K30"/>
    <mergeCell ref="A26:C26"/>
    <mergeCell ref="D26:E26"/>
    <mergeCell ref="G26:I26"/>
    <mergeCell ref="J26:K26"/>
    <mergeCell ref="A27:C27"/>
    <mergeCell ref="D27:E27"/>
    <mergeCell ref="G27:I27"/>
    <mergeCell ref="J27:K27"/>
    <mergeCell ref="A24:C24"/>
    <mergeCell ref="D24:E24"/>
    <mergeCell ref="G24:I24"/>
    <mergeCell ref="J24:K24"/>
    <mergeCell ref="A25:C25"/>
    <mergeCell ref="D25:F25"/>
    <mergeCell ref="G25:I25"/>
    <mergeCell ref="J25:L25"/>
    <mergeCell ref="A22:C22"/>
    <mergeCell ref="D22:E22"/>
    <mergeCell ref="G22:I22"/>
    <mergeCell ref="J22:K22"/>
    <mergeCell ref="A23:C23"/>
    <mergeCell ref="D23:E23"/>
    <mergeCell ref="G23:I23"/>
    <mergeCell ref="J23:K23"/>
    <mergeCell ref="A20:C20"/>
    <mergeCell ref="D20:E20"/>
    <mergeCell ref="G20:I20"/>
    <mergeCell ref="J20:K20"/>
    <mergeCell ref="A21:C21"/>
    <mergeCell ref="D21:E21"/>
    <mergeCell ref="G21:I21"/>
    <mergeCell ref="J21:K21"/>
    <mergeCell ref="A18:C18"/>
    <mergeCell ref="D18:E18"/>
    <mergeCell ref="G18:I18"/>
    <mergeCell ref="J18:K18"/>
    <mergeCell ref="A19:C19"/>
    <mergeCell ref="D19:E19"/>
    <mergeCell ref="G19:I19"/>
    <mergeCell ref="J19:K19"/>
    <mergeCell ref="A16:C16"/>
    <mergeCell ref="D16:E16"/>
    <mergeCell ref="G16:I16"/>
    <mergeCell ref="J16:K16"/>
    <mergeCell ref="A17:C17"/>
    <mergeCell ref="D17:E17"/>
    <mergeCell ref="G17:I17"/>
    <mergeCell ref="J17:K17"/>
    <mergeCell ref="A14:C14"/>
    <mergeCell ref="D14:E14"/>
    <mergeCell ref="G14:I14"/>
    <mergeCell ref="J14:K14"/>
    <mergeCell ref="A15:C15"/>
    <mergeCell ref="D15:E15"/>
    <mergeCell ref="G15:I15"/>
    <mergeCell ref="J15:K15"/>
    <mergeCell ref="A12:C12"/>
    <mergeCell ref="D12:F12"/>
    <mergeCell ref="G12:I12"/>
    <mergeCell ref="J12:L12"/>
    <mergeCell ref="A13:C13"/>
    <mergeCell ref="D13:E13"/>
    <mergeCell ref="G13:I13"/>
    <mergeCell ref="J13:K13"/>
    <mergeCell ref="J9:L9"/>
    <mergeCell ref="A10:C10"/>
    <mergeCell ref="D10:F10"/>
    <mergeCell ref="G10:I10"/>
    <mergeCell ref="J10:L10"/>
    <mergeCell ref="A11:C11"/>
    <mergeCell ref="G11:I11"/>
    <mergeCell ref="A8:C8"/>
    <mergeCell ref="D8:F8"/>
    <mergeCell ref="G8:I8"/>
    <mergeCell ref="A9:C9"/>
    <mergeCell ref="D9:F9"/>
    <mergeCell ref="G9:I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0776-F397-49B8-80C5-67B36B4F9462}">
  <dimension ref="A1:AA51"/>
  <sheetViews>
    <sheetView showGridLines="0" topLeftCell="A22" zoomScale="80" zoomScaleNormal="80" workbookViewId="0">
      <selection activeCell="N47" sqref="N47:P47"/>
    </sheetView>
  </sheetViews>
  <sheetFormatPr defaultRowHeight="15" x14ac:dyDescent="0.25"/>
  <cols>
    <col min="1" max="1" width="45.28515625" bestFit="1" customWidth="1"/>
    <col min="4" max="4" width="14.28515625" customWidth="1"/>
    <col min="5" max="5" width="14.7109375" customWidth="1"/>
    <col min="10" max="10" width="17.28515625" style="21" customWidth="1"/>
    <col min="11" max="12" width="9.140625" style="21"/>
    <col min="14" max="14" width="26.5703125" customWidth="1"/>
    <col min="17" max="17" width="2" bestFit="1" customWidth="1"/>
    <col min="18" max="18" width="14.5703125" customWidth="1"/>
    <col min="23" max="23" width="12.5703125" customWidth="1"/>
    <col min="24" max="24" width="10.5703125" customWidth="1"/>
  </cols>
  <sheetData>
    <row r="1" spans="1:27" ht="16.5" x14ac:dyDescent="0.25">
      <c r="A1" s="20" t="s">
        <v>0</v>
      </c>
    </row>
    <row r="2" spans="1:27" ht="16.5" x14ac:dyDescent="0.25">
      <c r="A2" s="20" t="s">
        <v>553</v>
      </c>
    </row>
    <row r="3" spans="1:27" ht="16.5" x14ac:dyDescent="0.25">
      <c r="A3" s="64"/>
      <c r="B3" s="65"/>
      <c r="C3" s="65"/>
      <c r="D3" s="65"/>
      <c r="E3" s="65"/>
      <c r="F3" s="65"/>
      <c r="G3" s="65"/>
      <c r="H3" s="65"/>
      <c r="I3" s="65"/>
      <c r="J3" s="67"/>
      <c r="K3" s="67"/>
      <c r="L3" s="67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spans="1:27" ht="16.5" x14ac:dyDescent="0.25">
      <c r="A4" s="20"/>
    </row>
    <row r="5" spans="1:27" ht="16.5" x14ac:dyDescent="0.25">
      <c r="A5" s="20" t="s">
        <v>550</v>
      </c>
    </row>
    <row r="7" spans="1:27" x14ac:dyDescent="0.25">
      <c r="A7" s="1"/>
      <c r="B7" s="1"/>
      <c r="C7" s="1"/>
      <c r="D7" s="1"/>
      <c r="E7" s="1"/>
      <c r="F7" s="1"/>
      <c r="G7" s="1"/>
      <c r="H7" s="1"/>
      <c r="I7" s="1"/>
      <c r="J7" s="68"/>
      <c r="K7" s="68"/>
      <c r="L7" s="68"/>
      <c r="N7" s="21"/>
    </row>
    <row r="8" spans="1:27" ht="19.5" thickBot="1" x14ac:dyDescent="0.3">
      <c r="A8" s="129"/>
      <c r="B8" s="129"/>
      <c r="C8" s="129"/>
      <c r="D8" s="97">
        <v>2022</v>
      </c>
      <c r="E8" s="97"/>
      <c r="F8" s="97"/>
      <c r="G8" s="131"/>
      <c r="H8" s="131"/>
      <c r="I8" s="131"/>
      <c r="J8" s="18">
        <v>2021</v>
      </c>
      <c r="K8" s="18"/>
      <c r="L8" s="18"/>
      <c r="N8" s="130">
        <v>2021</v>
      </c>
      <c r="O8" s="130"/>
      <c r="P8" s="130"/>
      <c r="Q8" s="131"/>
      <c r="R8" s="131"/>
      <c r="S8" s="131"/>
      <c r="T8" s="130">
        <v>2020</v>
      </c>
      <c r="U8" s="130"/>
      <c r="V8" s="130"/>
      <c r="W8" s="1"/>
      <c r="X8" s="1"/>
      <c r="Y8" s="1"/>
    </row>
    <row r="9" spans="1:27" ht="19.5" thickTop="1" x14ac:dyDescent="0.25">
      <c r="A9" s="132" t="s">
        <v>245</v>
      </c>
      <c r="B9" s="132"/>
      <c r="C9" s="132"/>
      <c r="D9" s="4"/>
      <c r="E9" s="4"/>
      <c r="F9" s="4"/>
      <c r="G9" s="133"/>
      <c r="H9" s="133"/>
      <c r="I9" s="133"/>
      <c r="J9" s="4"/>
      <c r="K9" s="4"/>
      <c r="L9" s="4"/>
      <c r="N9" s="132" t="s">
        <v>245</v>
      </c>
      <c r="O9" s="132"/>
      <c r="P9" s="132"/>
      <c r="Q9" s="133"/>
      <c r="R9" s="133"/>
      <c r="S9" s="133"/>
      <c r="T9" s="133"/>
      <c r="U9" s="133"/>
      <c r="V9" s="133"/>
      <c r="W9" s="69"/>
      <c r="X9" s="69"/>
      <c r="Y9" s="69"/>
    </row>
    <row r="10" spans="1:27" ht="27" x14ac:dyDescent="0.3">
      <c r="A10" s="139" t="s">
        <v>246</v>
      </c>
      <c r="B10" s="139"/>
      <c r="C10" s="139"/>
      <c r="D10" s="5" t="s">
        <v>7</v>
      </c>
      <c r="E10" s="6" t="s">
        <v>247</v>
      </c>
      <c r="F10" s="7"/>
      <c r="G10" s="135"/>
      <c r="H10" s="135"/>
      <c r="I10" s="135"/>
      <c r="J10" s="3" t="s">
        <v>7</v>
      </c>
      <c r="K10" s="8" t="s">
        <v>248</v>
      </c>
      <c r="L10" s="7"/>
      <c r="N10" s="139" t="s">
        <v>246</v>
      </c>
      <c r="O10" s="139"/>
      <c r="P10" s="139"/>
      <c r="Q10" s="5" t="s">
        <v>7</v>
      </c>
      <c r="R10" s="6" t="s">
        <v>328</v>
      </c>
      <c r="S10" s="7"/>
      <c r="T10" s="135"/>
      <c r="U10" s="135"/>
      <c r="V10" s="135"/>
      <c r="W10" s="70" t="s">
        <v>7</v>
      </c>
      <c r="X10" s="71" t="s">
        <v>329</v>
      </c>
      <c r="Y10" s="72"/>
    </row>
    <row r="11" spans="1:27" ht="28.5" customHeight="1" x14ac:dyDescent="0.3">
      <c r="A11" s="139" t="s">
        <v>249</v>
      </c>
      <c r="B11" s="139"/>
      <c r="C11" s="139"/>
      <c r="D11" s="90" t="s">
        <v>250</v>
      </c>
      <c r="E11" s="90"/>
      <c r="F11" s="7"/>
      <c r="G11" s="135"/>
      <c r="H11" s="135"/>
      <c r="I11" s="135"/>
      <c r="J11" s="8" t="s">
        <v>251</v>
      </c>
      <c r="K11" s="8"/>
      <c r="L11" s="7"/>
      <c r="N11" s="139" t="s">
        <v>330</v>
      </c>
      <c r="O11" s="139"/>
      <c r="P11" s="139"/>
      <c r="Q11" s="137" t="s">
        <v>331</v>
      </c>
      <c r="R11" s="137"/>
      <c r="S11" s="7"/>
      <c r="T11" s="135"/>
      <c r="U11" s="135"/>
      <c r="V11" s="135"/>
      <c r="W11" s="98" t="s">
        <v>332</v>
      </c>
      <c r="X11" s="71"/>
      <c r="Y11" s="72"/>
    </row>
    <row r="12" spans="1:27" ht="18.75" customHeight="1" x14ac:dyDescent="0.3">
      <c r="A12" s="139" t="s">
        <v>252</v>
      </c>
      <c r="B12" s="139"/>
      <c r="C12" s="139"/>
      <c r="D12" s="90" t="s">
        <v>253</v>
      </c>
      <c r="E12" s="90"/>
      <c r="F12" s="7"/>
      <c r="G12" s="135"/>
      <c r="H12" s="135"/>
      <c r="I12" s="135"/>
      <c r="J12" s="8" t="s">
        <v>254</v>
      </c>
      <c r="K12" s="8"/>
      <c r="L12" s="7"/>
      <c r="N12" s="139" t="s">
        <v>252</v>
      </c>
      <c r="O12" s="139"/>
      <c r="P12" s="139"/>
      <c r="Q12" s="137" t="s">
        <v>333</v>
      </c>
      <c r="R12" s="137"/>
      <c r="S12" s="7"/>
      <c r="T12" s="135"/>
      <c r="U12" s="135"/>
      <c r="V12" s="135"/>
      <c r="W12" s="98" t="s">
        <v>334</v>
      </c>
      <c r="X12" s="71"/>
      <c r="Y12" s="72"/>
    </row>
    <row r="13" spans="1:27" ht="18.75" customHeight="1" x14ac:dyDescent="0.3">
      <c r="A13" s="139" t="s">
        <v>255</v>
      </c>
      <c r="B13" s="139"/>
      <c r="C13" s="139"/>
      <c r="D13" s="90" t="s">
        <v>256</v>
      </c>
      <c r="E13" s="90"/>
      <c r="F13" s="7"/>
      <c r="G13" s="135"/>
      <c r="H13" s="135"/>
      <c r="I13" s="135"/>
      <c r="J13" s="8" t="s">
        <v>257</v>
      </c>
      <c r="K13" s="8"/>
      <c r="L13" s="7"/>
      <c r="N13" s="139" t="s">
        <v>255</v>
      </c>
      <c r="O13" s="139"/>
      <c r="P13" s="139"/>
      <c r="Q13" s="137" t="s">
        <v>335</v>
      </c>
      <c r="R13" s="137"/>
      <c r="S13" s="7"/>
      <c r="T13" s="135"/>
      <c r="U13" s="135"/>
      <c r="V13" s="135"/>
      <c r="W13" s="98" t="s">
        <v>336</v>
      </c>
      <c r="X13" s="71"/>
      <c r="Y13" s="72"/>
    </row>
    <row r="14" spans="1:27" ht="19.5" customHeight="1" thickBot="1" x14ac:dyDescent="0.35">
      <c r="A14" s="151" t="s">
        <v>258</v>
      </c>
      <c r="B14" s="151"/>
      <c r="C14" s="151"/>
      <c r="D14" s="89" t="s">
        <v>259</v>
      </c>
      <c r="E14" s="89"/>
      <c r="F14" s="7"/>
      <c r="G14" s="144"/>
      <c r="H14" s="144"/>
      <c r="I14" s="144"/>
      <c r="J14" s="19" t="s">
        <v>260</v>
      </c>
      <c r="K14" s="19"/>
      <c r="L14" s="7"/>
      <c r="N14" s="151" t="s">
        <v>258</v>
      </c>
      <c r="O14" s="151"/>
      <c r="P14" s="151"/>
      <c r="Q14" s="143" t="s">
        <v>337</v>
      </c>
      <c r="R14" s="143"/>
      <c r="S14" s="7"/>
      <c r="T14" s="144"/>
      <c r="U14" s="144"/>
      <c r="V14" s="144"/>
      <c r="W14" s="98" t="s">
        <v>338</v>
      </c>
      <c r="X14" s="73"/>
      <c r="Y14" s="72"/>
    </row>
    <row r="15" spans="1:27" ht="20.25" customHeight="1" x14ac:dyDescent="0.3">
      <c r="A15" s="146"/>
      <c r="B15" s="146"/>
      <c r="C15" s="146"/>
      <c r="D15" s="93" t="s">
        <v>261</v>
      </c>
      <c r="E15" s="93"/>
      <c r="F15" s="11"/>
      <c r="G15" s="146"/>
      <c r="H15" s="146"/>
      <c r="I15" s="146"/>
      <c r="J15" s="12" t="s">
        <v>262</v>
      </c>
      <c r="K15" s="12"/>
      <c r="L15" s="11"/>
      <c r="N15" s="146"/>
      <c r="O15" s="146"/>
      <c r="P15" s="146"/>
      <c r="Q15" s="147" t="s">
        <v>339</v>
      </c>
      <c r="R15" s="147"/>
      <c r="S15" s="11"/>
      <c r="T15" s="146"/>
      <c r="U15" s="146"/>
      <c r="V15" s="146"/>
      <c r="W15" s="74" t="s">
        <v>340</v>
      </c>
      <c r="X15" s="74"/>
      <c r="Y15" s="75"/>
    </row>
    <row r="16" spans="1:27" ht="18.75" x14ac:dyDescent="0.25">
      <c r="A16" s="198" t="s">
        <v>263</v>
      </c>
      <c r="B16" s="198"/>
      <c r="C16" s="198"/>
      <c r="D16" s="2"/>
      <c r="E16" s="2"/>
      <c r="F16" s="2"/>
      <c r="G16" s="135"/>
      <c r="H16" s="135"/>
      <c r="I16" s="135"/>
      <c r="J16" s="2"/>
      <c r="K16" s="2"/>
      <c r="L16" s="2"/>
      <c r="N16" s="198" t="s">
        <v>263</v>
      </c>
      <c r="O16" s="198"/>
      <c r="P16" s="198"/>
      <c r="Q16" s="135"/>
      <c r="R16" s="135"/>
      <c r="S16" s="135"/>
      <c r="T16" s="135"/>
      <c r="U16" s="135"/>
      <c r="V16" s="135"/>
      <c r="W16" s="76"/>
      <c r="X16" s="76"/>
      <c r="Y16" s="76"/>
    </row>
    <row r="17" spans="1:25" ht="18.75" customHeight="1" x14ac:dyDescent="0.3">
      <c r="A17" s="139" t="s">
        <v>264</v>
      </c>
      <c r="B17" s="139"/>
      <c r="C17" s="139"/>
      <c r="D17" s="90" t="s">
        <v>265</v>
      </c>
      <c r="E17" s="90"/>
      <c r="F17" s="7"/>
      <c r="G17" s="135"/>
      <c r="H17" s="135"/>
      <c r="I17" s="135"/>
      <c r="J17" s="8" t="s">
        <v>266</v>
      </c>
      <c r="K17" s="8"/>
      <c r="L17" s="7"/>
      <c r="N17" s="139" t="s">
        <v>264</v>
      </c>
      <c r="O17" s="139"/>
      <c r="P17" s="139"/>
      <c r="Q17" s="137" t="s">
        <v>341</v>
      </c>
      <c r="R17" s="137"/>
      <c r="S17" s="7"/>
      <c r="T17" s="135"/>
      <c r="U17" s="135"/>
      <c r="V17" s="135"/>
      <c r="W17" s="71" t="s">
        <v>342</v>
      </c>
      <c r="X17" s="71"/>
      <c r="Y17" s="72"/>
    </row>
    <row r="18" spans="1:25" ht="18.75" customHeight="1" x14ac:dyDescent="0.3">
      <c r="A18" s="139" t="s">
        <v>267</v>
      </c>
      <c r="B18" s="139"/>
      <c r="C18" s="139"/>
      <c r="D18" s="90" t="s">
        <v>268</v>
      </c>
      <c r="E18" s="90"/>
      <c r="F18" s="7"/>
      <c r="G18" s="135"/>
      <c r="H18" s="135"/>
      <c r="I18" s="135"/>
      <c r="J18" s="8" t="s">
        <v>269</v>
      </c>
      <c r="K18" s="8"/>
      <c r="L18" s="7"/>
      <c r="N18" s="139" t="s">
        <v>267</v>
      </c>
      <c r="O18" s="139"/>
      <c r="P18" s="139"/>
      <c r="Q18" s="137" t="s">
        <v>343</v>
      </c>
      <c r="R18" s="137"/>
      <c r="S18" s="7"/>
      <c r="T18" s="135"/>
      <c r="U18" s="135"/>
      <c r="V18" s="135"/>
      <c r="W18" s="103" t="s">
        <v>344</v>
      </c>
      <c r="X18" s="71"/>
      <c r="Y18" s="72"/>
    </row>
    <row r="19" spans="1:25" ht="18.75" customHeight="1" x14ac:dyDescent="0.3">
      <c r="A19" s="139" t="s">
        <v>270</v>
      </c>
      <c r="B19" s="139"/>
      <c r="C19" s="139"/>
      <c r="D19" s="90" t="s">
        <v>271</v>
      </c>
      <c r="E19" s="90"/>
      <c r="F19" s="7"/>
      <c r="G19" s="135"/>
      <c r="H19" s="135"/>
      <c r="I19" s="135"/>
      <c r="J19" s="8" t="s">
        <v>272</v>
      </c>
      <c r="K19" s="8"/>
      <c r="L19" s="7"/>
      <c r="N19" s="139" t="s">
        <v>345</v>
      </c>
      <c r="O19" s="139"/>
      <c r="P19" s="139"/>
      <c r="Q19" s="137" t="s">
        <v>346</v>
      </c>
      <c r="R19" s="137"/>
      <c r="S19" s="7"/>
      <c r="T19" s="135"/>
      <c r="U19" s="135"/>
      <c r="V19" s="135"/>
      <c r="W19" s="103" t="s">
        <v>347</v>
      </c>
      <c r="X19" s="71"/>
      <c r="Y19" s="72"/>
    </row>
    <row r="20" spans="1:25" ht="18.75" customHeight="1" x14ac:dyDescent="0.3">
      <c r="A20" s="139" t="s">
        <v>273</v>
      </c>
      <c r="B20" s="139"/>
      <c r="C20" s="139"/>
      <c r="D20" s="90" t="s">
        <v>274</v>
      </c>
      <c r="E20" s="90"/>
      <c r="F20" s="7"/>
      <c r="G20" s="135"/>
      <c r="H20" s="135"/>
      <c r="I20" s="135"/>
      <c r="J20" s="8" t="s">
        <v>275</v>
      </c>
      <c r="K20" s="8"/>
      <c r="L20" s="7"/>
      <c r="N20" s="139" t="s">
        <v>273</v>
      </c>
      <c r="O20" s="139"/>
      <c r="P20" s="139"/>
      <c r="Q20" s="137" t="s">
        <v>348</v>
      </c>
      <c r="R20" s="137"/>
      <c r="S20" s="7"/>
      <c r="T20" s="135"/>
      <c r="U20" s="135"/>
      <c r="V20" s="135"/>
      <c r="W20" s="103" t="s">
        <v>349</v>
      </c>
      <c r="X20" s="71"/>
      <c r="Y20" s="72"/>
    </row>
    <row r="21" spans="1:25" ht="18.75" customHeight="1" x14ac:dyDescent="0.3">
      <c r="A21" s="139" t="s">
        <v>276</v>
      </c>
      <c r="B21" s="139"/>
      <c r="C21" s="139"/>
      <c r="D21" s="90" t="s">
        <v>277</v>
      </c>
      <c r="E21" s="90"/>
      <c r="F21" s="7"/>
      <c r="G21" s="135"/>
      <c r="H21" s="135"/>
      <c r="I21" s="135"/>
      <c r="J21" s="8" t="s">
        <v>278</v>
      </c>
      <c r="K21" s="8"/>
      <c r="L21" s="7"/>
      <c r="N21" s="139" t="s">
        <v>276</v>
      </c>
      <c r="O21" s="139"/>
      <c r="P21" s="139"/>
      <c r="Q21" s="137" t="s">
        <v>350</v>
      </c>
      <c r="R21" s="137"/>
      <c r="S21" s="7"/>
      <c r="T21" s="135"/>
      <c r="U21" s="135"/>
      <c r="V21" s="135"/>
      <c r="W21" s="103" t="s">
        <v>351</v>
      </c>
      <c r="X21" s="71"/>
      <c r="Y21" s="72"/>
    </row>
    <row r="22" spans="1:25" ht="18.75" customHeight="1" x14ac:dyDescent="0.3">
      <c r="A22" s="139" t="s">
        <v>279</v>
      </c>
      <c r="B22" s="139"/>
      <c r="C22" s="139"/>
      <c r="D22" s="90" t="s">
        <v>280</v>
      </c>
      <c r="E22" s="90"/>
      <c r="F22" s="7"/>
      <c r="G22" s="135"/>
      <c r="H22" s="135"/>
      <c r="I22" s="135"/>
      <c r="J22" s="8" t="s">
        <v>281</v>
      </c>
      <c r="K22" s="8"/>
      <c r="L22" s="7"/>
      <c r="N22" s="139" t="s">
        <v>279</v>
      </c>
      <c r="O22" s="139"/>
      <c r="P22" s="139"/>
      <c r="Q22" s="137" t="s">
        <v>352</v>
      </c>
      <c r="R22" s="137"/>
      <c r="S22" s="7"/>
      <c r="T22" s="135"/>
      <c r="U22" s="135"/>
      <c r="V22" s="135"/>
      <c r="W22" s="71" t="s">
        <v>353</v>
      </c>
      <c r="X22" s="71"/>
      <c r="Y22" s="72"/>
    </row>
    <row r="23" spans="1:25" ht="18.75" customHeight="1" x14ac:dyDescent="0.3">
      <c r="A23" s="139" t="s">
        <v>147</v>
      </c>
      <c r="B23" s="139"/>
      <c r="C23" s="139"/>
      <c r="D23" s="90" t="s">
        <v>282</v>
      </c>
      <c r="E23" s="90"/>
      <c r="F23" s="7"/>
      <c r="G23" s="135"/>
      <c r="H23" s="135"/>
      <c r="I23" s="135"/>
      <c r="J23" s="8" t="s">
        <v>149</v>
      </c>
      <c r="K23" s="8"/>
      <c r="L23" s="7"/>
      <c r="N23" s="139" t="s">
        <v>147</v>
      </c>
      <c r="O23" s="139"/>
      <c r="P23" s="139"/>
      <c r="Q23" s="137" t="s">
        <v>354</v>
      </c>
      <c r="R23" s="137"/>
      <c r="S23" s="7"/>
      <c r="T23" s="135"/>
      <c r="U23" s="135"/>
      <c r="V23" s="135"/>
      <c r="W23" s="71" t="s">
        <v>355</v>
      </c>
      <c r="X23" s="71"/>
      <c r="Y23" s="72"/>
    </row>
    <row r="24" spans="1:25" ht="19.5" customHeight="1" thickBot="1" x14ac:dyDescent="0.35">
      <c r="A24" s="139" t="s">
        <v>283</v>
      </c>
      <c r="B24" s="139"/>
      <c r="C24" s="139"/>
      <c r="D24" s="90" t="s">
        <v>284</v>
      </c>
      <c r="E24" s="90"/>
      <c r="F24" s="7"/>
      <c r="G24" s="135"/>
      <c r="H24" s="135"/>
      <c r="I24" s="135"/>
      <c r="J24" s="8" t="s">
        <v>166</v>
      </c>
      <c r="K24" s="8"/>
      <c r="L24" s="7"/>
      <c r="N24" s="151" t="s">
        <v>356</v>
      </c>
      <c r="O24" s="151"/>
      <c r="P24" s="151"/>
      <c r="Q24" s="143" t="s">
        <v>357</v>
      </c>
      <c r="R24" s="143"/>
      <c r="S24" s="7"/>
      <c r="T24" s="144"/>
      <c r="U24" s="144"/>
      <c r="V24" s="144"/>
      <c r="W24" s="77">
        <v>-2108</v>
      </c>
      <c r="X24" s="77"/>
      <c r="Y24" s="72"/>
    </row>
    <row r="25" spans="1:25" ht="21" customHeight="1" thickBot="1" x14ac:dyDescent="0.35">
      <c r="A25" s="151" t="s">
        <v>285</v>
      </c>
      <c r="B25" s="151"/>
      <c r="C25" s="151"/>
      <c r="D25" s="89" t="s">
        <v>286</v>
      </c>
      <c r="E25" s="89"/>
      <c r="F25" s="7"/>
      <c r="G25" s="144"/>
      <c r="H25" s="144"/>
      <c r="I25" s="144"/>
      <c r="J25" s="19" t="s">
        <v>287</v>
      </c>
      <c r="K25" s="19"/>
      <c r="L25" s="7"/>
      <c r="N25" s="146"/>
      <c r="O25" s="146"/>
      <c r="P25" s="146"/>
      <c r="Q25" s="147" t="s">
        <v>358</v>
      </c>
      <c r="R25" s="147"/>
      <c r="S25" s="11"/>
      <c r="T25" s="146"/>
      <c r="U25" s="146"/>
      <c r="V25" s="146"/>
      <c r="W25" s="74" t="s">
        <v>359</v>
      </c>
      <c r="X25" s="74"/>
      <c r="Y25" s="75"/>
    </row>
    <row r="26" spans="1:25" ht="21" customHeight="1" thickBot="1" x14ac:dyDescent="0.35">
      <c r="A26" s="146"/>
      <c r="B26" s="146"/>
      <c r="C26" s="146"/>
      <c r="D26" s="93" t="s">
        <v>288</v>
      </c>
      <c r="E26" s="93"/>
      <c r="F26" s="11"/>
      <c r="G26" s="146"/>
      <c r="H26" s="146"/>
      <c r="I26" s="146"/>
      <c r="J26" s="12" t="s">
        <v>289</v>
      </c>
      <c r="K26" s="12"/>
      <c r="L26" s="11"/>
      <c r="N26" s="162" t="s">
        <v>360</v>
      </c>
      <c r="O26" s="162"/>
      <c r="P26" s="162"/>
      <c r="Q26" s="143" t="s">
        <v>361</v>
      </c>
      <c r="R26" s="143"/>
      <c r="S26" s="7"/>
      <c r="T26" s="144"/>
      <c r="U26" s="144"/>
      <c r="V26" s="144"/>
      <c r="W26" s="73" t="s">
        <v>166</v>
      </c>
      <c r="X26" s="73"/>
      <c r="Y26" s="72"/>
    </row>
    <row r="27" spans="1:25" ht="19.5" customHeight="1" thickBot="1" x14ac:dyDescent="0.35">
      <c r="A27" s="149" t="s">
        <v>290</v>
      </c>
      <c r="B27" s="149"/>
      <c r="C27" s="149"/>
      <c r="D27" s="89" t="s">
        <v>291</v>
      </c>
      <c r="E27" s="89"/>
      <c r="F27" s="7"/>
      <c r="G27" s="144"/>
      <c r="H27" s="144"/>
      <c r="I27" s="144"/>
      <c r="J27" s="19" t="s">
        <v>292</v>
      </c>
      <c r="K27" s="19"/>
      <c r="L27" s="7"/>
      <c r="N27" s="199" t="s">
        <v>293</v>
      </c>
      <c r="O27" s="199"/>
      <c r="P27" s="199"/>
      <c r="Q27" s="159" t="s">
        <v>362</v>
      </c>
      <c r="R27" s="159"/>
      <c r="S27" s="11"/>
      <c r="T27" s="158"/>
      <c r="U27" s="158"/>
      <c r="V27" s="158"/>
      <c r="W27" s="78" t="s">
        <v>363</v>
      </c>
      <c r="X27" s="78"/>
      <c r="Y27" s="75"/>
    </row>
    <row r="28" spans="1:25" ht="19.5" customHeight="1" thickBot="1" x14ac:dyDescent="0.35">
      <c r="A28" s="199" t="s">
        <v>293</v>
      </c>
      <c r="B28" s="199"/>
      <c r="C28" s="199"/>
      <c r="D28" s="95" t="s">
        <v>294</v>
      </c>
      <c r="E28" s="95"/>
      <c r="F28" s="11"/>
      <c r="G28" s="158"/>
      <c r="H28" s="158"/>
      <c r="I28" s="158"/>
      <c r="J28" s="24" t="s">
        <v>295</v>
      </c>
      <c r="K28" s="24"/>
      <c r="L28" s="11"/>
      <c r="N28" s="200" t="s">
        <v>296</v>
      </c>
      <c r="O28" s="200"/>
      <c r="P28" s="200"/>
      <c r="Q28" s="208">
        <v>-209554</v>
      </c>
      <c r="R28" s="208"/>
      <c r="S28" s="11"/>
      <c r="T28" s="146"/>
      <c r="U28" s="146"/>
      <c r="V28" s="146"/>
      <c r="W28" s="79">
        <v>-181934</v>
      </c>
      <c r="X28" s="79"/>
      <c r="Y28" s="75"/>
    </row>
    <row r="29" spans="1:25" ht="18.75" customHeight="1" x14ac:dyDescent="0.3">
      <c r="A29" s="200" t="s">
        <v>296</v>
      </c>
      <c r="B29" s="200"/>
      <c r="C29" s="200"/>
      <c r="D29" s="96">
        <v>-278574</v>
      </c>
      <c r="E29" s="96"/>
      <c r="F29" s="11"/>
      <c r="G29" s="146"/>
      <c r="H29" s="146"/>
      <c r="I29" s="146"/>
      <c r="J29" s="50">
        <v>-209554</v>
      </c>
      <c r="K29" s="50"/>
      <c r="L29" s="11"/>
      <c r="N29" s="140" t="s">
        <v>364</v>
      </c>
      <c r="O29" s="140"/>
      <c r="P29" s="140"/>
      <c r="Q29" s="152">
        <v>-26457</v>
      </c>
      <c r="R29" s="152"/>
      <c r="S29" s="7"/>
      <c r="T29" s="135"/>
      <c r="U29" s="135"/>
      <c r="V29" s="135"/>
      <c r="W29" s="71" t="s">
        <v>365</v>
      </c>
      <c r="X29" s="71"/>
      <c r="Y29" s="72"/>
    </row>
    <row r="30" spans="1:25" ht="30.75" customHeight="1" x14ac:dyDescent="0.3">
      <c r="A30" s="141" t="s">
        <v>297</v>
      </c>
      <c r="B30" s="141"/>
      <c r="C30" s="141"/>
      <c r="D30" s="94">
        <v>-465206</v>
      </c>
      <c r="E30" s="94"/>
      <c r="F30" s="7"/>
      <c r="G30" s="135"/>
      <c r="H30" s="135"/>
      <c r="I30" s="135"/>
      <c r="J30" s="22">
        <v>-26457</v>
      </c>
      <c r="K30" s="22"/>
      <c r="L30" s="7"/>
      <c r="N30" s="140" t="s">
        <v>298</v>
      </c>
      <c r="O30" s="140"/>
      <c r="P30" s="140"/>
      <c r="Q30" s="152">
        <v>-22949</v>
      </c>
      <c r="R30" s="152"/>
      <c r="S30" s="7"/>
      <c r="T30" s="135"/>
      <c r="U30" s="135"/>
      <c r="V30" s="135"/>
      <c r="W30" s="80">
        <v>-61311</v>
      </c>
      <c r="X30" s="80"/>
      <c r="Y30" s="72"/>
    </row>
    <row r="31" spans="1:25" ht="31.5" customHeight="1" x14ac:dyDescent="0.3">
      <c r="A31" s="141" t="s">
        <v>298</v>
      </c>
      <c r="B31" s="141"/>
      <c r="C31" s="141"/>
      <c r="D31" s="94">
        <v>-21391</v>
      </c>
      <c r="E31" s="94"/>
      <c r="F31" s="7"/>
      <c r="G31" s="135"/>
      <c r="H31" s="135"/>
      <c r="I31" s="135"/>
      <c r="J31" s="22">
        <v>-22949</v>
      </c>
      <c r="K31" s="22"/>
      <c r="L31" s="7"/>
      <c r="N31" s="207" t="s">
        <v>299</v>
      </c>
      <c r="O31" s="207"/>
      <c r="P31" s="207"/>
      <c r="Q31" s="152">
        <v>-16313</v>
      </c>
      <c r="R31" s="152"/>
      <c r="S31" s="7"/>
      <c r="T31" s="135"/>
      <c r="U31" s="135"/>
      <c r="V31" s="135"/>
      <c r="W31" s="80">
        <v>-14072</v>
      </c>
      <c r="X31" s="80"/>
      <c r="Y31" s="72"/>
    </row>
    <row r="32" spans="1:25" ht="25.5" customHeight="1" x14ac:dyDescent="0.3">
      <c r="A32" s="141" t="s">
        <v>299</v>
      </c>
      <c r="B32" s="141"/>
      <c r="C32" s="141"/>
      <c r="D32" s="94">
        <v>-10950</v>
      </c>
      <c r="E32" s="94"/>
      <c r="F32" s="7"/>
      <c r="G32" s="135"/>
      <c r="H32" s="135"/>
      <c r="I32" s="135"/>
      <c r="J32" s="22">
        <v>-16313</v>
      </c>
      <c r="K32" s="22"/>
      <c r="L32" s="7"/>
      <c r="N32" s="140" t="s">
        <v>366</v>
      </c>
      <c r="O32" s="140"/>
      <c r="P32" s="140"/>
      <c r="Q32" s="152">
        <v>-1749</v>
      </c>
      <c r="R32" s="152"/>
      <c r="S32" s="7"/>
      <c r="T32" s="135"/>
      <c r="U32" s="135"/>
      <c r="V32" s="135"/>
      <c r="W32" s="71" t="s">
        <v>367</v>
      </c>
      <c r="X32" s="71"/>
      <c r="Y32" s="72"/>
    </row>
    <row r="33" spans="1:25" ht="19.5" customHeight="1" thickBot="1" x14ac:dyDescent="0.35">
      <c r="A33" s="149" t="s">
        <v>300</v>
      </c>
      <c r="B33" s="149"/>
      <c r="C33" s="149"/>
      <c r="D33" s="89" t="s">
        <v>301</v>
      </c>
      <c r="E33" s="89"/>
      <c r="F33" s="7"/>
      <c r="G33" s="144"/>
      <c r="H33" s="144"/>
      <c r="I33" s="144"/>
      <c r="J33" s="19" t="s">
        <v>302</v>
      </c>
      <c r="K33" s="19"/>
      <c r="L33" s="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5" customHeight="1" thickBot="1" x14ac:dyDescent="0.35">
      <c r="A34" s="158"/>
      <c r="B34" s="158"/>
      <c r="C34" s="158"/>
      <c r="D34" s="92">
        <v>-771713</v>
      </c>
      <c r="E34" s="92"/>
      <c r="F34" s="11"/>
      <c r="G34" s="158"/>
      <c r="H34" s="158"/>
      <c r="I34" s="158"/>
      <c r="J34" s="88">
        <v>-270870</v>
      </c>
      <c r="K34" s="88"/>
      <c r="L34" s="11"/>
      <c r="N34" s="199" t="s">
        <v>368</v>
      </c>
      <c r="O34" s="199"/>
      <c r="P34" s="199"/>
      <c r="Q34" s="159" t="s">
        <v>369</v>
      </c>
      <c r="R34" s="159"/>
      <c r="S34" s="11"/>
      <c r="T34" s="158"/>
      <c r="U34" s="158"/>
      <c r="V34" s="158"/>
      <c r="W34" s="78" t="s">
        <v>370</v>
      </c>
      <c r="X34" s="78"/>
      <c r="Y34" s="75"/>
    </row>
    <row r="35" spans="1:25" ht="19.5" customHeight="1" thickBot="1" x14ac:dyDescent="0.35">
      <c r="A35" s="199" t="s">
        <v>303</v>
      </c>
      <c r="B35" s="199"/>
      <c r="C35" s="199"/>
      <c r="D35" s="92">
        <v>-369668</v>
      </c>
      <c r="E35" s="92"/>
      <c r="F35" s="11"/>
      <c r="G35" s="158"/>
      <c r="H35" s="158"/>
      <c r="I35" s="158"/>
      <c r="J35" s="24" t="s">
        <v>304</v>
      </c>
      <c r="K35" s="24"/>
      <c r="L35" s="11"/>
      <c r="N35" s="205" t="s">
        <v>305</v>
      </c>
      <c r="O35" s="205"/>
      <c r="P35" s="205"/>
      <c r="Q35" s="146"/>
      <c r="R35" s="146"/>
      <c r="S35" s="146"/>
      <c r="T35" s="146"/>
      <c r="U35" s="146"/>
      <c r="V35" s="146"/>
      <c r="W35" s="81"/>
      <c r="X35" s="81"/>
      <c r="Y35" s="81"/>
    </row>
    <row r="36" spans="1:25" ht="18.75" x14ac:dyDescent="0.3">
      <c r="A36" s="201" t="s">
        <v>305</v>
      </c>
      <c r="B36" s="201"/>
      <c r="C36" s="201"/>
      <c r="D36" s="9"/>
      <c r="E36" s="9"/>
      <c r="F36" s="9"/>
      <c r="G36" s="146"/>
      <c r="H36" s="146"/>
      <c r="I36" s="146"/>
      <c r="J36" s="9"/>
      <c r="K36" s="9"/>
      <c r="L36" s="9"/>
      <c r="N36" s="139" t="s">
        <v>306</v>
      </c>
      <c r="O36" s="139"/>
      <c r="P36" s="139"/>
      <c r="Q36" s="152">
        <v>-7237</v>
      </c>
      <c r="R36" s="152"/>
      <c r="S36" s="7"/>
      <c r="T36" s="135"/>
      <c r="U36" s="135"/>
      <c r="V36" s="135"/>
      <c r="W36" s="80">
        <v>-4888</v>
      </c>
      <c r="X36" s="80"/>
      <c r="Y36" s="72"/>
    </row>
    <row r="37" spans="1:25" ht="19.5" customHeight="1" thickBot="1" x14ac:dyDescent="0.35">
      <c r="A37" s="139" t="s">
        <v>306</v>
      </c>
      <c r="B37" s="139"/>
      <c r="C37" s="139"/>
      <c r="D37" s="94">
        <v>-7843</v>
      </c>
      <c r="E37" s="94"/>
      <c r="F37" s="7"/>
      <c r="G37" s="135"/>
      <c r="H37" s="135"/>
      <c r="I37" s="135"/>
      <c r="J37" s="22">
        <v>-7237</v>
      </c>
      <c r="K37" s="22"/>
      <c r="L37" s="7"/>
      <c r="N37" s="151" t="s">
        <v>307</v>
      </c>
      <c r="O37" s="151"/>
      <c r="P37" s="151"/>
      <c r="Q37" s="143" t="s">
        <v>371</v>
      </c>
      <c r="R37" s="143"/>
      <c r="S37" s="7"/>
      <c r="T37" s="144"/>
      <c r="U37" s="144"/>
      <c r="V37" s="144"/>
      <c r="W37" s="77">
        <v>-59695</v>
      </c>
      <c r="X37" s="77"/>
      <c r="Y37" s="72"/>
    </row>
    <row r="38" spans="1:25" ht="19.5" customHeight="1" thickBot="1" x14ac:dyDescent="0.35">
      <c r="A38" s="151" t="s">
        <v>307</v>
      </c>
      <c r="B38" s="151"/>
      <c r="C38" s="151"/>
      <c r="D38" s="89" t="s">
        <v>308</v>
      </c>
      <c r="E38" s="89"/>
      <c r="F38" s="7"/>
      <c r="G38" s="144"/>
      <c r="H38" s="144"/>
      <c r="I38" s="144"/>
      <c r="J38" s="19" t="s">
        <v>309</v>
      </c>
      <c r="K38" s="19"/>
      <c r="L38" s="7"/>
      <c r="N38" s="146"/>
      <c r="O38" s="146"/>
      <c r="P38" s="146"/>
      <c r="Q38" s="147" t="s">
        <v>372</v>
      </c>
      <c r="R38" s="147"/>
      <c r="S38" s="11"/>
      <c r="T38" s="146"/>
      <c r="U38" s="146"/>
      <c r="V38" s="146"/>
      <c r="W38" s="79">
        <v>-64583</v>
      </c>
      <c r="X38" s="79"/>
      <c r="Y38" s="75"/>
    </row>
    <row r="39" spans="1:25" ht="18.75" customHeight="1" x14ac:dyDescent="0.3">
      <c r="A39" s="146"/>
      <c r="B39" s="146"/>
      <c r="C39" s="146"/>
      <c r="D39" s="93" t="s">
        <v>310</v>
      </c>
      <c r="E39" s="93"/>
      <c r="F39" s="11"/>
      <c r="G39" s="146"/>
      <c r="H39" s="146"/>
      <c r="I39" s="146"/>
      <c r="J39" s="12" t="s">
        <v>311</v>
      </c>
      <c r="K39" s="12"/>
      <c r="L39" s="1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68"/>
      <c r="K40" s="68"/>
      <c r="L40" s="6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5" customHeight="1" thickBot="1" x14ac:dyDescent="0.35">
      <c r="A41" s="1"/>
      <c r="B41" s="1"/>
      <c r="C41" s="1"/>
      <c r="D41" s="1"/>
      <c r="E41" s="1"/>
      <c r="F41" s="1"/>
      <c r="G41" s="1"/>
      <c r="H41" s="1"/>
      <c r="I41" s="1"/>
      <c r="J41" s="68"/>
      <c r="K41" s="68"/>
      <c r="L41" s="68"/>
      <c r="N41" s="199" t="s">
        <v>373</v>
      </c>
      <c r="O41" s="199"/>
      <c r="P41" s="199"/>
      <c r="Q41" s="159" t="s">
        <v>374</v>
      </c>
      <c r="R41" s="159"/>
      <c r="S41" s="11"/>
      <c r="T41" s="158"/>
      <c r="U41" s="158"/>
      <c r="V41" s="158"/>
      <c r="W41" s="78" t="s">
        <v>375</v>
      </c>
      <c r="X41" s="78"/>
      <c r="Y41" s="75"/>
    </row>
    <row r="42" spans="1:25" ht="19.5" customHeight="1" thickBot="1" x14ac:dyDescent="0.35">
      <c r="A42" s="199" t="s">
        <v>144</v>
      </c>
      <c r="B42" s="199"/>
      <c r="C42" s="199"/>
      <c r="D42" s="92">
        <v>-308155</v>
      </c>
      <c r="E42" s="92"/>
      <c r="F42" s="11"/>
      <c r="G42" s="158"/>
      <c r="H42" s="158"/>
      <c r="I42" s="158"/>
      <c r="J42" s="24" t="s">
        <v>145</v>
      </c>
      <c r="K42" s="24"/>
      <c r="L42" s="11"/>
      <c r="N42" s="200" t="s">
        <v>312</v>
      </c>
      <c r="O42" s="200"/>
      <c r="P42" s="200"/>
      <c r="Q42" s="146"/>
      <c r="R42" s="146"/>
      <c r="S42" s="146"/>
      <c r="T42" s="146"/>
      <c r="U42" s="146"/>
      <c r="V42" s="146"/>
      <c r="W42" s="81"/>
      <c r="X42" s="81"/>
      <c r="Y42" s="81"/>
    </row>
    <row r="43" spans="1:25" ht="18.75" customHeight="1" x14ac:dyDescent="0.3">
      <c r="A43" s="206" t="s">
        <v>312</v>
      </c>
      <c r="B43" s="206"/>
      <c r="C43" s="206"/>
      <c r="D43" s="9"/>
      <c r="E43" s="9"/>
      <c r="F43" s="9"/>
      <c r="G43" s="146"/>
      <c r="H43" s="146"/>
      <c r="I43" s="146"/>
      <c r="J43" s="9"/>
      <c r="K43" s="9"/>
      <c r="L43" s="9"/>
      <c r="N43" s="139" t="s">
        <v>313</v>
      </c>
      <c r="O43" s="139"/>
      <c r="P43" s="139"/>
      <c r="Q43" s="137" t="s">
        <v>376</v>
      </c>
      <c r="R43" s="137"/>
      <c r="S43" s="7"/>
      <c r="T43" s="135"/>
      <c r="U43" s="135"/>
      <c r="V43" s="135"/>
      <c r="W43" s="71" t="s">
        <v>377</v>
      </c>
      <c r="X43" s="71"/>
      <c r="Y43" s="72"/>
    </row>
    <row r="44" spans="1:25" ht="19.5" customHeight="1" thickBot="1" x14ac:dyDescent="0.35">
      <c r="A44" s="139" t="s">
        <v>313</v>
      </c>
      <c r="B44" s="139"/>
      <c r="C44" s="139"/>
      <c r="D44" s="90" t="s">
        <v>314</v>
      </c>
      <c r="E44" s="90"/>
      <c r="F44" s="7"/>
      <c r="G44" s="135"/>
      <c r="H44" s="135"/>
      <c r="I44" s="135"/>
      <c r="J44" s="8" t="s">
        <v>315</v>
      </c>
      <c r="K44" s="8"/>
      <c r="L44" s="7"/>
      <c r="N44" s="151" t="s">
        <v>316</v>
      </c>
      <c r="O44" s="151"/>
      <c r="P44" s="151"/>
      <c r="Q44" s="155">
        <v>-10435</v>
      </c>
      <c r="R44" s="155"/>
      <c r="S44" s="7"/>
      <c r="T44" s="144"/>
      <c r="U44" s="144"/>
      <c r="V44" s="144"/>
      <c r="W44" s="77">
        <v>-12651</v>
      </c>
      <c r="X44" s="77"/>
      <c r="Y44" s="72"/>
    </row>
    <row r="45" spans="1:25" ht="19.5" thickBot="1" x14ac:dyDescent="0.35">
      <c r="A45" s="151" t="s">
        <v>316</v>
      </c>
      <c r="B45" s="151"/>
      <c r="C45" s="151"/>
      <c r="D45" s="91">
        <v>-15157</v>
      </c>
      <c r="E45" s="91"/>
      <c r="F45" s="7"/>
      <c r="G45" s="144"/>
      <c r="H45" s="144"/>
      <c r="I45" s="144"/>
      <c r="J45" s="23">
        <v>-10435</v>
      </c>
      <c r="K45" s="23"/>
      <c r="L45" s="7"/>
      <c r="N45" s="158"/>
      <c r="O45" s="158"/>
      <c r="P45" s="158"/>
      <c r="Q45" s="51" t="s">
        <v>7</v>
      </c>
      <c r="R45" s="10" t="s">
        <v>378</v>
      </c>
      <c r="S45" s="11"/>
      <c r="T45" s="158"/>
      <c r="U45" s="158"/>
      <c r="V45" s="158"/>
      <c r="W45" s="82" t="s">
        <v>7</v>
      </c>
      <c r="X45" s="74" t="s">
        <v>379</v>
      </c>
      <c r="Y45" s="75"/>
    </row>
    <row r="46" spans="1:25" ht="45" customHeight="1" thickBot="1" x14ac:dyDescent="0.35">
      <c r="A46" s="158"/>
      <c r="B46" s="158"/>
      <c r="C46" s="158"/>
      <c r="D46" s="51" t="s">
        <v>7</v>
      </c>
      <c r="E46" s="10" t="s">
        <v>317</v>
      </c>
      <c r="F46" s="11"/>
      <c r="G46" s="158"/>
      <c r="H46" s="158"/>
      <c r="I46" s="158"/>
      <c r="J46" s="52" t="s">
        <v>7</v>
      </c>
      <c r="K46" s="12" t="s">
        <v>318</v>
      </c>
      <c r="L46" s="11"/>
      <c r="N46" s="205" t="s">
        <v>380</v>
      </c>
      <c r="O46" s="205"/>
      <c r="P46" s="205"/>
      <c r="Q46" s="51" t="s">
        <v>7</v>
      </c>
      <c r="R46" s="10" t="s">
        <v>381</v>
      </c>
      <c r="S46" s="11"/>
      <c r="T46" s="146"/>
      <c r="U46" s="146"/>
      <c r="V46" s="146"/>
      <c r="W46" s="82" t="s">
        <v>7</v>
      </c>
      <c r="X46" s="74" t="s">
        <v>382</v>
      </c>
      <c r="Y46" s="75"/>
    </row>
    <row r="47" spans="1:25" ht="48.75" customHeight="1" thickBot="1" x14ac:dyDescent="0.35">
      <c r="A47" s="205" t="s">
        <v>319</v>
      </c>
      <c r="B47" s="205"/>
      <c r="C47" s="205"/>
      <c r="D47" s="51" t="s">
        <v>7</v>
      </c>
      <c r="E47" s="49">
        <v>-211989</v>
      </c>
      <c r="F47" s="11"/>
      <c r="G47" s="146"/>
      <c r="H47" s="146"/>
      <c r="I47" s="146"/>
      <c r="J47" s="52" t="s">
        <v>7</v>
      </c>
      <c r="K47" s="12" t="s">
        <v>320</v>
      </c>
      <c r="L47" s="11"/>
      <c r="N47" s="162" t="s">
        <v>321</v>
      </c>
      <c r="O47" s="162"/>
      <c r="P47" s="162"/>
      <c r="Q47" s="143" t="s">
        <v>383</v>
      </c>
      <c r="R47" s="143"/>
      <c r="S47" s="7"/>
      <c r="T47" s="144"/>
      <c r="U47" s="144"/>
      <c r="V47" s="144"/>
      <c r="W47" s="73" t="s">
        <v>384</v>
      </c>
      <c r="X47" s="73"/>
      <c r="Y47" s="72"/>
    </row>
    <row r="48" spans="1:25" ht="19.5" customHeight="1" thickBot="1" x14ac:dyDescent="0.35">
      <c r="A48" s="149" t="s">
        <v>321</v>
      </c>
      <c r="B48" s="149"/>
      <c r="C48" s="149"/>
      <c r="D48" s="89" t="s">
        <v>322</v>
      </c>
      <c r="E48" s="89"/>
      <c r="F48" s="7"/>
      <c r="G48" s="144"/>
      <c r="H48" s="144"/>
      <c r="I48" s="144"/>
      <c r="J48" s="19" t="s">
        <v>323</v>
      </c>
      <c r="K48" s="19"/>
      <c r="L48" s="7"/>
      <c r="N48" s="202" t="s">
        <v>385</v>
      </c>
      <c r="O48" s="202"/>
      <c r="P48" s="202"/>
      <c r="Q48" s="51" t="s">
        <v>7</v>
      </c>
      <c r="R48" s="10" t="s">
        <v>386</v>
      </c>
      <c r="S48" s="11"/>
      <c r="T48" s="150"/>
      <c r="U48" s="150"/>
      <c r="V48" s="150"/>
      <c r="W48" s="82" t="s">
        <v>7</v>
      </c>
      <c r="X48" s="74" t="s">
        <v>387</v>
      </c>
      <c r="Y48" s="75"/>
    </row>
    <row r="49" spans="1:25" ht="45.75" customHeight="1" thickTop="1" thickBot="1" x14ac:dyDescent="0.35">
      <c r="A49" s="202" t="s">
        <v>324</v>
      </c>
      <c r="B49" s="202"/>
      <c r="C49" s="202"/>
      <c r="D49" s="51" t="s">
        <v>7</v>
      </c>
      <c r="E49" s="49">
        <v>-220709</v>
      </c>
      <c r="F49" s="11"/>
      <c r="G49" s="150"/>
      <c r="H49" s="150"/>
      <c r="I49" s="150"/>
      <c r="J49" s="52" t="s">
        <v>7</v>
      </c>
      <c r="K49" s="12" t="s">
        <v>325</v>
      </c>
      <c r="L49" s="11"/>
      <c r="N49" s="210" t="s">
        <v>388</v>
      </c>
      <c r="O49" s="210"/>
      <c r="P49" s="210"/>
      <c r="Q49" s="58" t="s">
        <v>7</v>
      </c>
      <c r="R49" s="59" t="s">
        <v>389</v>
      </c>
      <c r="S49" s="60"/>
      <c r="T49" s="185"/>
      <c r="U49" s="185"/>
      <c r="V49" s="185"/>
      <c r="W49" s="83" t="s">
        <v>7</v>
      </c>
      <c r="X49" s="84" t="s">
        <v>390</v>
      </c>
      <c r="Y49" s="85"/>
    </row>
    <row r="50" spans="1:25" ht="20.25" thickTop="1" thickBot="1" x14ac:dyDescent="0.35">
      <c r="A50" s="203" t="s">
        <v>326</v>
      </c>
      <c r="B50" s="203"/>
      <c r="C50" s="203"/>
      <c r="D50" s="53" t="s">
        <v>7</v>
      </c>
      <c r="E50" s="54">
        <v>-0.33</v>
      </c>
      <c r="F50" s="55"/>
      <c r="G50" s="204"/>
      <c r="H50" s="204"/>
      <c r="I50" s="204"/>
      <c r="J50" s="56" t="s">
        <v>7</v>
      </c>
      <c r="K50" s="57" t="s">
        <v>327</v>
      </c>
      <c r="L50" s="68"/>
      <c r="N50" s="209" t="s">
        <v>391</v>
      </c>
      <c r="O50" s="209"/>
      <c r="P50" s="209"/>
      <c r="Q50" s="61" t="s">
        <v>7</v>
      </c>
      <c r="R50" s="62" t="s">
        <v>389</v>
      </c>
      <c r="S50" s="46"/>
      <c r="T50" s="194"/>
      <c r="U50" s="194"/>
      <c r="V50" s="194"/>
      <c r="W50" s="86" t="s">
        <v>7</v>
      </c>
      <c r="X50" s="87">
        <v>1.37</v>
      </c>
      <c r="Y50" s="1"/>
    </row>
    <row r="51" spans="1:25" ht="15.75" thickTop="1" x14ac:dyDescent="0.25"/>
  </sheetData>
  <mergeCells count="196">
    <mergeCell ref="N50:P50"/>
    <mergeCell ref="T50:V50"/>
    <mergeCell ref="T38:V38"/>
    <mergeCell ref="Q41:R41"/>
    <mergeCell ref="Q42:S42"/>
    <mergeCell ref="Q15:R15"/>
    <mergeCell ref="Q16:S16"/>
    <mergeCell ref="N32:P32"/>
    <mergeCell ref="Q32:R32"/>
    <mergeCell ref="T32:V32"/>
    <mergeCell ref="N47:P47"/>
    <mergeCell ref="T47:V47"/>
    <mergeCell ref="N48:P48"/>
    <mergeCell ref="T48:V48"/>
    <mergeCell ref="N49:P49"/>
    <mergeCell ref="T49:V49"/>
    <mergeCell ref="Q47:R47"/>
    <mergeCell ref="N45:P45"/>
    <mergeCell ref="T45:V45"/>
    <mergeCell ref="N46:P46"/>
    <mergeCell ref="T46:V46"/>
    <mergeCell ref="N43:P43"/>
    <mergeCell ref="Q43:R43"/>
    <mergeCell ref="T43:V43"/>
    <mergeCell ref="N44:P44"/>
    <mergeCell ref="T44:V44"/>
    <mergeCell ref="Q44:R44"/>
    <mergeCell ref="N41:P41"/>
    <mergeCell ref="T41:V41"/>
    <mergeCell ref="N42:P42"/>
    <mergeCell ref="T42:V42"/>
    <mergeCell ref="N37:P37"/>
    <mergeCell ref="Q37:R37"/>
    <mergeCell ref="T37:V37"/>
    <mergeCell ref="N38:P38"/>
    <mergeCell ref="Q38:R38"/>
    <mergeCell ref="N35:P35"/>
    <mergeCell ref="T35:V35"/>
    <mergeCell ref="N36:P36"/>
    <mergeCell ref="Q36:R36"/>
    <mergeCell ref="T36:V36"/>
    <mergeCell ref="Q35:S35"/>
    <mergeCell ref="N34:P34"/>
    <mergeCell ref="T34:V34"/>
    <mergeCell ref="Q34:R34"/>
    <mergeCell ref="N30:P30"/>
    <mergeCell ref="Q30:R30"/>
    <mergeCell ref="T30:V30"/>
    <mergeCell ref="N31:P31"/>
    <mergeCell ref="Q31:R31"/>
    <mergeCell ref="T31:V31"/>
    <mergeCell ref="N28:P28"/>
    <mergeCell ref="Q28:R28"/>
    <mergeCell ref="T28:V28"/>
    <mergeCell ref="N29:P29"/>
    <mergeCell ref="Q29:R29"/>
    <mergeCell ref="T29:V29"/>
    <mergeCell ref="N26:P26"/>
    <mergeCell ref="Q26:R26"/>
    <mergeCell ref="T26:V26"/>
    <mergeCell ref="N27:P27"/>
    <mergeCell ref="Q27:R27"/>
    <mergeCell ref="T27:V27"/>
    <mergeCell ref="N24:P24"/>
    <mergeCell ref="Q24:R24"/>
    <mergeCell ref="T24:V24"/>
    <mergeCell ref="N25:P25"/>
    <mergeCell ref="Q25:R25"/>
    <mergeCell ref="T25:V25"/>
    <mergeCell ref="N22:P22"/>
    <mergeCell ref="Q22:R22"/>
    <mergeCell ref="T22:V22"/>
    <mergeCell ref="N23:P23"/>
    <mergeCell ref="Q23:R23"/>
    <mergeCell ref="T23:V23"/>
    <mergeCell ref="N20:P20"/>
    <mergeCell ref="Q20:R20"/>
    <mergeCell ref="T20:V20"/>
    <mergeCell ref="N21:P21"/>
    <mergeCell ref="Q21:R21"/>
    <mergeCell ref="T21:V21"/>
    <mergeCell ref="N18:P18"/>
    <mergeCell ref="Q18:R18"/>
    <mergeCell ref="T18:V18"/>
    <mergeCell ref="N19:P19"/>
    <mergeCell ref="Q19:R19"/>
    <mergeCell ref="T19:V19"/>
    <mergeCell ref="T16:V16"/>
    <mergeCell ref="N17:P17"/>
    <mergeCell ref="Q17:R17"/>
    <mergeCell ref="T17:V17"/>
    <mergeCell ref="Q14:R14"/>
    <mergeCell ref="T14:V14"/>
    <mergeCell ref="N15:P15"/>
    <mergeCell ref="T15:V15"/>
    <mergeCell ref="Q12:R12"/>
    <mergeCell ref="T12:V12"/>
    <mergeCell ref="N13:P13"/>
    <mergeCell ref="Q13:R13"/>
    <mergeCell ref="T13:V13"/>
    <mergeCell ref="T9:V9"/>
    <mergeCell ref="N10:P10"/>
    <mergeCell ref="T10:V10"/>
    <mergeCell ref="N11:P11"/>
    <mergeCell ref="Q11:R11"/>
    <mergeCell ref="T11:V11"/>
    <mergeCell ref="Q9:S9"/>
    <mergeCell ref="N8:P8"/>
    <mergeCell ref="Q8:S8"/>
    <mergeCell ref="T8:V8"/>
    <mergeCell ref="A49:C49"/>
    <mergeCell ref="G49:I49"/>
    <mergeCell ref="A50:C50"/>
    <mergeCell ref="G50:I50"/>
    <mergeCell ref="N9:P9"/>
    <mergeCell ref="N12:P12"/>
    <mergeCell ref="N14:P14"/>
    <mergeCell ref="N16:P16"/>
    <mergeCell ref="A46:C46"/>
    <mergeCell ref="G46:I46"/>
    <mergeCell ref="A47:C47"/>
    <mergeCell ref="G47:I47"/>
    <mergeCell ref="A48:C48"/>
    <mergeCell ref="G48:I48"/>
    <mergeCell ref="A44:C44"/>
    <mergeCell ref="G44:I44"/>
    <mergeCell ref="A45:C45"/>
    <mergeCell ref="G45:I45"/>
    <mergeCell ref="A42:C42"/>
    <mergeCell ref="G42:I42"/>
    <mergeCell ref="A43:C43"/>
    <mergeCell ref="G43:I43"/>
    <mergeCell ref="A38:C38"/>
    <mergeCell ref="G38:I38"/>
    <mergeCell ref="A39:C39"/>
    <mergeCell ref="G39:I39"/>
    <mergeCell ref="A36:C36"/>
    <mergeCell ref="G36:I36"/>
    <mergeCell ref="A37:C37"/>
    <mergeCell ref="G37:I37"/>
    <mergeCell ref="A34:C34"/>
    <mergeCell ref="G34:I34"/>
    <mergeCell ref="A35:C35"/>
    <mergeCell ref="G35:I35"/>
    <mergeCell ref="A32:C32"/>
    <mergeCell ref="G32:I32"/>
    <mergeCell ref="A33:C33"/>
    <mergeCell ref="G33:I33"/>
    <mergeCell ref="A30:C30"/>
    <mergeCell ref="G30:I30"/>
    <mergeCell ref="A31:C31"/>
    <mergeCell ref="G31:I31"/>
    <mergeCell ref="A28:C28"/>
    <mergeCell ref="G28:I28"/>
    <mergeCell ref="A29:C29"/>
    <mergeCell ref="G29:I29"/>
    <mergeCell ref="A26:C26"/>
    <mergeCell ref="G26:I26"/>
    <mergeCell ref="A27:C27"/>
    <mergeCell ref="G27:I27"/>
    <mergeCell ref="A24:C24"/>
    <mergeCell ref="G24:I24"/>
    <mergeCell ref="A25:C25"/>
    <mergeCell ref="G25:I25"/>
    <mergeCell ref="A22:C22"/>
    <mergeCell ref="G22:I22"/>
    <mergeCell ref="A23:C23"/>
    <mergeCell ref="G23:I23"/>
    <mergeCell ref="A20:C20"/>
    <mergeCell ref="G20:I20"/>
    <mergeCell ref="A21:C21"/>
    <mergeCell ref="G21:I21"/>
    <mergeCell ref="A18:C18"/>
    <mergeCell ref="G18:I18"/>
    <mergeCell ref="A19:C19"/>
    <mergeCell ref="G19:I19"/>
    <mergeCell ref="A16:C16"/>
    <mergeCell ref="G16:I16"/>
    <mergeCell ref="A17:C17"/>
    <mergeCell ref="G17:I17"/>
    <mergeCell ref="A8:C8"/>
    <mergeCell ref="G8:I8"/>
    <mergeCell ref="A9:C9"/>
    <mergeCell ref="G9:I9"/>
    <mergeCell ref="A14:C14"/>
    <mergeCell ref="G14:I14"/>
    <mergeCell ref="A15:C15"/>
    <mergeCell ref="G15:I15"/>
    <mergeCell ref="A12:C12"/>
    <mergeCell ref="G12:I12"/>
    <mergeCell ref="A13:C13"/>
    <mergeCell ref="G13:I13"/>
    <mergeCell ref="A10:C10"/>
    <mergeCell ref="G10:I10"/>
    <mergeCell ref="A11:C11"/>
    <mergeCell ref="G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Cash Flow Analysis</vt:lpstr>
      <vt:lpstr>Residual Income</vt:lpstr>
      <vt:lpstr>Cost of Equity</vt:lpstr>
      <vt:lpstr>Forecasted IS</vt:lpstr>
      <vt:lpstr>Financials ---&gt;&gt;&gt;</vt:lpstr>
      <vt:lpstr>Balance Sheet</vt:lpstr>
      <vt:lpstr>Statement of Cashflows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2023-05-11T16:12:06Z</dcterms:created>
  <dcterms:modified xsi:type="dcterms:W3CDTF">2023-05-11T20:52:41Z</dcterms:modified>
</cp:coreProperties>
</file>