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6940" yWindow="60" windowWidth="25600" windowHeight="16060"/>
  </bookViews>
  <sheets>
    <sheet name="Calendar" sheetId="1" r:id="rId1"/>
    <sheet name="Lookup List" sheetId="2" r:id="rId2"/>
  </sheets>
  <definedNames>
    <definedName name="AprSun1">DATE(TheYear,4,1)-WEEKDAY(DATE(TheYear,4,1))+1</definedName>
    <definedName name="AugSun1">DATE(TheYear,8,1)-WEEKDAY(DATE(TheYear,8,1))+1</definedName>
    <definedName name="CalendarYear">Calendar!$K$2</definedName>
    <definedName name="DecSun1">DATE(TheYear,12,1)-WEEKDAY(DATE(TheYear,12,1))+1</definedName>
    <definedName name="FebSun1">DATE(TheYear,2,1)-WEEKDAY(DATE(TheYear,2,1))+1</definedName>
    <definedName name="JanSun1">DATE(TheYear,1,1)-WEEKDAY(DATE(TheYear,1,1))+1</definedName>
    <definedName name="JulSun1">DATE(TheYear,7,1)-WEEKDAY(DATE(TheYear,7,1))+1</definedName>
    <definedName name="JunSun1">DATE(TheYear,6,1)-WEEKDAY(DATE(TheYear,6,1))+1</definedName>
    <definedName name="MarSun1">DATE(TheYear,3,1)-WEEKDAY(DATE(TheYear,3,1))+1</definedName>
    <definedName name="MaySun1">DATE(TheYear,5,1)-WEEKDAY(DATE(TheYear,5,1))+1</definedName>
    <definedName name="NovSun1">DATE(TheYear,11,1)-WEEKDAY(DATE(TheYear,11,1))+1</definedName>
    <definedName name="OctSun1">DATE(TheYear,10,1)-WEEKDAY(DATE(TheYear,10,1))+1</definedName>
    <definedName name="SepSun1">DATE(TheYear,9,1)-WEEKDAY(DATE(TheYear,9,1))+1</definedName>
    <definedName name="TheYear">Calendar!$B$2</definedName>
    <definedName name="YearLookup">YearLookupList[]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1" l="1"/>
  <c r="S30" i="1"/>
  <c r="L30" i="1"/>
  <c r="K30" i="1"/>
  <c r="AG29" i="1"/>
  <c r="AF29" i="1"/>
  <c r="AE29" i="1"/>
  <c r="AD29" i="1"/>
  <c r="AC29" i="1"/>
  <c r="AB29" i="1"/>
  <c r="AA29" i="1"/>
  <c r="Y29" i="1"/>
  <c r="X29" i="1"/>
  <c r="W29" i="1"/>
  <c r="V29" i="1"/>
  <c r="U29" i="1"/>
  <c r="T29" i="1"/>
  <c r="S29" i="1"/>
  <c r="AG28" i="1"/>
  <c r="AF28" i="1"/>
  <c r="AE28" i="1"/>
  <c r="AD28" i="1"/>
  <c r="AC28" i="1"/>
  <c r="AB28" i="1"/>
  <c r="AA28" i="1"/>
  <c r="Y28" i="1"/>
  <c r="X28" i="1"/>
  <c r="W28" i="1"/>
  <c r="V28" i="1"/>
  <c r="U28" i="1"/>
  <c r="T28" i="1"/>
  <c r="S28" i="1"/>
  <c r="AG27" i="1"/>
  <c r="AF27" i="1"/>
  <c r="AE27" i="1"/>
  <c r="AD27" i="1"/>
  <c r="AC27" i="1"/>
  <c r="AB27" i="1"/>
  <c r="AA27" i="1"/>
  <c r="Y27" i="1"/>
  <c r="X27" i="1"/>
  <c r="W27" i="1"/>
  <c r="V27" i="1"/>
  <c r="U27" i="1"/>
  <c r="T27" i="1"/>
  <c r="S27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AG25" i="1"/>
  <c r="AF25" i="1"/>
  <c r="AE25" i="1"/>
  <c r="AD25" i="1"/>
  <c r="AC25" i="1"/>
  <c r="AB25" i="1"/>
  <c r="AA25" i="1"/>
  <c r="Y25" i="1"/>
  <c r="X25" i="1"/>
  <c r="W25" i="1"/>
  <c r="V25" i="1"/>
  <c r="U25" i="1"/>
  <c r="T25" i="1"/>
  <c r="S25" i="1"/>
  <c r="AB21" i="1"/>
  <c r="AA21" i="1"/>
  <c r="T21" i="1"/>
  <c r="S21" i="1"/>
  <c r="AG20" i="1"/>
  <c r="AF20" i="1"/>
  <c r="AE20" i="1"/>
  <c r="AD20" i="1"/>
  <c r="AC20" i="1"/>
  <c r="AB20" i="1"/>
  <c r="AA20" i="1"/>
  <c r="Y20" i="1"/>
  <c r="X20" i="1"/>
  <c r="W20" i="1"/>
  <c r="V20" i="1"/>
  <c r="U20" i="1"/>
  <c r="T20" i="1"/>
  <c r="S20" i="1"/>
  <c r="AG19" i="1"/>
  <c r="AF19" i="1"/>
  <c r="AE19" i="1"/>
  <c r="AD19" i="1"/>
  <c r="AC19" i="1"/>
  <c r="AB19" i="1"/>
  <c r="AA19" i="1"/>
  <c r="Y19" i="1"/>
  <c r="X19" i="1"/>
  <c r="W19" i="1"/>
  <c r="V19" i="1"/>
  <c r="U19" i="1"/>
  <c r="T19" i="1"/>
  <c r="S19" i="1"/>
  <c r="AG18" i="1"/>
  <c r="AF18" i="1"/>
  <c r="AE18" i="1"/>
  <c r="AD18" i="1"/>
  <c r="AC18" i="1"/>
  <c r="AB18" i="1"/>
  <c r="AA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AB12" i="1"/>
  <c r="AA12" i="1"/>
  <c r="T12" i="1"/>
  <c r="S12" i="1"/>
  <c r="AG11" i="1"/>
  <c r="AF11" i="1"/>
  <c r="AE11" i="1"/>
  <c r="AD11" i="1"/>
  <c r="AC11" i="1"/>
  <c r="AB11" i="1"/>
  <c r="AA11" i="1"/>
  <c r="Y11" i="1"/>
  <c r="X11" i="1"/>
  <c r="W11" i="1"/>
  <c r="V11" i="1"/>
  <c r="U11" i="1"/>
  <c r="T11" i="1"/>
  <c r="S11" i="1"/>
  <c r="AG10" i="1"/>
  <c r="AF10" i="1"/>
  <c r="AE10" i="1"/>
  <c r="AD10" i="1"/>
  <c r="AC10" i="1"/>
  <c r="AB10" i="1"/>
  <c r="AA10" i="1"/>
  <c r="Y10" i="1"/>
  <c r="X10" i="1"/>
  <c r="W10" i="1"/>
  <c r="V10" i="1"/>
  <c r="U10" i="1"/>
  <c r="T10" i="1"/>
  <c r="S10" i="1"/>
  <c r="AG9" i="1"/>
  <c r="AF9" i="1"/>
  <c r="AE9" i="1"/>
  <c r="AD9" i="1"/>
  <c r="AC9" i="1"/>
  <c r="AB9" i="1"/>
  <c r="AA9" i="1"/>
  <c r="Y9" i="1"/>
  <c r="X9" i="1"/>
  <c r="W9" i="1"/>
  <c r="V9" i="1"/>
  <c r="U9" i="1"/>
  <c r="T9" i="1"/>
  <c r="S9" i="1"/>
  <c r="AG8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Y7" i="1"/>
  <c r="X7" i="1"/>
  <c r="W7" i="1"/>
  <c r="V7" i="1"/>
  <c r="U7" i="1"/>
  <c r="T7" i="1"/>
  <c r="S7" i="1"/>
  <c r="AB30" i="1"/>
  <c r="AA30" i="1"/>
  <c r="L12" i="1"/>
  <c r="K12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L21" i="1"/>
  <c r="K21" i="1"/>
  <c r="Q20" i="1"/>
  <c r="P20" i="1"/>
  <c r="O20" i="1"/>
  <c r="N20" i="1"/>
  <c r="M20" i="1"/>
  <c r="L20" i="1"/>
  <c r="K20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AI4" authorId="0">
      <text>
        <r>
          <rPr>
            <b/>
            <sz val="9"/>
            <color theme="1"/>
            <rFont val="Hei"/>
            <charset val="134"/>
          </rPr>
          <t xml:space="preserve">当您单击显示年份的单元格时，可以看到可供选择的年份弹出列表。当您做出选择时，日历将随之自动更新。
要更改该列表中的可用年份，请见“查阅列表”工作表。
注意：在显示了日期的所有单元格中，以及在给定月份下方显示为空的单元格中，都存在公式以便日历能够自动更新。如果您手动改变这些单元格中的文本，日历将不再能够自动更新。 </t>
        </r>
      </text>
    </comment>
    <comment ref="AJ19" authorId="0">
      <text>
        <r>
          <rPr>
            <b/>
            <sz val="9"/>
            <color theme="1"/>
            <rFont val="Hei"/>
            <charset val="134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B3" authorId="0">
      <text>
        <r>
          <rPr>
            <b/>
            <sz val="9"/>
            <color theme="1"/>
            <rFont val="Hei"/>
            <charset val="134"/>
          </rPr>
          <t>此列表填充的选项出现于日历工作表中的年份弹出列表中。要添加更多年份，请在最后一个现有条目正下方的单元格中开始键入，列表将自动展开。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<sst xmlns="http://schemas.openxmlformats.org/spreadsheetml/2006/main" count="97" uniqueCount="20">
  <si>
    <t>一月</t>
  </si>
  <si>
    <t>四月</t>
  </si>
  <si>
    <t>七月</t>
  </si>
  <si>
    <t>十月</t>
  </si>
  <si>
    <t>一</t>
  </si>
  <si>
    <t>二</t>
  </si>
  <si>
    <t>三</t>
  </si>
  <si>
    <t>四</t>
  </si>
  <si>
    <t>五</t>
  </si>
  <si>
    <t>六</t>
  </si>
  <si>
    <t>日</t>
  </si>
  <si>
    <t>二月</t>
  </si>
  <si>
    <t>五月</t>
  </si>
  <si>
    <t>八月</t>
  </si>
  <si>
    <t>十一月</t>
  </si>
  <si>
    <t>三月</t>
  </si>
  <si>
    <t>六月</t>
  </si>
  <si>
    <t>九月</t>
  </si>
  <si>
    <t>十二月</t>
  </si>
  <si>
    <t>年份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</si>
</sst>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0" x14ac:knownFonts="1">
    <font>
      <sz val="12"/>
      <color theme="1"/>
      <name val="华文楷体"/>
      <family val="2"/>
      <charset val="134"/>
      <scheme val="minor"/>
    </font>
    <font>
      <sz val="8"/>
      <name val="华文楷体"/>
      <family val="2"/>
      <scheme val="minor"/>
    </font>
    <font>
      <sz val="12"/>
      <color theme="1"/>
      <name val="Hei"/>
      <charset val="134"/>
    </font>
    <font>
      <b/>
      <sz val="28"/>
      <color indexed="9"/>
      <name val="Hei"/>
      <charset val="134"/>
    </font>
    <font>
      <b/>
      <sz val="12"/>
      <color theme="0"/>
      <name val="Hei"/>
      <charset val="134"/>
    </font>
    <font>
      <sz val="12"/>
      <name val="Hei"/>
      <charset val="134"/>
    </font>
    <font>
      <sz val="12"/>
      <color rgb="FF002060"/>
      <name val="Hei"/>
      <charset val="134"/>
    </font>
    <font>
      <b/>
      <sz val="9"/>
      <color theme="1"/>
      <name val="Hei"/>
      <charset val="134"/>
    </font>
    <font>
      <sz val="10"/>
      <name val="Hei"/>
      <charset val="134"/>
    </font>
    <font>
      <sz val="9"/>
      <name val="华文楷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3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left" vertical="center" wrapText="1" indent="1"/>
    </xf>
    <xf numFmtId="176" fontId="6" fillId="0" borderId="0" xfId="0" applyNumberFormat="1" applyFont="1" applyBorder="1" applyAlignment="1">
      <alignment horizontal="center"/>
    </xf>
    <xf numFmtId="176" fontId="2" fillId="0" borderId="0" xfId="0" applyNumberFormat="1" applyFont="1" applyBorder="1"/>
    <xf numFmtId="176" fontId="5" fillId="0" borderId="9" xfId="0" applyNumberFormat="1" applyFont="1" applyFill="1" applyBorder="1" applyAlignment="1">
      <alignment horizontal="left" vertical="center" wrapText="1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1">
    <cellStyle name="普通" xfId="0" builtinId="0" customBuiltin="1"/>
  </cellStyles>
  <dxfs count="51"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i"/>
        <scheme val="none"/>
      </font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YearLookupList" displayName="YearLookupList" ref="A1:A9" totalsRowShown="0" headerRowDxfId="2" dataDxfId="1">
  <autoFilter ref="A1:A9"/>
  <tableColumns count="1">
    <tableColumn id="1" name="年份" dataDxfId="0"/>
  </tableColumns>
  <tableStyleInfo name="TableStyleLight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J32"/>
  <sheetViews>
    <sheetView showGridLines="0" tabSelected="1" workbookViewId="0">
      <selection activeCell="AG1" sqref="B1:AH1048576"/>
    </sheetView>
  </sheetViews>
  <sheetFormatPr baseColWidth="10" defaultColWidth="8.6640625" defaultRowHeight="13" x14ac:dyDescent="0"/>
  <cols>
    <col min="1" max="1" width="0.83203125" style="1" customWidth="1"/>
    <col min="2" max="2" width="2" style="1" customWidth="1"/>
    <col min="3" max="9" width="5.6640625" style="1" bestFit="1" customWidth="1"/>
    <col min="10" max="10" width="2" style="1" customWidth="1"/>
    <col min="11" max="17" width="5.6640625" style="1" bestFit="1" customWidth="1"/>
    <col min="18" max="18" width="2" style="1" customWidth="1"/>
    <col min="19" max="25" width="5.6640625" style="1" bestFit="1" customWidth="1"/>
    <col min="26" max="26" width="2" style="1" customWidth="1"/>
    <col min="27" max="33" width="5.6640625" style="1" bestFit="1" customWidth="1"/>
    <col min="34" max="34" width="2" style="1" customWidth="1"/>
    <col min="35" max="37" width="8.6640625" style="1"/>
    <col min="38" max="38" width="8.83203125" style="1" customWidth="1"/>
    <col min="39" max="16384" width="8.6640625" style="1"/>
  </cols>
  <sheetData>
    <row r="1" spans="2:35" ht="3" customHeight="1" thickBot="1"/>
    <row r="2" spans="2:35" ht="27" customHeight="1" thickTop="1">
      <c r="B2" s="18">
        <v>2016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</row>
    <row r="3" spans="2:35" ht="9" customHeight="1" thickBo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3"/>
    </row>
    <row r="4" spans="2:35" ht="14.25" customHeight="1" thickTop="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</row>
    <row r="5" spans="2:35">
      <c r="B5" s="5"/>
      <c r="C5" s="17" t="s">
        <v>0</v>
      </c>
      <c r="D5" s="17"/>
      <c r="E5" s="17"/>
      <c r="F5" s="17"/>
      <c r="G5" s="17"/>
      <c r="H5" s="17"/>
      <c r="I5" s="17"/>
      <c r="J5" s="6"/>
      <c r="K5" s="17" t="s">
        <v>1</v>
      </c>
      <c r="L5" s="17"/>
      <c r="M5" s="17"/>
      <c r="N5" s="17"/>
      <c r="O5" s="17"/>
      <c r="P5" s="17"/>
      <c r="Q5" s="17"/>
      <c r="R5" s="6"/>
      <c r="S5" s="17" t="s">
        <v>2</v>
      </c>
      <c r="T5" s="17"/>
      <c r="U5" s="17"/>
      <c r="V5" s="17"/>
      <c r="W5" s="17"/>
      <c r="X5" s="17"/>
      <c r="Y5" s="17"/>
      <c r="Z5" s="6"/>
      <c r="AA5" s="17" t="s">
        <v>3</v>
      </c>
      <c r="AB5" s="17"/>
      <c r="AC5" s="17"/>
      <c r="AD5" s="17"/>
      <c r="AE5" s="17"/>
      <c r="AF5" s="17"/>
      <c r="AG5" s="17"/>
      <c r="AH5" s="7"/>
    </row>
    <row r="6" spans="2:35">
      <c r="B6" s="5"/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6"/>
      <c r="K6" s="8" t="s">
        <v>4</v>
      </c>
      <c r="L6" s="8" t="s">
        <v>5</v>
      </c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  <c r="R6" s="6"/>
      <c r="S6" s="8" t="s">
        <v>4</v>
      </c>
      <c r="T6" s="8" t="s">
        <v>5</v>
      </c>
      <c r="U6" s="8" t="s">
        <v>6</v>
      </c>
      <c r="V6" s="8" t="s">
        <v>7</v>
      </c>
      <c r="W6" s="8" t="s">
        <v>8</v>
      </c>
      <c r="X6" s="8" t="s">
        <v>9</v>
      </c>
      <c r="Y6" s="8" t="s">
        <v>10</v>
      </c>
      <c r="Z6" s="6"/>
      <c r="AA6" s="8" t="s">
        <v>4</v>
      </c>
      <c r="AB6" s="8" t="s">
        <v>5</v>
      </c>
      <c r="AC6" s="8" t="s">
        <v>6</v>
      </c>
      <c r="AD6" s="8" t="s">
        <v>7</v>
      </c>
      <c r="AE6" s="8" t="s">
        <v>8</v>
      </c>
      <c r="AF6" s="8" t="s">
        <v>9</v>
      </c>
      <c r="AG6" s="8" t="s">
        <v>10</v>
      </c>
      <c r="AH6" s="7"/>
    </row>
    <row r="7" spans="2:35" ht="14.25" customHeight="1">
      <c r="B7" s="5"/>
      <c r="C7" s="9" t="str">
        <f>IF(DAY(JanSun1)=1,"",IF(AND(YEAR(JanSun1+1)=TheYear,MONTH(JanSun1+1)=1),JanSun1+1,""))</f>
        <v/>
      </c>
      <c r="D7" s="9" t="str">
        <f>IF(DAY(JanSun1)=1,"",IF(AND(YEAR(JanSun1+2)=TheYear,MONTH(JanSun1+2)=1),JanSun1+2,""))</f>
        <v/>
      </c>
      <c r="E7" s="9" t="str">
        <f>IF(DAY(JanSun1)=1,"",IF(AND(YEAR(JanSun1+3)=TheYear,MONTH(JanSun1+3)=1),JanSun1+3,""))</f>
        <v/>
      </c>
      <c r="F7" s="9" t="str">
        <f>IF(DAY(JanSun1)=1,"",IF(AND(YEAR(JanSun1+4)=TheYear,MONTH(JanSun1+4)=1),JanSun1+4,""))</f>
        <v/>
      </c>
      <c r="G7" s="9">
        <f>IF(DAY(JanSun1)=1,"",IF(AND(YEAR(JanSun1+5)=TheYear,MONTH(JanSun1+5)=1),JanSun1+5,""))</f>
        <v>42370</v>
      </c>
      <c r="H7" s="9">
        <f>IF(DAY(JanSun1)=1,"",IF(AND(YEAR(JanSun1+6)=TheYear,MONTH(JanSun1+6)=1),JanSun1+6,""))</f>
        <v>42371</v>
      </c>
      <c r="I7" s="9">
        <f>IF(DAY(JanSun1)=1,IF(AND(YEAR(JanSun1)=TheYear,MONTH(JanSun1)=1),JanSun1,""),IF(AND(YEAR(JanSun1+7)=TheYear,MONTH(JanSun1+7)=1),JanSun1+7,""))</f>
        <v>42372</v>
      </c>
      <c r="J7" s="6"/>
      <c r="K7" s="9" t="str">
        <f>IF(DAY(AprSun1)=1,"",IF(AND(YEAR(AprSun1+1)=TheYear,MONTH(AprSun1+1)=4),AprSun1+1,""))</f>
        <v/>
      </c>
      <c r="L7" s="9" t="str">
        <f>IF(DAY(AprSun1)=1,"",IF(AND(YEAR(AprSun1+2)=TheYear,MONTH(AprSun1+2)=4),AprSun1+2,""))</f>
        <v/>
      </c>
      <c r="M7" s="9" t="str">
        <f>IF(DAY(AprSun1)=1,"",IF(AND(YEAR(AprSun1+3)=TheYear,MONTH(AprSun1+3)=4),AprSun1+3,""))</f>
        <v/>
      </c>
      <c r="N7" s="9" t="str">
        <f>IF(DAY(AprSun1)=1,"",IF(AND(YEAR(AprSun1+4)=TheYear,MONTH(AprSun1+4)=4),AprSun1+4,""))</f>
        <v/>
      </c>
      <c r="O7" s="9">
        <f>IF(DAY(AprSun1)=1,"",IF(AND(YEAR(AprSun1+5)=TheYear,MONTH(AprSun1+5)=4),AprSun1+5,""))</f>
        <v>42461</v>
      </c>
      <c r="P7" s="9">
        <f>IF(DAY(AprSun1)=1,"",IF(AND(YEAR(AprSun1+6)=TheYear,MONTH(AprSun1+6)=4),AprSun1+6,""))</f>
        <v>42462</v>
      </c>
      <c r="Q7" s="9">
        <f>IF(DAY(AprSun1)=1,IF(AND(YEAR(AprSun1)=TheYear,MONTH(AprSun1)=4),AprSun1,""),IF(AND(YEAR(AprSun1+7)=TheYear,MONTH(AprSun1+7)=4),AprSun1+7,""))</f>
        <v>42463</v>
      </c>
      <c r="R7" s="6"/>
      <c r="S7" s="9" t="str">
        <f>IF(DAY(JulSun1)=1,"",IF(AND(YEAR(JulSun1+1)=TheYear,MONTH(JulSun1+1)=7),JulSun1+1,""))</f>
        <v/>
      </c>
      <c r="T7" s="9" t="str">
        <f>IF(DAY(JulSun1)=1,"",IF(AND(YEAR(JulSun1+2)=TheYear,MONTH(JulSun1+2)=7),JulSun1+2,""))</f>
        <v/>
      </c>
      <c r="U7" s="9" t="str">
        <f>IF(DAY(JulSun1)=1,"",IF(AND(YEAR(JulSun1+3)=TheYear,MONTH(JulSun1+3)=7),JulSun1+3,""))</f>
        <v/>
      </c>
      <c r="V7" s="9" t="str">
        <f>IF(DAY(JulSun1)=1,"",IF(AND(YEAR(JulSun1+4)=TheYear,MONTH(JulSun1+4)=7),JulSun1+4,""))</f>
        <v/>
      </c>
      <c r="W7" s="9">
        <f>IF(DAY(JulSun1)=1,"",IF(AND(YEAR(JulSun1+5)=TheYear,MONTH(JulSun1+5)=7),JulSun1+5,""))</f>
        <v>42552</v>
      </c>
      <c r="X7" s="9">
        <f>IF(DAY(JulSun1)=1,"",IF(AND(YEAR(JulSun1+6)=TheYear,MONTH(JulSun1+6)=7),JulSun1+6,""))</f>
        <v>42553</v>
      </c>
      <c r="Y7" s="9">
        <f>IF(DAY(JulSun1)=1,IF(AND(YEAR(JulSun1)=TheYear,MONTH(JulSun1)=7),JulSun1,""),IF(AND(YEAR(JulSun1+7)=TheYear,MONTH(JulSun1+7)=7),JulSun1+7,""))</f>
        <v>42554</v>
      </c>
      <c r="Z7" s="6"/>
      <c r="AA7" s="9" t="str">
        <f>IF(DAY(OctSun1)=1,"",IF(AND(YEAR(OctSun1+1)=TheYear,MONTH(OctSun1+1)=10),OctSun1+1,""))</f>
        <v/>
      </c>
      <c r="AB7" s="9" t="str">
        <f>IF(DAY(OctSun1)=1,"",IF(AND(YEAR(OctSun1+2)=TheYear,MONTH(OctSun1+2)=10),OctSun1+2,""))</f>
        <v/>
      </c>
      <c r="AC7" s="9" t="str">
        <f>IF(DAY(OctSun1)=1,"",IF(AND(YEAR(OctSun1+3)=TheYear,MONTH(OctSun1+3)=10),OctSun1+3,""))</f>
        <v/>
      </c>
      <c r="AD7" s="9" t="str">
        <f>IF(DAY(OctSun1)=1,"",IF(AND(YEAR(OctSun1+4)=TheYear,MONTH(OctSun1+4)=10),OctSun1+4,""))</f>
        <v/>
      </c>
      <c r="AE7" s="9" t="str">
        <f>IF(DAY(OctSun1)=1,"",IF(AND(YEAR(OctSun1+5)=TheYear,MONTH(OctSun1+5)=10),OctSun1+5,""))</f>
        <v/>
      </c>
      <c r="AF7" s="9">
        <f>IF(DAY(OctSun1)=1,"",IF(AND(YEAR(OctSun1+6)=TheYear,MONTH(OctSun1+6)=10),OctSun1+6,""))</f>
        <v>42644</v>
      </c>
      <c r="AG7" s="9">
        <f>IF(DAY(OctSun1)=1,IF(AND(YEAR(OctSun1)=TheYear,MONTH(OctSun1)=10),OctSun1,""),IF(AND(YEAR(OctSun1+7)=TheYear,MONTH(OctSun1+7)=10),OctSun1+7,""))</f>
        <v>42645</v>
      </c>
      <c r="AH7" s="7"/>
    </row>
    <row r="8" spans="2:35">
      <c r="B8" s="5"/>
      <c r="C8" s="9">
        <f>IF(DAY(JanSun1)=1,IF(AND(YEAR(JanSun1+1)=TheYear,MONTH(JanSun1+1)=1),JanSun1+1,""),IF(AND(YEAR(JanSun1+8)=TheYear,MONTH(JanSun1+8)=1),JanSun1+8,""))</f>
        <v>42373</v>
      </c>
      <c r="D8" s="9">
        <f>IF(DAY(JanSun1)=1,IF(AND(YEAR(JanSun1+2)=TheYear,MONTH(JanSun1+2)=1),JanSun1+2,""),IF(AND(YEAR(JanSun1+9)=TheYear,MONTH(JanSun1+9)=1),JanSun1+9,""))</f>
        <v>42374</v>
      </c>
      <c r="E8" s="9">
        <f>IF(DAY(JanSun1)=1,IF(AND(YEAR(JanSun1+3)=TheYear,MONTH(JanSun1+3)=1),JanSun1+3,""),IF(AND(YEAR(JanSun1+10)=TheYear,MONTH(JanSun1+10)=1),JanSun1+10,""))</f>
        <v>42375</v>
      </c>
      <c r="F8" s="9">
        <f>IF(DAY(JanSun1)=1,IF(AND(YEAR(JanSun1+4)=TheYear,MONTH(JanSun1+4)=1),JanSun1+4,""),IF(AND(YEAR(JanSun1+11)=TheYear,MONTH(JanSun1+11)=1),JanSun1+11,""))</f>
        <v>42376</v>
      </c>
      <c r="G8" s="9">
        <f>IF(DAY(JanSun1)=1,IF(AND(YEAR(JanSun1+5)=TheYear,MONTH(JanSun1+5)=1),JanSun1+5,""),IF(AND(YEAR(JanSun1+12)=TheYear,MONTH(JanSun1+12)=1),JanSun1+12,""))</f>
        <v>42377</v>
      </c>
      <c r="H8" s="9">
        <f>IF(DAY(JanSun1)=1,IF(AND(YEAR(JanSun1+6)=TheYear,MONTH(JanSun1+6)=1),JanSun1+6,""),IF(AND(YEAR(JanSun1+13)=TheYear,MONTH(JanSun1+13)=1),JanSun1+13,""))</f>
        <v>42378</v>
      </c>
      <c r="I8" s="9">
        <f>IF(DAY(JanSun1)=1,IF(AND(YEAR(JanSun1+7)=TheYear,MONTH(JanSun1+7)=1),JanSun1+7,""),IF(AND(YEAR(JanSun1+14)=TheYear,MONTH(JanSun1+14)=1),JanSun1+14,""))</f>
        <v>42379</v>
      </c>
      <c r="J8" s="6"/>
      <c r="K8" s="9">
        <f>IF(DAY(AprSun1)=1,IF(AND(YEAR(AprSun1+1)=TheYear,MONTH(AprSun1+1)=4),AprSun1+1,""),IF(AND(YEAR(AprSun1+8)=TheYear,MONTH(AprSun1+8)=4),AprSun1+8,""))</f>
        <v>42464</v>
      </c>
      <c r="L8" s="9">
        <f>IF(DAY(AprSun1)=1,IF(AND(YEAR(AprSun1+2)=TheYear,MONTH(AprSun1+2)=4),AprSun1+2,""),IF(AND(YEAR(AprSun1+9)=TheYear,MONTH(AprSun1+9)=4),AprSun1+9,""))</f>
        <v>42465</v>
      </c>
      <c r="M8" s="9">
        <f>IF(DAY(AprSun1)=1,IF(AND(YEAR(AprSun1+3)=TheYear,MONTH(AprSun1+3)=4),AprSun1+3,""),IF(AND(YEAR(AprSun1+10)=TheYear,MONTH(AprSun1+10)=4),AprSun1+10,""))</f>
        <v>42466</v>
      </c>
      <c r="N8" s="9">
        <f>IF(DAY(AprSun1)=1,IF(AND(YEAR(AprSun1+4)=TheYear,MONTH(AprSun1+4)=4),AprSun1+4,""),IF(AND(YEAR(AprSun1+11)=TheYear,MONTH(AprSun1+11)=4),AprSun1+11,""))</f>
        <v>42467</v>
      </c>
      <c r="O8" s="9">
        <f>IF(DAY(AprSun1)=1,IF(AND(YEAR(AprSun1+5)=TheYear,MONTH(AprSun1+5)=4),AprSun1+5,""),IF(AND(YEAR(AprSun1+12)=TheYear,MONTH(AprSun1+12)=4),AprSun1+12,""))</f>
        <v>42468</v>
      </c>
      <c r="P8" s="9">
        <f>IF(DAY(AprSun1)=1,IF(AND(YEAR(AprSun1+6)=TheYear,MONTH(AprSun1+6)=4),AprSun1+6,""),IF(AND(YEAR(AprSun1+13)=TheYear,MONTH(AprSun1+13)=4),AprSun1+13,""))</f>
        <v>42469</v>
      </c>
      <c r="Q8" s="9">
        <f>IF(DAY(AprSun1)=1,IF(AND(YEAR(AprSun1+7)=TheYear,MONTH(AprSun1+7)=4),AprSun1+7,""),IF(AND(YEAR(AprSun1+14)=TheYear,MONTH(AprSun1+14)=4),AprSun1+14,""))</f>
        <v>42470</v>
      </c>
      <c r="R8" s="6"/>
      <c r="S8" s="9">
        <f>IF(DAY(JulSun1)=1,IF(AND(YEAR(JulSun1+1)=TheYear,MONTH(JulSun1+1)=7),JulSun1+1,""),IF(AND(YEAR(JulSun1+8)=TheYear,MONTH(JulSun1+8)=7),JulSun1+8,""))</f>
        <v>42555</v>
      </c>
      <c r="T8" s="9">
        <f>IF(DAY(JulSun1)=1,IF(AND(YEAR(JulSun1+2)=TheYear,MONTH(JulSun1+2)=7),JulSun1+2,""),IF(AND(YEAR(JulSun1+9)=TheYear,MONTH(JulSun1+9)=7),JulSun1+9,""))</f>
        <v>42556</v>
      </c>
      <c r="U8" s="9">
        <f>IF(DAY(JulSun1)=1,IF(AND(YEAR(JulSun1+3)=TheYear,MONTH(JulSun1+3)=7),JulSun1+3,""),IF(AND(YEAR(JulSun1+10)=TheYear,MONTH(JulSun1+10)=7),JulSun1+10,""))</f>
        <v>42557</v>
      </c>
      <c r="V8" s="9">
        <f>IF(DAY(JulSun1)=1,IF(AND(YEAR(JulSun1+4)=TheYear,MONTH(JulSun1+4)=7),JulSun1+4,""),IF(AND(YEAR(JulSun1+11)=TheYear,MONTH(JulSun1+11)=7),JulSun1+11,""))</f>
        <v>42558</v>
      </c>
      <c r="W8" s="9">
        <f>IF(DAY(JulSun1)=1,IF(AND(YEAR(JulSun1+5)=TheYear,MONTH(JulSun1+5)=7),JulSun1+5,""),IF(AND(YEAR(JulSun1+12)=TheYear,MONTH(JulSun1+12)=7),JulSun1+12,""))</f>
        <v>42559</v>
      </c>
      <c r="X8" s="9">
        <f>IF(DAY(JulSun1)=1,IF(AND(YEAR(JulSun1+6)=TheYear,MONTH(JulSun1+6)=7),JulSun1+6,""),IF(AND(YEAR(JulSun1+13)=TheYear,MONTH(JulSun1+13)=7),JulSun1+13,""))</f>
        <v>42560</v>
      </c>
      <c r="Y8" s="9">
        <f>IF(DAY(JulSun1)=1,IF(AND(YEAR(JulSun1+7)=TheYear,MONTH(JulSun1+7)=7),JulSun1+7,""),IF(AND(YEAR(JulSun1+14)=TheYear,MONTH(JulSun1+14)=7),JulSun1+14,""))</f>
        <v>42561</v>
      </c>
      <c r="Z8" s="6"/>
      <c r="AA8" s="9">
        <f>IF(DAY(OctSun1)=1,IF(AND(YEAR(OctSun1+1)=TheYear,MONTH(OctSun1+1)=10),OctSun1+1,""),IF(AND(YEAR(OctSun1+8)=TheYear,MONTH(OctSun1+8)=10),OctSun1+8,""))</f>
        <v>42646</v>
      </c>
      <c r="AB8" s="9">
        <f>IF(DAY(OctSun1)=1,IF(AND(YEAR(OctSun1+2)=TheYear,MONTH(OctSun1+2)=10),OctSun1+2,""),IF(AND(YEAR(OctSun1+9)=TheYear,MONTH(OctSun1+9)=10),OctSun1+9,""))</f>
        <v>42647</v>
      </c>
      <c r="AC8" s="9">
        <f>IF(DAY(OctSun1)=1,IF(AND(YEAR(OctSun1+3)=TheYear,MONTH(OctSun1+3)=10),OctSun1+3,""),IF(AND(YEAR(OctSun1+10)=TheYear,MONTH(OctSun1+10)=10),OctSun1+10,""))</f>
        <v>42648</v>
      </c>
      <c r="AD8" s="9">
        <f>IF(DAY(OctSun1)=1,IF(AND(YEAR(OctSun1+4)=TheYear,MONTH(OctSun1+4)=10),OctSun1+4,""),IF(AND(YEAR(OctSun1+11)=TheYear,MONTH(OctSun1+11)=10),OctSun1+11,""))</f>
        <v>42649</v>
      </c>
      <c r="AE8" s="9">
        <f>IF(DAY(OctSun1)=1,IF(AND(YEAR(OctSun1+5)=TheYear,MONTH(OctSun1+5)=10),OctSun1+5,""),IF(AND(YEAR(OctSun1+12)=TheYear,MONTH(OctSun1+12)=10),OctSun1+12,""))</f>
        <v>42650</v>
      </c>
      <c r="AF8" s="9">
        <f>IF(DAY(OctSun1)=1,IF(AND(YEAR(OctSun1+6)=TheYear,MONTH(OctSun1+6)=10),OctSun1+6,""),IF(AND(YEAR(OctSun1+13)=TheYear,MONTH(OctSun1+13)=10),OctSun1+13,""))</f>
        <v>42651</v>
      </c>
      <c r="AG8" s="9">
        <f>IF(DAY(OctSun1)=1,IF(AND(YEAR(OctSun1+7)=TheYear,MONTH(OctSun1+7)=10),OctSun1+7,""),IF(AND(YEAR(OctSun1+14)=TheYear,MONTH(OctSun1+14)=10),OctSun1+14,""))</f>
        <v>42652</v>
      </c>
      <c r="AH8" s="7"/>
    </row>
    <row r="9" spans="2:35">
      <c r="B9" s="5"/>
      <c r="C9" s="9">
        <f>IF(DAY(JanSun1)=1,IF(AND(YEAR(JanSun1+8)=TheYear,MONTH(JanSun1+8)=1),JanSun1+8,""),IF(AND(YEAR(JanSun1+15)=TheYear,MONTH(JanSun1+15)=1),JanSun1+15,""))</f>
        <v>42380</v>
      </c>
      <c r="D9" s="9">
        <f>IF(DAY(JanSun1)=1,IF(AND(YEAR(JanSun1+9)=TheYear,MONTH(JanSun1+9)=1),JanSun1+9,""),IF(AND(YEAR(JanSun1+16)=TheYear,MONTH(JanSun1+16)=1),JanSun1+16,""))</f>
        <v>42381</v>
      </c>
      <c r="E9" s="9">
        <f>IF(DAY(JanSun1)=1,IF(AND(YEAR(JanSun1+10)=TheYear,MONTH(JanSun1+10)=1),JanSun1+10,""),IF(AND(YEAR(JanSun1+17)=TheYear,MONTH(JanSun1+17)=1),JanSun1+17,""))</f>
        <v>42382</v>
      </c>
      <c r="F9" s="9">
        <f>IF(DAY(JanSun1)=1,IF(AND(YEAR(JanSun1+11)=TheYear,MONTH(JanSun1+11)=1),JanSun1+11,""),IF(AND(YEAR(JanSun1+18)=TheYear,MONTH(JanSun1+18)=1),JanSun1+18,""))</f>
        <v>42383</v>
      </c>
      <c r="G9" s="9">
        <f>IF(DAY(JanSun1)=1,IF(AND(YEAR(JanSun1+12)=TheYear,MONTH(JanSun1+12)=1),JanSun1+12,""),IF(AND(YEAR(JanSun1+19)=TheYear,MONTH(JanSun1+19)=1),JanSun1+19,""))</f>
        <v>42384</v>
      </c>
      <c r="H9" s="9">
        <f>IF(DAY(JanSun1)=1,IF(AND(YEAR(JanSun1+13)=TheYear,MONTH(JanSun1+13)=1),JanSun1+13,""),IF(AND(YEAR(JanSun1+20)=TheYear,MONTH(JanSun1+20)=1),JanSun1+20,""))</f>
        <v>42385</v>
      </c>
      <c r="I9" s="9">
        <f>IF(DAY(JanSun1)=1,IF(AND(YEAR(JanSun1+14)=TheYear,MONTH(JanSun1+14)=1),JanSun1+14,""),IF(AND(YEAR(JanSun1+21)=TheYear,MONTH(JanSun1+21)=1),JanSun1+21,""))</f>
        <v>42386</v>
      </c>
      <c r="J9" s="6"/>
      <c r="K9" s="9">
        <f>IF(DAY(AprSun1)=1,IF(AND(YEAR(AprSun1+8)=TheYear,MONTH(AprSun1+8)=4),AprSun1+8,""),IF(AND(YEAR(AprSun1+15)=TheYear,MONTH(AprSun1+15)=4),AprSun1+15,""))</f>
        <v>42471</v>
      </c>
      <c r="L9" s="9">
        <f>IF(DAY(AprSun1)=1,IF(AND(YEAR(AprSun1+9)=TheYear,MONTH(AprSun1+9)=4),AprSun1+9,""),IF(AND(YEAR(AprSun1+16)=TheYear,MONTH(AprSun1+16)=4),AprSun1+16,""))</f>
        <v>42472</v>
      </c>
      <c r="M9" s="9">
        <f>IF(DAY(AprSun1)=1,IF(AND(YEAR(AprSun1+10)=TheYear,MONTH(AprSun1+10)=4),AprSun1+10,""),IF(AND(YEAR(AprSun1+17)=TheYear,MONTH(AprSun1+17)=4),AprSun1+17,""))</f>
        <v>42473</v>
      </c>
      <c r="N9" s="9">
        <f>IF(DAY(AprSun1)=1,IF(AND(YEAR(AprSun1+11)=TheYear,MONTH(AprSun1+11)=4),AprSun1+11,""),IF(AND(YEAR(AprSun1+18)=TheYear,MONTH(AprSun1+18)=4),AprSun1+18,""))</f>
        <v>42474</v>
      </c>
      <c r="O9" s="9">
        <f>IF(DAY(AprSun1)=1,IF(AND(YEAR(AprSun1+12)=TheYear,MONTH(AprSun1+12)=4),AprSun1+12,""),IF(AND(YEAR(AprSun1+19)=TheYear,MONTH(AprSun1+19)=4),AprSun1+19,""))</f>
        <v>42475</v>
      </c>
      <c r="P9" s="9">
        <f>IF(DAY(AprSun1)=1,IF(AND(YEAR(AprSun1+13)=TheYear,MONTH(AprSun1+13)=4),AprSun1+13,""),IF(AND(YEAR(AprSun1+20)=TheYear,MONTH(AprSun1+20)=4),AprSun1+20,""))</f>
        <v>42476</v>
      </c>
      <c r="Q9" s="9">
        <f>IF(DAY(AprSun1)=1,IF(AND(YEAR(AprSun1+14)=TheYear,MONTH(AprSun1+14)=4),AprSun1+14,""),IF(AND(YEAR(AprSun1+21)=TheYear,MONTH(AprSun1+21)=4),AprSun1+21,""))</f>
        <v>42477</v>
      </c>
      <c r="R9" s="6"/>
      <c r="S9" s="9">
        <f>IF(DAY(JulSun1)=1,IF(AND(YEAR(JulSun1+8)=TheYear,MONTH(JulSun1+8)=7),JulSun1+8,""),IF(AND(YEAR(JulSun1+15)=TheYear,MONTH(JulSun1+15)=7),JulSun1+15,""))</f>
        <v>42562</v>
      </c>
      <c r="T9" s="9">
        <f>IF(DAY(JulSun1)=1,IF(AND(YEAR(JulSun1+9)=TheYear,MONTH(JulSun1+9)=7),JulSun1+9,""),IF(AND(YEAR(JulSun1+16)=TheYear,MONTH(JulSun1+16)=7),JulSun1+16,""))</f>
        <v>42563</v>
      </c>
      <c r="U9" s="9">
        <f>IF(DAY(JulSun1)=1,IF(AND(YEAR(JulSun1+10)=TheYear,MONTH(JulSun1+10)=7),JulSun1+10,""),IF(AND(YEAR(JulSun1+17)=TheYear,MONTH(JulSun1+17)=7),JulSun1+17,""))</f>
        <v>42564</v>
      </c>
      <c r="V9" s="9">
        <f>IF(DAY(JulSun1)=1,IF(AND(YEAR(JulSun1+11)=TheYear,MONTH(JulSun1+11)=7),JulSun1+11,""),IF(AND(YEAR(JulSun1+18)=TheYear,MONTH(JulSun1+18)=7),JulSun1+18,""))</f>
        <v>42565</v>
      </c>
      <c r="W9" s="9">
        <f>IF(DAY(JulSun1)=1,IF(AND(YEAR(JulSun1+12)=TheYear,MONTH(JulSun1+12)=7),JulSun1+12,""),IF(AND(YEAR(JulSun1+19)=TheYear,MONTH(JulSun1+19)=7),JulSun1+19,""))</f>
        <v>42566</v>
      </c>
      <c r="X9" s="9">
        <f>IF(DAY(JulSun1)=1,IF(AND(YEAR(JulSun1+13)=TheYear,MONTH(JulSun1+13)=7),JulSun1+13,""),IF(AND(YEAR(JulSun1+20)=TheYear,MONTH(JulSun1+20)=7),JulSun1+20,""))</f>
        <v>42567</v>
      </c>
      <c r="Y9" s="9">
        <f>IF(DAY(JulSun1)=1,IF(AND(YEAR(JulSun1+14)=TheYear,MONTH(JulSun1+14)=7),JulSun1+14,""),IF(AND(YEAR(JulSun1+21)=TheYear,MONTH(JulSun1+21)=7),JulSun1+21,""))</f>
        <v>42568</v>
      </c>
      <c r="Z9" s="6"/>
      <c r="AA9" s="9">
        <f>IF(DAY(OctSun1)=1,IF(AND(YEAR(OctSun1+8)=TheYear,MONTH(OctSun1+8)=10),OctSun1+8,""),IF(AND(YEAR(OctSun1+15)=TheYear,MONTH(OctSun1+15)=10),OctSun1+15,""))</f>
        <v>42653</v>
      </c>
      <c r="AB9" s="9">
        <f>IF(DAY(OctSun1)=1,IF(AND(YEAR(OctSun1+9)=TheYear,MONTH(OctSun1+9)=10),OctSun1+9,""),IF(AND(YEAR(OctSun1+16)=TheYear,MONTH(OctSun1+16)=10),OctSun1+16,""))</f>
        <v>42654</v>
      </c>
      <c r="AC9" s="9">
        <f>IF(DAY(OctSun1)=1,IF(AND(YEAR(OctSun1+10)=TheYear,MONTH(OctSun1+10)=10),OctSun1+10,""),IF(AND(YEAR(OctSun1+17)=TheYear,MONTH(OctSun1+17)=10),OctSun1+17,""))</f>
        <v>42655</v>
      </c>
      <c r="AD9" s="9">
        <f>IF(DAY(OctSun1)=1,IF(AND(YEAR(OctSun1+11)=TheYear,MONTH(OctSun1+11)=10),OctSun1+11,""),IF(AND(YEAR(OctSun1+18)=TheYear,MONTH(OctSun1+18)=10),OctSun1+18,""))</f>
        <v>42656</v>
      </c>
      <c r="AE9" s="9">
        <f>IF(DAY(OctSun1)=1,IF(AND(YEAR(OctSun1+12)=TheYear,MONTH(OctSun1+12)=10),OctSun1+12,""),IF(AND(YEAR(OctSun1+19)=TheYear,MONTH(OctSun1+19)=10),OctSun1+19,""))</f>
        <v>42657</v>
      </c>
      <c r="AF9" s="9">
        <f>IF(DAY(OctSun1)=1,IF(AND(YEAR(OctSun1+13)=TheYear,MONTH(OctSun1+13)=10),OctSun1+13,""),IF(AND(YEAR(OctSun1+20)=TheYear,MONTH(OctSun1+20)=10),OctSun1+20,""))</f>
        <v>42658</v>
      </c>
      <c r="AG9" s="9">
        <f>IF(DAY(OctSun1)=1,IF(AND(YEAR(OctSun1+14)=TheYear,MONTH(OctSun1+14)=10),OctSun1+14,""),IF(AND(YEAR(OctSun1+21)=TheYear,MONTH(OctSun1+21)=10),OctSun1+21,""))</f>
        <v>42659</v>
      </c>
      <c r="AH9" s="7"/>
    </row>
    <row r="10" spans="2:35">
      <c r="B10" s="5"/>
      <c r="C10" s="9">
        <f>IF(DAY(JanSun1)=1,IF(AND(YEAR(JanSun1+15)=TheYear,MONTH(JanSun1+15)=1),JanSun1+15,""),IF(AND(YEAR(JanSun1+22)=TheYear,MONTH(JanSun1+22)=1),JanSun1+22,""))</f>
        <v>42387</v>
      </c>
      <c r="D10" s="9">
        <f>IF(DAY(JanSun1)=1,IF(AND(YEAR(JanSun1+16)=TheYear,MONTH(JanSun1+16)=1),JanSun1+16,""),IF(AND(YEAR(JanSun1+23)=TheYear,MONTH(JanSun1+23)=1),JanSun1+23,""))</f>
        <v>42388</v>
      </c>
      <c r="E10" s="9">
        <f>IF(DAY(JanSun1)=1,IF(AND(YEAR(JanSun1+17)=TheYear,MONTH(JanSun1+17)=1),JanSun1+17,""),IF(AND(YEAR(JanSun1+24)=TheYear,MONTH(JanSun1+24)=1),JanSun1+24,""))</f>
        <v>42389</v>
      </c>
      <c r="F10" s="9">
        <f>IF(DAY(JanSun1)=1,IF(AND(YEAR(JanSun1+18)=TheYear,MONTH(JanSun1+18)=1),JanSun1+18,""),IF(AND(YEAR(JanSun1+25)=TheYear,MONTH(JanSun1+25)=1),JanSun1+25,""))</f>
        <v>42390</v>
      </c>
      <c r="G10" s="9">
        <f>IF(DAY(JanSun1)=1,IF(AND(YEAR(JanSun1+19)=TheYear,MONTH(JanSun1+19)=1),JanSun1+19,""),IF(AND(YEAR(JanSun1+26)=TheYear,MONTH(JanSun1+26)=1),JanSun1+26,""))</f>
        <v>42391</v>
      </c>
      <c r="H10" s="9">
        <f>IF(DAY(JanSun1)=1,IF(AND(YEAR(JanSun1+20)=TheYear,MONTH(JanSun1+20)=1),JanSun1+20,""),IF(AND(YEAR(JanSun1+27)=TheYear,MONTH(JanSun1+27)=1),JanSun1+27,""))</f>
        <v>42392</v>
      </c>
      <c r="I10" s="9">
        <f>IF(DAY(JanSun1)=1,IF(AND(YEAR(JanSun1+21)=TheYear,MONTH(JanSun1+21)=1),JanSun1+21,""),IF(AND(YEAR(JanSun1+28)=TheYear,MONTH(JanSun1+28)=1),JanSun1+28,""))</f>
        <v>42393</v>
      </c>
      <c r="J10" s="6"/>
      <c r="K10" s="9">
        <f>IF(DAY(AprSun1)=1,IF(AND(YEAR(AprSun1+15)=TheYear,MONTH(AprSun1+15)=4),AprSun1+15,""),IF(AND(YEAR(AprSun1+22)=TheYear,MONTH(AprSun1+22)=4),AprSun1+22,""))</f>
        <v>42478</v>
      </c>
      <c r="L10" s="9">
        <f>IF(DAY(AprSun1)=1,IF(AND(YEAR(AprSun1+16)=TheYear,MONTH(AprSun1+16)=4),AprSun1+16,""),IF(AND(YEAR(AprSun1+23)=TheYear,MONTH(AprSun1+23)=4),AprSun1+23,""))</f>
        <v>42479</v>
      </c>
      <c r="M10" s="9">
        <f>IF(DAY(AprSun1)=1,IF(AND(YEAR(AprSun1+17)=TheYear,MONTH(AprSun1+17)=4),AprSun1+17,""),IF(AND(YEAR(AprSun1+24)=TheYear,MONTH(AprSun1+24)=4),AprSun1+24,""))</f>
        <v>42480</v>
      </c>
      <c r="N10" s="9">
        <f>IF(DAY(AprSun1)=1,IF(AND(YEAR(AprSun1+18)=TheYear,MONTH(AprSun1+18)=4),AprSun1+18,""),IF(AND(YEAR(AprSun1+25)=TheYear,MONTH(AprSun1+25)=4),AprSun1+25,""))</f>
        <v>42481</v>
      </c>
      <c r="O10" s="9">
        <f>IF(DAY(AprSun1)=1,IF(AND(YEAR(AprSun1+19)=TheYear,MONTH(AprSun1+19)=4),AprSun1+19,""),IF(AND(YEAR(AprSun1+26)=TheYear,MONTH(AprSun1+26)=4),AprSun1+26,""))</f>
        <v>42482</v>
      </c>
      <c r="P10" s="9">
        <f>IF(DAY(AprSun1)=1,IF(AND(YEAR(AprSun1+20)=TheYear,MONTH(AprSun1+20)=4),AprSun1+20,""),IF(AND(YEAR(AprSun1+27)=TheYear,MONTH(AprSun1+27)=4),AprSun1+27,""))</f>
        <v>42483</v>
      </c>
      <c r="Q10" s="9">
        <f>IF(DAY(AprSun1)=1,IF(AND(YEAR(AprSun1+21)=TheYear,MONTH(AprSun1+21)=4),AprSun1+21,""),IF(AND(YEAR(AprSun1+28)=TheYear,MONTH(AprSun1+28)=4),AprSun1+28,""))</f>
        <v>42484</v>
      </c>
      <c r="R10" s="6"/>
      <c r="S10" s="9">
        <f>IF(DAY(JulSun1)=1,IF(AND(YEAR(JulSun1+15)=TheYear,MONTH(JulSun1+15)=7),JulSun1+15,""),IF(AND(YEAR(JulSun1+22)=TheYear,MONTH(JulSun1+22)=7),JulSun1+22,""))</f>
        <v>42569</v>
      </c>
      <c r="T10" s="9">
        <f>IF(DAY(JulSun1)=1,IF(AND(YEAR(JulSun1+16)=TheYear,MONTH(JulSun1+16)=7),JulSun1+16,""),IF(AND(YEAR(JulSun1+23)=TheYear,MONTH(JulSun1+23)=7),JulSun1+23,""))</f>
        <v>42570</v>
      </c>
      <c r="U10" s="9">
        <f>IF(DAY(JulSun1)=1,IF(AND(YEAR(JulSun1+17)=TheYear,MONTH(JulSun1+17)=7),JulSun1+17,""),IF(AND(YEAR(JulSun1+24)=TheYear,MONTH(JulSun1+24)=7),JulSun1+24,""))</f>
        <v>42571</v>
      </c>
      <c r="V10" s="9">
        <f>IF(DAY(JulSun1)=1,IF(AND(YEAR(JulSun1+18)=TheYear,MONTH(JulSun1+18)=7),JulSun1+18,""),IF(AND(YEAR(JulSun1+25)=TheYear,MONTH(JulSun1+25)=7),JulSun1+25,""))</f>
        <v>42572</v>
      </c>
      <c r="W10" s="9">
        <f>IF(DAY(JulSun1)=1,IF(AND(YEAR(JulSun1+19)=TheYear,MONTH(JulSun1+19)=7),JulSun1+19,""),IF(AND(YEAR(JulSun1+26)=TheYear,MONTH(JulSun1+26)=7),JulSun1+26,""))</f>
        <v>42573</v>
      </c>
      <c r="X10" s="9">
        <f>IF(DAY(JulSun1)=1,IF(AND(YEAR(JulSun1+20)=TheYear,MONTH(JulSun1+20)=7),JulSun1+20,""),IF(AND(YEAR(JulSun1+27)=TheYear,MONTH(JulSun1+27)=7),JulSun1+27,""))</f>
        <v>42574</v>
      </c>
      <c r="Y10" s="9">
        <f>IF(DAY(JulSun1)=1,IF(AND(YEAR(JulSun1+21)=TheYear,MONTH(JulSun1+21)=7),JulSun1+21,""),IF(AND(YEAR(JulSun1+28)=TheYear,MONTH(JulSun1+28)=7),JulSun1+28,""))</f>
        <v>42575</v>
      </c>
      <c r="Z10" s="6"/>
      <c r="AA10" s="9">
        <f>IF(DAY(OctSun1)=1,IF(AND(YEAR(OctSun1+15)=TheYear,MONTH(OctSun1+15)=10),OctSun1+15,""),IF(AND(YEAR(OctSun1+22)=TheYear,MONTH(OctSun1+22)=10),OctSun1+22,""))</f>
        <v>42660</v>
      </c>
      <c r="AB10" s="9">
        <f>IF(DAY(OctSun1)=1,IF(AND(YEAR(OctSun1+16)=TheYear,MONTH(OctSun1+16)=10),OctSun1+16,""),IF(AND(YEAR(OctSun1+23)=TheYear,MONTH(OctSun1+23)=10),OctSun1+23,""))</f>
        <v>42661</v>
      </c>
      <c r="AC10" s="9">
        <f>IF(DAY(OctSun1)=1,IF(AND(YEAR(OctSun1+17)=TheYear,MONTH(OctSun1+17)=10),OctSun1+17,""),IF(AND(YEAR(OctSun1+24)=TheYear,MONTH(OctSun1+24)=10),OctSun1+24,""))</f>
        <v>42662</v>
      </c>
      <c r="AD10" s="9">
        <f>IF(DAY(OctSun1)=1,IF(AND(YEAR(OctSun1+18)=TheYear,MONTH(OctSun1+18)=10),OctSun1+18,""),IF(AND(YEAR(OctSun1+25)=TheYear,MONTH(OctSun1+25)=10),OctSun1+25,""))</f>
        <v>42663</v>
      </c>
      <c r="AE10" s="9">
        <f>IF(DAY(OctSun1)=1,IF(AND(YEAR(OctSun1+19)=TheYear,MONTH(OctSun1+19)=10),OctSun1+19,""),IF(AND(YEAR(OctSun1+26)=TheYear,MONTH(OctSun1+26)=10),OctSun1+26,""))</f>
        <v>42664</v>
      </c>
      <c r="AF10" s="9">
        <f>IF(DAY(OctSun1)=1,IF(AND(YEAR(OctSun1+20)=TheYear,MONTH(OctSun1+20)=10),OctSun1+20,""),IF(AND(YEAR(OctSun1+27)=TheYear,MONTH(OctSun1+27)=10),OctSun1+27,""))</f>
        <v>42665</v>
      </c>
      <c r="AG10" s="9">
        <f>IF(DAY(OctSun1)=1,IF(AND(YEAR(OctSun1+21)=TheYear,MONTH(OctSun1+21)=10),OctSun1+21,""),IF(AND(YEAR(OctSun1+28)=TheYear,MONTH(OctSun1+28)=10),OctSun1+28,""))</f>
        <v>42666</v>
      </c>
      <c r="AH10" s="7"/>
    </row>
    <row r="11" spans="2:35">
      <c r="B11" s="5"/>
      <c r="C11" s="9">
        <f>IF(DAY(JanSun1)=1,IF(AND(YEAR(JanSun1+22)=TheYear,MONTH(JanSun1+22)=1),JanSun1+22,""),IF(AND(YEAR(JanSun1+29)=TheYear,MONTH(JanSun1+29)=1),JanSun1+29,""))</f>
        <v>42394</v>
      </c>
      <c r="D11" s="9">
        <f>IF(DAY(JanSun1)=1,IF(AND(YEAR(JanSun1+23)=TheYear,MONTH(JanSun1+23)=1),JanSun1+23,""),IF(AND(YEAR(JanSun1+30)=TheYear,MONTH(JanSun1+30)=1),JanSun1+30,""))</f>
        <v>42395</v>
      </c>
      <c r="E11" s="9">
        <f>IF(DAY(JanSun1)=1,IF(AND(YEAR(JanSun1+24)=TheYear,MONTH(JanSun1+24)=1),JanSun1+24,""),IF(AND(YEAR(JanSun1+31)=TheYear,MONTH(JanSun1+31)=1),JanSun1+31,""))</f>
        <v>42396</v>
      </c>
      <c r="F11" s="9">
        <f>IF(DAY(JanSun1)=1,IF(AND(YEAR(JanSun1+25)=TheYear,MONTH(JanSun1+25)=1),JanSun1+25,""),IF(AND(YEAR(JanSun1+32)=TheYear,MONTH(JanSun1+32)=1),JanSun1+32,""))</f>
        <v>42397</v>
      </c>
      <c r="G11" s="9">
        <f>IF(DAY(JanSun1)=1,IF(AND(YEAR(JanSun1+26)=TheYear,MONTH(JanSun1+26)=1),JanSun1+26,""),IF(AND(YEAR(JanSun1+33)=TheYear,MONTH(JanSun1+33)=1),JanSun1+33,""))</f>
        <v>42398</v>
      </c>
      <c r="H11" s="9">
        <f>IF(DAY(JanSun1)=1,IF(AND(YEAR(JanSun1+27)=TheYear,MONTH(JanSun1+27)=1),JanSun1+27,""),IF(AND(YEAR(JanSun1+34)=TheYear,MONTH(JanSun1+34)=1),JanSun1+34,""))</f>
        <v>42399</v>
      </c>
      <c r="I11" s="9">
        <f>IF(DAY(JanSun1)=1,IF(AND(YEAR(JanSun1+28)=TheYear,MONTH(JanSun1+28)=1),JanSun1+28,""),IF(AND(YEAR(JanSun1+35)=TheYear,MONTH(JanSun1+35)=1),JanSun1+35,""))</f>
        <v>42400</v>
      </c>
      <c r="J11" s="6"/>
      <c r="K11" s="9">
        <f>IF(DAY(AprSun1)=1,IF(AND(YEAR(AprSun1+22)=TheYear,MONTH(AprSun1+22)=4),AprSun1+22,""),IF(AND(YEAR(AprSun1+29)=TheYear,MONTH(AprSun1+29)=4),AprSun1+29,""))</f>
        <v>42485</v>
      </c>
      <c r="L11" s="9">
        <f>IF(DAY(AprSun1)=1,IF(AND(YEAR(AprSun1+23)=TheYear,MONTH(AprSun1+23)=4),AprSun1+23,""),IF(AND(YEAR(AprSun1+30)=TheYear,MONTH(AprSun1+30)=4),AprSun1+30,""))</f>
        <v>42486</v>
      </c>
      <c r="M11" s="9">
        <f>IF(DAY(AprSun1)=1,IF(AND(YEAR(AprSun1+24)=TheYear,MONTH(AprSun1+24)=4),AprSun1+24,""),IF(AND(YEAR(AprSun1+31)=TheYear,MONTH(AprSun1+31)=4),AprSun1+31,""))</f>
        <v>42487</v>
      </c>
      <c r="N11" s="9">
        <f>IF(DAY(AprSun1)=1,IF(AND(YEAR(AprSun1+25)=TheYear,MONTH(AprSun1+25)=4),AprSun1+25,""),IF(AND(YEAR(AprSun1+32)=TheYear,MONTH(AprSun1+32)=4),AprSun1+32,""))</f>
        <v>42488</v>
      </c>
      <c r="O11" s="9">
        <f>IF(DAY(AprSun1)=1,IF(AND(YEAR(AprSun1+26)=TheYear,MONTH(AprSun1+26)=4),AprSun1+26,""),IF(AND(YEAR(AprSun1+33)=TheYear,MONTH(AprSun1+33)=4),AprSun1+33,""))</f>
        <v>42489</v>
      </c>
      <c r="P11" s="9">
        <f>IF(DAY(AprSun1)=1,IF(AND(YEAR(AprSun1+27)=TheYear,MONTH(AprSun1+27)=4),AprSun1+27,""),IF(AND(YEAR(AprSun1+34)=TheYear,MONTH(AprSun1+34)=4),AprSun1+34,""))</f>
        <v>42490</v>
      </c>
      <c r="Q11" s="9" t="str">
        <f>IF(DAY(AprSun1)=1,IF(AND(YEAR(AprSun1+28)=TheYear,MONTH(AprSun1+28)=4),AprSun1+28,""),IF(AND(YEAR(AprSun1+35)=TheYear,MONTH(AprSun1+35)=4),AprSun1+35,""))</f>
        <v/>
      </c>
      <c r="R11" s="6"/>
      <c r="S11" s="9">
        <f>IF(DAY(JulSun1)=1,IF(AND(YEAR(JulSun1+22)=TheYear,MONTH(JulSun1+22)=7),JulSun1+22,""),IF(AND(YEAR(JulSun1+29)=TheYear,MONTH(JulSun1+29)=7),JulSun1+29,""))</f>
        <v>42576</v>
      </c>
      <c r="T11" s="9">
        <f>IF(DAY(JulSun1)=1,IF(AND(YEAR(JulSun1+23)=TheYear,MONTH(JulSun1+23)=7),JulSun1+23,""),IF(AND(YEAR(JulSun1+30)=TheYear,MONTH(JulSun1+30)=7),JulSun1+30,""))</f>
        <v>42577</v>
      </c>
      <c r="U11" s="9">
        <f>IF(DAY(JulSun1)=1,IF(AND(YEAR(JulSun1+24)=TheYear,MONTH(JulSun1+24)=7),JulSun1+24,""),IF(AND(YEAR(JulSun1+31)=TheYear,MONTH(JulSun1+31)=7),JulSun1+31,""))</f>
        <v>42578</v>
      </c>
      <c r="V11" s="9">
        <f>IF(DAY(JulSun1)=1,IF(AND(YEAR(JulSun1+25)=TheYear,MONTH(JulSun1+25)=7),JulSun1+25,""),IF(AND(YEAR(JulSun1+32)=TheYear,MONTH(JulSun1+32)=7),JulSun1+32,""))</f>
        <v>42579</v>
      </c>
      <c r="W11" s="9">
        <f>IF(DAY(JulSun1)=1,IF(AND(YEAR(JulSun1+26)=TheYear,MONTH(JulSun1+26)=7),JulSun1+26,""),IF(AND(YEAR(JulSun1+33)=TheYear,MONTH(JulSun1+33)=7),JulSun1+33,""))</f>
        <v>42580</v>
      </c>
      <c r="X11" s="9">
        <f>IF(DAY(JulSun1)=1,IF(AND(YEAR(JulSun1+27)=TheYear,MONTH(JulSun1+27)=7),JulSun1+27,""),IF(AND(YEAR(JulSun1+34)=TheYear,MONTH(JulSun1+34)=7),JulSun1+34,""))</f>
        <v>42581</v>
      </c>
      <c r="Y11" s="9">
        <f>IF(DAY(JulSun1)=1,IF(AND(YEAR(JulSun1+28)=TheYear,MONTH(JulSun1+28)=7),JulSun1+28,""),IF(AND(YEAR(JulSun1+35)=TheYear,MONTH(JulSun1+35)=7),JulSun1+35,""))</f>
        <v>42582</v>
      </c>
      <c r="Z11" s="6"/>
      <c r="AA11" s="9">
        <f>IF(DAY(OctSun1)=1,IF(AND(YEAR(OctSun1+22)=TheYear,MONTH(OctSun1+22)=10),OctSun1+22,""),IF(AND(YEAR(OctSun1+29)=TheYear,MONTH(OctSun1+29)=10),OctSun1+29,""))</f>
        <v>42667</v>
      </c>
      <c r="AB11" s="9">
        <f>IF(DAY(OctSun1)=1,IF(AND(YEAR(OctSun1+23)=TheYear,MONTH(OctSun1+23)=10),OctSun1+23,""),IF(AND(YEAR(OctSun1+30)=TheYear,MONTH(OctSun1+30)=10),OctSun1+30,""))</f>
        <v>42668</v>
      </c>
      <c r="AC11" s="9">
        <f>IF(DAY(OctSun1)=1,IF(AND(YEAR(OctSun1+24)=TheYear,MONTH(OctSun1+24)=10),OctSun1+24,""),IF(AND(YEAR(OctSun1+31)=TheYear,MONTH(OctSun1+31)=10),OctSun1+31,""))</f>
        <v>42669</v>
      </c>
      <c r="AD11" s="9">
        <f>IF(DAY(OctSun1)=1,IF(AND(YEAR(OctSun1+25)=TheYear,MONTH(OctSun1+25)=10),OctSun1+25,""),IF(AND(YEAR(OctSun1+32)=TheYear,MONTH(OctSun1+32)=10),OctSun1+32,""))</f>
        <v>42670</v>
      </c>
      <c r="AE11" s="9">
        <f>IF(DAY(OctSun1)=1,IF(AND(YEAR(OctSun1+26)=TheYear,MONTH(OctSun1+26)=10),OctSun1+26,""),IF(AND(YEAR(OctSun1+33)=TheYear,MONTH(OctSun1+33)=10),OctSun1+33,""))</f>
        <v>42671</v>
      </c>
      <c r="AF11" s="9">
        <f>IF(DAY(OctSun1)=1,IF(AND(YEAR(OctSun1+27)=TheYear,MONTH(OctSun1+27)=10),OctSun1+27,""),IF(AND(YEAR(OctSun1+34)=TheYear,MONTH(OctSun1+34)=10),OctSun1+34,""))</f>
        <v>42672</v>
      </c>
      <c r="AG11" s="9">
        <f>IF(DAY(OctSun1)=1,IF(AND(YEAR(OctSun1+28)=TheYear,MONTH(OctSun1+28)=10),OctSun1+28,""),IF(AND(YEAR(OctSun1+35)=TheYear,MONTH(OctSun1+35)=10),OctSun1+35,""))</f>
        <v>42673</v>
      </c>
      <c r="AH11" s="7"/>
    </row>
    <row r="12" spans="2:35">
      <c r="B12" s="5"/>
      <c r="C12" s="9" t="str">
        <f>IF(DAY(JanSun1)=1,IF(AND(YEAR(JanSun1+29)=TheYear,MONTH(JanSun1+29)=1),JanSun1+29,""),IF(AND(YEAR(JanSun1+36)=TheYear,MONTH(JanSun1+36)=1),JanSun1+36,""))</f>
        <v/>
      </c>
      <c r="D12" s="9" t="str">
        <f>IF(DAY(JanSun1)=1,IF(AND(YEAR(JanSun1+30)=TheYear,MONTH(JanSun1+30)=1),JanSun1+30,""),IF(AND(YEAR(JanSun1+37)=TheYear,MONTH(JanSun1+37)=1),JanSun1+37,""))</f>
        <v/>
      </c>
      <c r="E12" s="10"/>
      <c r="F12" s="10"/>
      <c r="G12" s="10"/>
      <c r="H12" s="10"/>
      <c r="I12" s="10"/>
      <c r="J12" s="6"/>
      <c r="K12" s="9" t="str">
        <f>IF(DAY(AprSun1)=1,IF(AND(YEAR(AprSun1+29)=TheYear,MONTH(AprSun1+29)=4),AprSun1+29,""),IF(AND(YEAR(AprSun1+36)=TheYear,MONTH(AprSun1+36)=4),AprSun1+36,""))</f>
        <v/>
      </c>
      <c r="L12" s="9" t="str">
        <f>IF(DAY(AprSun1)=1,IF(AND(YEAR(AprSun1+30)=TheYear,MONTH(AprSun1+30)=4),AprSun1+30,""),IF(AND(YEAR(AprSun1+37)=TheYear,MONTH(AprSun1+37)=4),AprSun1+37,""))</f>
        <v/>
      </c>
      <c r="M12" s="10"/>
      <c r="N12" s="10"/>
      <c r="O12" s="10"/>
      <c r="P12" s="10"/>
      <c r="Q12" s="10"/>
      <c r="R12" s="6"/>
      <c r="S12" s="9" t="str">
        <f>IF(DAY(JulSun1)=1,IF(AND(YEAR(JulSun1+29)=TheYear,MONTH(JulSun1+29)=7),JulSun1+29,""),IF(AND(YEAR(JulSun1+36)=TheYear,MONTH(JulSun1+36)=7),JulSun1+36,""))</f>
        <v/>
      </c>
      <c r="T12" s="9" t="str">
        <f>IF(DAY(JulSun1)=1,IF(AND(YEAR(JulSun1+30)=TheYear,MONTH(JulSun1+30)=7),JulSun1+30,""),IF(AND(YEAR(JulSun1+37)=TheYear,MONTH(JulSun1+37)=7),JulSun1+37,""))</f>
        <v/>
      </c>
      <c r="U12" s="10"/>
      <c r="V12" s="10"/>
      <c r="W12" s="10"/>
      <c r="X12" s="10"/>
      <c r="Y12" s="10"/>
      <c r="Z12" s="6"/>
      <c r="AA12" s="9">
        <f>IF(DAY(OctSun1)=1,IF(AND(YEAR(OctSun1+29)=TheYear,MONTH(OctSun1+29)=10),OctSun1+29,""),IF(AND(YEAR(OctSun1+36)=TheYear,MONTH(OctSun1+36)=10),OctSun1+36,""))</f>
        <v>42674</v>
      </c>
      <c r="AB12" s="9" t="str">
        <f>IF(DAY(OctSun1)=1,IF(AND(YEAR(OctSun1+30)=TheYear,MONTH(OctSun1+30)=10),OctSun1+30,""),IF(AND(YEAR(OctSun1+37)=TheYear,MONTH(OctSun1+37)=10),OctSun1+37,""))</f>
        <v/>
      </c>
      <c r="AC12" s="10"/>
      <c r="AD12" s="10"/>
      <c r="AE12" s="10"/>
      <c r="AF12" s="10"/>
      <c r="AG12" s="10"/>
      <c r="AH12" s="7"/>
    </row>
    <row r="13" spans="2:35" ht="3.75" customHeight="1">
      <c r="B13" s="5"/>
      <c r="C13" s="11"/>
      <c r="D13" s="11"/>
      <c r="E13" s="11"/>
      <c r="F13" s="11"/>
      <c r="G13" s="11"/>
      <c r="H13" s="11"/>
      <c r="I13" s="11"/>
      <c r="J13" s="6"/>
      <c r="K13" s="11"/>
      <c r="L13" s="11"/>
      <c r="M13" s="11"/>
      <c r="N13" s="11"/>
      <c r="O13" s="11"/>
      <c r="P13" s="11"/>
      <c r="Q13" s="11"/>
      <c r="R13" s="6"/>
      <c r="S13" s="11"/>
      <c r="T13" s="11"/>
      <c r="U13" s="11"/>
      <c r="V13" s="11"/>
      <c r="W13" s="11"/>
      <c r="X13" s="11"/>
      <c r="Y13" s="11"/>
      <c r="Z13" s="6"/>
      <c r="AA13" s="11"/>
      <c r="AB13" s="11"/>
      <c r="AC13" s="11"/>
      <c r="AD13" s="11"/>
      <c r="AE13" s="11"/>
      <c r="AF13" s="11"/>
      <c r="AG13" s="11"/>
      <c r="AH13" s="7"/>
    </row>
    <row r="14" spans="2:35">
      <c r="B14" s="5"/>
      <c r="C14" s="17" t="s">
        <v>11</v>
      </c>
      <c r="D14" s="17"/>
      <c r="E14" s="17"/>
      <c r="F14" s="17"/>
      <c r="G14" s="17"/>
      <c r="H14" s="17"/>
      <c r="I14" s="17"/>
      <c r="J14" s="6"/>
      <c r="K14" s="17" t="s">
        <v>12</v>
      </c>
      <c r="L14" s="17"/>
      <c r="M14" s="17"/>
      <c r="N14" s="17"/>
      <c r="O14" s="17"/>
      <c r="P14" s="17"/>
      <c r="Q14" s="17"/>
      <c r="R14" s="6"/>
      <c r="S14" s="17" t="s">
        <v>13</v>
      </c>
      <c r="T14" s="17"/>
      <c r="U14" s="17"/>
      <c r="V14" s="17"/>
      <c r="W14" s="17"/>
      <c r="X14" s="17"/>
      <c r="Y14" s="17"/>
      <c r="Z14" s="6"/>
      <c r="AA14" s="17" t="s">
        <v>14</v>
      </c>
      <c r="AB14" s="17"/>
      <c r="AC14" s="17"/>
      <c r="AD14" s="17"/>
      <c r="AE14" s="17"/>
      <c r="AF14" s="17"/>
      <c r="AG14" s="17"/>
      <c r="AH14" s="7"/>
    </row>
    <row r="15" spans="2:35">
      <c r="B15" s="5"/>
      <c r="C15" s="8" t="s">
        <v>4</v>
      </c>
      <c r="D15" s="8" t="s">
        <v>5</v>
      </c>
      <c r="E15" s="8" t="s">
        <v>6</v>
      </c>
      <c r="F15" s="8" t="s">
        <v>7</v>
      </c>
      <c r="G15" s="8" t="s">
        <v>8</v>
      </c>
      <c r="H15" s="8" t="s">
        <v>9</v>
      </c>
      <c r="I15" s="8" t="s">
        <v>10</v>
      </c>
      <c r="J15" s="6"/>
      <c r="K15" s="8" t="s">
        <v>4</v>
      </c>
      <c r="L15" s="8" t="s">
        <v>5</v>
      </c>
      <c r="M15" s="8" t="s">
        <v>6</v>
      </c>
      <c r="N15" s="8" t="s">
        <v>7</v>
      </c>
      <c r="O15" s="8" t="s">
        <v>8</v>
      </c>
      <c r="P15" s="8" t="s">
        <v>9</v>
      </c>
      <c r="Q15" s="8" t="s">
        <v>10</v>
      </c>
      <c r="R15" s="6"/>
      <c r="S15" s="8" t="s">
        <v>4</v>
      </c>
      <c r="T15" s="8" t="s">
        <v>5</v>
      </c>
      <c r="U15" s="8" t="s">
        <v>6</v>
      </c>
      <c r="V15" s="8" t="s">
        <v>7</v>
      </c>
      <c r="W15" s="8" t="s">
        <v>8</v>
      </c>
      <c r="X15" s="8" t="s">
        <v>9</v>
      </c>
      <c r="Y15" s="8" t="s">
        <v>10</v>
      </c>
      <c r="Z15" s="6"/>
      <c r="AA15" s="8" t="s">
        <v>4</v>
      </c>
      <c r="AB15" s="8" t="s">
        <v>5</v>
      </c>
      <c r="AC15" s="8" t="s">
        <v>6</v>
      </c>
      <c r="AD15" s="8" t="s">
        <v>7</v>
      </c>
      <c r="AE15" s="8" t="s">
        <v>8</v>
      </c>
      <c r="AF15" s="8" t="s">
        <v>9</v>
      </c>
      <c r="AG15" s="8" t="s">
        <v>10</v>
      </c>
      <c r="AH15" s="7"/>
    </row>
    <row r="16" spans="2:35">
      <c r="B16" s="5"/>
      <c r="C16" s="9">
        <f>IF(DAY(FebSun1)=1,"",IF(AND(YEAR(FebSun1+1)=TheYear,MONTH(FebSun1+1)=2),FebSun1+1,""))</f>
        <v>42401</v>
      </c>
      <c r="D16" s="9">
        <f>IF(DAY(FebSun1)=1,"",IF(AND(YEAR(FebSun1+2)=TheYear,MONTH(FebSun1+2)=2),FebSun1+2,""))</f>
        <v>42402</v>
      </c>
      <c r="E16" s="9">
        <f>IF(DAY(FebSun1)=1,"",IF(AND(YEAR(FebSun1+3)=TheYear,MONTH(FebSun1+3)=2),FebSun1+3,""))</f>
        <v>42403</v>
      </c>
      <c r="F16" s="9">
        <f>IF(DAY(FebSun1)=1,"",IF(AND(YEAR(FebSun1+4)=TheYear,MONTH(FebSun1+4)=2),FebSun1+4,""))</f>
        <v>42404</v>
      </c>
      <c r="G16" s="9">
        <f>IF(DAY(FebSun1)=1,"",IF(AND(YEAR(FebSun1+5)=TheYear,MONTH(FebSun1+5)=2),FebSun1+5,""))</f>
        <v>42405</v>
      </c>
      <c r="H16" s="9">
        <f>IF(DAY(FebSun1)=1,"",IF(AND(YEAR(FebSun1+6)=TheYear,MONTH(FebSun1+6)=2),FebSun1+6,""))</f>
        <v>42406</v>
      </c>
      <c r="I16" s="9">
        <f>IF(DAY(FebSun1)=1,IF(AND(YEAR(FebSun1)=TheYear,MONTH(FebSun1)=2),FebSun1,""),IF(AND(YEAR(FebSun1+7)=TheYear,MONTH(FebSun1+7)=2),FebSun1+7,""))</f>
        <v>42407</v>
      </c>
      <c r="J16" s="6"/>
      <c r="K16" s="9" t="str">
        <f>IF(DAY(MaySun1)=1,"",IF(AND(YEAR(MaySun1+1)=TheYear,MONTH(MaySun1+1)=5),MaySun1+1,""))</f>
        <v/>
      </c>
      <c r="L16" s="9" t="str">
        <f>IF(DAY(MaySun1)=1,"",IF(AND(YEAR(MaySun1+2)=TheYear,MONTH(MaySun1+2)=5),MaySun1+2,""))</f>
        <v/>
      </c>
      <c r="M16" s="9" t="str">
        <f>IF(DAY(MaySun1)=1,"",IF(AND(YEAR(MaySun1+3)=TheYear,MONTH(MaySun1+3)=5),MaySun1+3,""))</f>
        <v/>
      </c>
      <c r="N16" s="9" t="str">
        <f>IF(DAY(MaySun1)=1,"",IF(AND(YEAR(MaySun1+4)=TheYear,MONTH(MaySun1+4)=5),MaySun1+4,""))</f>
        <v/>
      </c>
      <c r="O16" s="9" t="str">
        <f>IF(DAY(MaySun1)=1,"",IF(AND(YEAR(MaySun1+5)=TheYear,MONTH(MaySun1+5)=5),MaySun1+5,""))</f>
        <v/>
      </c>
      <c r="P16" s="9" t="str">
        <f>IF(DAY(MaySun1)=1,"",IF(AND(YEAR(MaySun1+6)=TheYear,MONTH(MaySun1+6)=5),MaySun1+6,""))</f>
        <v/>
      </c>
      <c r="Q16" s="9">
        <f>IF(DAY(MaySun1)=1,IF(AND(YEAR(MaySun1)=TheYear,MONTH(MaySun1)=5),MaySun1,""),IF(AND(YEAR(MaySun1+7)=TheYear,MONTH(MaySun1+7)=5),MaySun1+7,""))</f>
        <v>42491</v>
      </c>
      <c r="R16" s="6"/>
      <c r="S16" s="9">
        <f>IF(DAY(AugSun1)=1,"",IF(AND(YEAR(AugSun1+1)=TheYear,MONTH(AugSun1+1)=8),AugSun1+1,""))</f>
        <v>42583</v>
      </c>
      <c r="T16" s="9">
        <f>IF(DAY(AugSun1)=1,"",IF(AND(YEAR(AugSun1+2)=TheYear,MONTH(AugSun1+2)=8),AugSun1+2,""))</f>
        <v>42584</v>
      </c>
      <c r="U16" s="9">
        <f>IF(DAY(AugSun1)=1,"",IF(AND(YEAR(AugSun1+3)=TheYear,MONTH(AugSun1+3)=8),AugSun1+3,""))</f>
        <v>42585</v>
      </c>
      <c r="V16" s="9">
        <f>IF(DAY(AugSun1)=1,"",IF(AND(YEAR(AugSun1+4)=TheYear,MONTH(AugSun1+4)=8),AugSun1+4,""))</f>
        <v>42586</v>
      </c>
      <c r="W16" s="9">
        <f>IF(DAY(AugSun1)=1,"",IF(AND(YEAR(AugSun1+5)=TheYear,MONTH(AugSun1+5)=8),AugSun1+5,""))</f>
        <v>42587</v>
      </c>
      <c r="X16" s="9">
        <f>IF(DAY(AugSun1)=1,"",IF(AND(YEAR(AugSun1+6)=TheYear,MONTH(AugSun1+6)=8),AugSun1+6,""))</f>
        <v>42588</v>
      </c>
      <c r="Y16" s="9">
        <f>IF(DAY(AugSun1)=1,IF(AND(YEAR(AugSun1)=TheYear,MONTH(AugSun1)=8),AugSun1,""),IF(AND(YEAR(AugSun1+7)=TheYear,MONTH(AugSun1+7)=8),AugSun1+7,""))</f>
        <v>42589</v>
      </c>
      <c r="Z16" s="6"/>
      <c r="AA16" s="9" t="str">
        <f>IF(DAY(NovSun1)=1,"",IF(AND(YEAR(NovSun1+1)=TheYear,MONTH(NovSun1+1)=11),NovSun1+1,""))</f>
        <v/>
      </c>
      <c r="AB16" s="9">
        <f>IF(DAY(NovSun1)=1,"",IF(AND(YEAR(NovSun1+2)=TheYear,MONTH(NovSun1+2)=11),NovSun1+2,""))</f>
        <v>42675</v>
      </c>
      <c r="AC16" s="9">
        <f>IF(DAY(NovSun1)=1,"",IF(AND(YEAR(NovSun1+3)=TheYear,MONTH(NovSun1+3)=11),NovSun1+3,""))</f>
        <v>42676</v>
      </c>
      <c r="AD16" s="9">
        <f>IF(DAY(NovSun1)=1,"",IF(AND(YEAR(NovSun1+4)=TheYear,MONTH(NovSun1+4)=11),NovSun1+4,""))</f>
        <v>42677</v>
      </c>
      <c r="AE16" s="9">
        <f>IF(DAY(NovSun1)=1,"",IF(AND(YEAR(NovSun1+5)=TheYear,MONTH(NovSun1+5)=11),NovSun1+5,""))</f>
        <v>42678</v>
      </c>
      <c r="AF16" s="9">
        <f>IF(DAY(NovSun1)=1,"",IF(AND(YEAR(NovSun1+6)=TheYear,MONTH(NovSun1+6)=11),NovSun1+6,""))</f>
        <v>42679</v>
      </c>
      <c r="AG16" s="9">
        <f>IF(DAY(NovSun1)=1,IF(AND(YEAR(NovSun1)=TheYear,MONTH(NovSun1)=11),NovSun1,""),IF(AND(YEAR(NovSun1+7)=TheYear,MONTH(NovSun1+7)=11),NovSun1+7,""))</f>
        <v>42680</v>
      </c>
      <c r="AH16" s="7"/>
    </row>
    <row r="17" spans="2:36">
      <c r="B17" s="5"/>
      <c r="C17" s="9">
        <f>IF(DAY(FebSun1)=1,IF(AND(YEAR(FebSun1+1)=TheYear,MONTH(FebSun1+1)=2),FebSun1+1,""),IF(AND(YEAR(FebSun1+8)=TheYear,MONTH(FebSun1+8)=2),FebSun1+8,""))</f>
        <v>42408</v>
      </c>
      <c r="D17" s="9">
        <f>IF(DAY(FebSun1)=1,IF(AND(YEAR(FebSun1+2)=TheYear,MONTH(FebSun1+2)=2),FebSun1+2,""),IF(AND(YEAR(FebSun1+9)=TheYear,MONTH(FebSun1+9)=2),FebSun1+9,""))</f>
        <v>42409</v>
      </c>
      <c r="E17" s="9">
        <f>IF(DAY(FebSun1)=1,IF(AND(YEAR(FebSun1+3)=TheYear,MONTH(FebSun1+3)=2),FebSun1+3,""),IF(AND(YEAR(FebSun1+10)=TheYear,MONTH(FebSun1+10)=2),FebSun1+10,""))</f>
        <v>42410</v>
      </c>
      <c r="F17" s="9">
        <f>IF(DAY(FebSun1)=1,IF(AND(YEAR(FebSun1+4)=TheYear,MONTH(FebSun1+4)=2),FebSun1+4,""),IF(AND(YEAR(FebSun1+11)=TheYear,MONTH(FebSun1+11)=2),FebSun1+11,""))</f>
        <v>42411</v>
      </c>
      <c r="G17" s="9">
        <f>IF(DAY(FebSun1)=1,IF(AND(YEAR(FebSun1+5)=TheYear,MONTH(FebSun1+5)=2),FebSun1+5,""),IF(AND(YEAR(FebSun1+12)=TheYear,MONTH(FebSun1+12)=2),FebSun1+12,""))</f>
        <v>42412</v>
      </c>
      <c r="H17" s="9">
        <f>IF(DAY(FebSun1)=1,IF(AND(YEAR(FebSun1+6)=TheYear,MONTH(FebSun1+6)=2),FebSun1+6,""),IF(AND(YEAR(FebSun1+13)=TheYear,MONTH(FebSun1+13)=2),FebSun1+13,""))</f>
        <v>42413</v>
      </c>
      <c r="I17" s="9">
        <f>IF(DAY(FebSun1)=1,IF(AND(YEAR(FebSun1+7)=TheYear,MONTH(FebSun1+7)=2),FebSun1+7,""),IF(AND(YEAR(FebSun1+14)=TheYear,MONTH(FebSun1+14)=2),FebSun1+14,""))</f>
        <v>42414</v>
      </c>
      <c r="J17" s="6"/>
      <c r="K17" s="9">
        <f>IF(DAY(MaySun1)=1,IF(AND(YEAR(MaySun1+1)=TheYear,MONTH(MaySun1+1)=5),MaySun1+1,""),IF(AND(YEAR(MaySun1+8)=TheYear,MONTH(MaySun1+8)=5),MaySun1+8,""))</f>
        <v>42492</v>
      </c>
      <c r="L17" s="9">
        <f>IF(DAY(MaySun1)=1,IF(AND(YEAR(MaySun1+2)=TheYear,MONTH(MaySun1+2)=5),MaySun1+2,""),IF(AND(YEAR(MaySun1+9)=TheYear,MONTH(MaySun1+9)=5),MaySun1+9,""))</f>
        <v>42493</v>
      </c>
      <c r="M17" s="9">
        <f>IF(DAY(MaySun1)=1,IF(AND(YEAR(MaySun1+3)=TheYear,MONTH(MaySun1+3)=5),MaySun1+3,""),IF(AND(YEAR(MaySun1+10)=TheYear,MONTH(MaySun1+10)=5),MaySun1+10,""))</f>
        <v>42494</v>
      </c>
      <c r="N17" s="9">
        <f>IF(DAY(MaySun1)=1,IF(AND(YEAR(MaySun1+4)=TheYear,MONTH(MaySun1+4)=5),MaySun1+4,""),IF(AND(YEAR(MaySun1+11)=TheYear,MONTH(MaySun1+11)=5),MaySun1+11,""))</f>
        <v>42495</v>
      </c>
      <c r="O17" s="9">
        <f>IF(DAY(MaySun1)=1,IF(AND(YEAR(MaySun1+5)=TheYear,MONTH(MaySun1+5)=5),MaySun1+5,""),IF(AND(YEAR(MaySun1+12)=TheYear,MONTH(MaySun1+12)=5),MaySun1+12,""))</f>
        <v>42496</v>
      </c>
      <c r="P17" s="9">
        <f>IF(DAY(MaySun1)=1,IF(AND(YEAR(MaySun1+6)=TheYear,MONTH(MaySun1+6)=5),MaySun1+6,""),IF(AND(YEAR(MaySun1+13)=TheYear,MONTH(MaySun1+13)=5),MaySun1+13,""))</f>
        <v>42497</v>
      </c>
      <c r="Q17" s="9">
        <f>IF(DAY(MaySun1)=1,IF(AND(YEAR(MaySun1+7)=TheYear,MONTH(MaySun1+7)=5),MaySun1+7,""),IF(AND(YEAR(MaySun1+14)=TheYear,MONTH(MaySun1+14)=5),MaySun1+14,""))</f>
        <v>42498</v>
      </c>
      <c r="R17" s="6"/>
      <c r="S17" s="9">
        <f>IF(DAY(AugSun1)=1,IF(AND(YEAR(AugSun1+1)=TheYear,MONTH(AugSun1+1)=8),AugSun1+1,""),IF(AND(YEAR(AugSun1+8)=TheYear,MONTH(AugSun1+8)=8),AugSun1+8,""))</f>
        <v>42590</v>
      </c>
      <c r="T17" s="9">
        <f>IF(DAY(AugSun1)=1,IF(AND(YEAR(AugSun1+2)=TheYear,MONTH(AugSun1+2)=8),AugSun1+2,""),IF(AND(YEAR(AugSun1+9)=TheYear,MONTH(AugSun1+9)=8),AugSun1+9,""))</f>
        <v>42591</v>
      </c>
      <c r="U17" s="9">
        <f>IF(DAY(AugSun1)=1,IF(AND(YEAR(AugSun1+3)=TheYear,MONTH(AugSun1+3)=8),AugSun1+3,""),IF(AND(YEAR(AugSun1+10)=TheYear,MONTH(AugSun1+10)=8),AugSun1+10,""))</f>
        <v>42592</v>
      </c>
      <c r="V17" s="9">
        <f>IF(DAY(AugSun1)=1,IF(AND(YEAR(AugSun1+4)=TheYear,MONTH(AugSun1+4)=8),AugSun1+4,""),IF(AND(YEAR(AugSun1+11)=TheYear,MONTH(AugSun1+11)=8),AugSun1+11,""))</f>
        <v>42593</v>
      </c>
      <c r="W17" s="9">
        <f>IF(DAY(AugSun1)=1,IF(AND(YEAR(AugSun1+5)=TheYear,MONTH(AugSun1+5)=8),AugSun1+5,""),IF(AND(YEAR(AugSun1+12)=TheYear,MONTH(AugSun1+12)=8),AugSun1+12,""))</f>
        <v>42594</v>
      </c>
      <c r="X17" s="9">
        <f>IF(DAY(AugSun1)=1,IF(AND(YEAR(AugSun1+6)=TheYear,MONTH(AugSun1+6)=8),AugSun1+6,""),IF(AND(YEAR(AugSun1+13)=TheYear,MONTH(AugSun1+13)=8),AugSun1+13,""))</f>
        <v>42595</v>
      </c>
      <c r="Y17" s="9">
        <f>IF(DAY(AugSun1)=1,IF(AND(YEAR(AugSun1+7)=TheYear,MONTH(AugSun1+7)=8),AugSun1+7,""),IF(AND(YEAR(AugSun1+14)=TheYear,MONTH(AugSun1+14)=8),AugSun1+14,""))</f>
        <v>42596</v>
      </c>
      <c r="Z17" s="6"/>
      <c r="AA17" s="9">
        <f>IF(DAY(NovSun1)=1,IF(AND(YEAR(NovSun1+1)=TheYear,MONTH(NovSun1+1)=11),NovSun1+1,""),IF(AND(YEAR(NovSun1+8)=TheYear,MONTH(NovSun1+8)=11),NovSun1+8,""))</f>
        <v>42681</v>
      </c>
      <c r="AB17" s="9">
        <f>IF(DAY(NovSun1)=1,IF(AND(YEAR(NovSun1+2)=TheYear,MONTH(NovSun1+2)=11),NovSun1+2,""),IF(AND(YEAR(NovSun1+9)=TheYear,MONTH(NovSun1+9)=11),NovSun1+9,""))</f>
        <v>42682</v>
      </c>
      <c r="AC17" s="9">
        <f>IF(DAY(NovSun1)=1,IF(AND(YEAR(NovSun1+3)=TheYear,MONTH(NovSun1+3)=11),NovSun1+3,""),IF(AND(YEAR(NovSun1+10)=TheYear,MONTH(NovSun1+10)=11),NovSun1+10,""))</f>
        <v>42683</v>
      </c>
      <c r="AD17" s="9">
        <f>IF(DAY(NovSun1)=1,IF(AND(YEAR(NovSun1+4)=TheYear,MONTH(NovSun1+4)=11),NovSun1+4,""),IF(AND(YEAR(NovSun1+11)=TheYear,MONTH(NovSun1+11)=11),NovSun1+11,""))</f>
        <v>42684</v>
      </c>
      <c r="AE17" s="9">
        <f>IF(DAY(NovSun1)=1,IF(AND(YEAR(NovSun1+5)=TheYear,MONTH(NovSun1+5)=11),NovSun1+5,""),IF(AND(YEAR(NovSun1+12)=TheYear,MONTH(NovSun1+12)=11),NovSun1+12,""))</f>
        <v>42685</v>
      </c>
      <c r="AF17" s="9">
        <f>IF(DAY(NovSun1)=1,IF(AND(YEAR(NovSun1+6)=TheYear,MONTH(NovSun1+6)=11),NovSun1+6,""),IF(AND(YEAR(NovSun1+13)=TheYear,MONTH(NovSun1+13)=11),NovSun1+13,""))</f>
        <v>42686</v>
      </c>
      <c r="AG17" s="9">
        <f>IF(DAY(NovSun1)=1,IF(AND(YEAR(NovSun1+7)=TheYear,MONTH(NovSun1+7)=11),NovSun1+7,""),IF(AND(YEAR(NovSun1+14)=TheYear,MONTH(NovSun1+14)=11),NovSun1+14,""))</f>
        <v>42687</v>
      </c>
      <c r="AH17" s="7"/>
    </row>
    <row r="18" spans="2:36">
      <c r="B18" s="5"/>
      <c r="C18" s="9">
        <f>IF(DAY(FebSun1)=1,IF(AND(YEAR(FebSun1+8)=TheYear,MONTH(FebSun1+8)=2),FebSun1+8,""),IF(AND(YEAR(FebSun1+15)=TheYear,MONTH(FebSun1+15)=2),FebSun1+15,""))</f>
        <v>42415</v>
      </c>
      <c r="D18" s="9">
        <f>IF(DAY(FebSun1)=1,IF(AND(YEAR(FebSun1+9)=TheYear,MONTH(FebSun1+9)=2),FebSun1+9,""),IF(AND(YEAR(FebSun1+16)=TheYear,MONTH(FebSun1+16)=2),FebSun1+16,""))</f>
        <v>42416</v>
      </c>
      <c r="E18" s="9">
        <f>IF(DAY(FebSun1)=1,IF(AND(YEAR(FebSun1+10)=TheYear,MONTH(FebSun1+10)=2),FebSun1+10,""),IF(AND(YEAR(FebSun1+17)=TheYear,MONTH(FebSun1+17)=2),FebSun1+17,""))</f>
        <v>42417</v>
      </c>
      <c r="F18" s="9">
        <f>IF(DAY(FebSun1)=1,IF(AND(YEAR(FebSun1+11)=TheYear,MONTH(FebSun1+11)=2),FebSun1+11,""),IF(AND(YEAR(FebSun1+18)=TheYear,MONTH(FebSun1+18)=2),FebSun1+18,""))</f>
        <v>42418</v>
      </c>
      <c r="G18" s="9">
        <f>IF(DAY(FebSun1)=1,IF(AND(YEAR(FebSun1+12)=TheYear,MONTH(FebSun1+12)=2),FebSun1+12,""),IF(AND(YEAR(FebSun1+19)=TheYear,MONTH(FebSun1+19)=2),FebSun1+19,""))</f>
        <v>42419</v>
      </c>
      <c r="H18" s="9">
        <f>IF(DAY(FebSun1)=1,IF(AND(YEAR(FebSun1+13)=TheYear,MONTH(FebSun1+13)=2),FebSun1+13,""),IF(AND(YEAR(FebSun1+20)=TheYear,MONTH(FebSun1+20)=2),FebSun1+20,""))</f>
        <v>42420</v>
      </c>
      <c r="I18" s="9">
        <f>IF(DAY(FebSun1)=1,IF(AND(YEAR(FebSun1+14)=TheYear,MONTH(FebSun1+14)=2),FebSun1+14,""),IF(AND(YEAR(FebSun1+21)=TheYear,MONTH(FebSun1+21)=2),FebSun1+21,""))</f>
        <v>42421</v>
      </c>
      <c r="J18" s="6"/>
      <c r="K18" s="9">
        <f>IF(DAY(MaySun1)=1,IF(AND(YEAR(MaySun1+8)=TheYear,MONTH(MaySun1+8)=5),MaySun1+8,""),IF(AND(YEAR(MaySun1+15)=TheYear,MONTH(MaySun1+15)=5),MaySun1+15,""))</f>
        <v>42499</v>
      </c>
      <c r="L18" s="9">
        <f>IF(DAY(MaySun1)=1,IF(AND(YEAR(MaySun1+9)=TheYear,MONTH(MaySun1+9)=5),MaySun1+9,""),IF(AND(YEAR(MaySun1+16)=TheYear,MONTH(MaySun1+16)=5),MaySun1+16,""))</f>
        <v>42500</v>
      </c>
      <c r="M18" s="9">
        <f>IF(DAY(MaySun1)=1,IF(AND(YEAR(MaySun1+10)=TheYear,MONTH(MaySun1+10)=5),MaySun1+10,""),IF(AND(YEAR(MaySun1+17)=TheYear,MONTH(MaySun1+17)=5),MaySun1+17,""))</f>
        <v>42501</v>
      </c>
      <c r="N18" s="9">
        <f>IF(DAY(MaySun1)=1,IF(AND(YEAR(MaySun1+11)=TheYear,MONTH(MaySun1+11)=5),MaySun1+11,""),IF(AND(YEAR(MaySun1+18)=TheYear,MONTH(MaySun1+18)=5),MaySun1+18,""))</f>
        <v>42502</v>
      </c>
      <c r="O18" s="9">
        <f>IF(DAY(MaySun1)=1,IF(AND(YEAR(MaySun1+12)=TheYear,MONTH(MaySun1+12)=5),MaySun1+12,""),IF(AND(YEAR(MaySun1+19)=TheYear,MONTH(MaySun1+19)=5),MaySun1+19,""))</f>
        <v>42503</v>
      </c>
      <c r="P18" s="9">
        <f>IF(DAY(MaySun1)=1,IF(AND(YEAR(MaySun1+13)=TheYear,MONTH(MaySun1+13)=5),MaySun1+13,""),IF(AND(YEAR(MaySun1+20)=TheYear,MONTH(MaySun1+20)=5),MaySun1+20,""))</f>
        <v>42504</v>
      </c>
      <c r="Q18" s="9">
        <f>IF(DAY(MaySun1)=1,IF(AND(YEAR(MaySun1+14)=TheYear,MONTH(MaySun1+14)=5),MaySun1+14,""),IF(AND(YEAR(MaySun1+21)=TheYear,MONTH(MaySun1+21)=5),MaySun1+21,""))</f>
        <v>42505</v>
      </c>
      <c r="R18" s="6"/>
      <c r="S18" s="9">
        <f>IF(DAY(AugSun1)=1,IF(AND(YEAR(AugSun1+8)=TheYear,MONTH(AugSun1+8)=8),AugSun1+8,""),IF(AND(YEAR(AugSun1+15)=TheYear,MONTH(AugSun1+15)=8),AugSun1+15,""))</f>
        <v>42597</v>
      </c>
      <c r="T18" s="9">
        <f>IF(DAY(AugSun1)=1,IF(AND(YEAR(AugSun1+9)=TheYear,MONTH(AugSun1+9)=8),AugSun1+9,""),IF(AND(YEAR(AugSun1+16)=TheYear,MONTH(AugSun1+16)=8),AugSun1+16,""))</f>
        <v>42598</v>
      </c>
      <c r="U18" s="9">
        <f>IF(DAY(AugSun1)=1,IF(AND(YEAR(AugSun1+10)=TheYear,MONTH(AugSun1+10)=8),AugSun1+10,""),IF(AND(YEAR(AugSun1+17)=TheYear,MONTH(AugSun1+17)=8),AugSun1+17,""))</f>
        <v>42599</v>
      </c>
      <c r="V18" s="9">
        <f>IF(DAY(AugSun1)=1,IF(AND(YEAR(AugSun1+11)=TheYear,MONTH(AugSun1+11)=8),AugSun1+11,""),IF(AND(YEAR(AugSun1+18)=TheYear,MONTH(AugSun1+18)=8),AugSun1+18,""))</f>
        <v>42600</v>
      </c>
      <c r="W18" s="9">
        <f>IF(DAY(AugSun1)=1,IF(AND(YEAR(AugSun1+12)=TheYear,MONTH(AugSun1+12)=8),AugSun1+12,""),IF(AND(YEAR(AugSun1+19)=TheYear,MONTH(AugSun1+19)=8),AugSun1+19,""))</f>
        <v>42601</v>
      </c>
      <c r="X18" s="9">
        <f>IF(DAY(AugSun1)=1,IF(AND(YEAR(AugSun1+13)=TheYear,MONTH(AugSun1+13)=8),AugSun1+13,""),IF(AND(YEAR(AugSun1+20)=TheYear,MONTH(AugSun1+20)=8),AugSun1+20,""))</f>
        <v>42602</v>
      </c>
      <c r="Y18" s="9">
        <f>IF(DAY(AugSun1)=1,IF(AND(YEAR(AugSun1+14)=TheYear,MONTH(AugSun1+14)=8),AugSun1+14,""),IF(AND(YEAR(AugSun1+21)=TheYear,MONTH(AugSun1+21)=8),AugSun1+21,""))</f>
        <v>42603</v>
      </c>
      <c r="Z18" s="6"/>
      <c r="AA18" s="9">
        <f>IF(DAY(NovSun1)=1,IF(AND(YEAR(NovSun1+8)=TheYear,MONTH(NovSun1+8)=11),NovSun1+8,""),IF(AND(YEAR(NovSun1+15)=TheYear,MONTH(NovSun1+15)=11),NovSun1+15,""))</f>
        <v>42688</v>
      </c>
      <c r="AB18" s="9">
        <f>IF(DAY(NovSun1)=1,IF(AND(YEAR(NovSun1+9)=TheYear,MONTH(NovSun1+9)=11),NovSun1+9,""),IF(AND(YEAR(NovSun1+16)=TheYear,MONTH(NovSun1+16)=11),NovSun1+16,""))</f>
        <v>42689</v>
      </c>
      <c r="AC18" s="9">
        <f>IF(DAY(NovSun1)=1,IF(AND(YEAR(NovSun1+10)=TheYear,MONTH(NovSun1+10)=11),NovSun1+10,""),IF(AND(YEAR(NovSun1+17)=TheYear,MONTH(NovSun1+17)=11),NovSun1+17,""))</f>
        <v>42690</v>
      </c>
      <c r="AD18" s="9">
        <f>IF(DAY(NovSun1)=1,IF(AND(YEAR(NovSun1+11)=TheYear,MONTH(NovSun1+11)=11),NovSun1+11,""),IF(AND(YEAR(NovSun1+18)=TheYear,MONTH(NovSun1+18)=11),NovSun1+18,""))</f>
        <v>42691</v>
      </c>
      <c r="AE18" s="9">
        <f>IF(DAY(NovSun1)=1,IF(AND(YEAR(NovSun1+12)=TheYear,MONTH(NovSun1+12)=11),NovSun1+12,""),IF(AND(YEAR(NovSun1+19)=TheYear,MONTH(NovSun1+19)=11),NovSun1+19,""))</f>
        <v>42692</v>
      </c>
      <c r="AF18" s="9">
        <f>IF(DAY(NovSun1)=1,IF(AND(YEAR(NovSun1+13)=TheYear,MONTH(NovSun1+13)=11),NovSun1+13,""),IF(AND(YEAR(NovSun1+20)=TheYear,MONTH(NovSun1+20)=11),NovSun1+20,""))</f>
        <v>42693</v>
      </c>
      <c r="AG18" s="9">
        <f>IF(DAY(NovSun1)=1,IF(AND(YEAR(NovSun1+14)=TheYear,MONTH(NovSun1+14)=11),NovSun1+14,""),IF(AND(YEAR(NovSun1+21)=TheYear,MONTH(NovSun1+21)=11),NovSun1+21,""))</f>
        <v>42694</v>
      </c>
      <c r="AH18" s="7"/>
    </row>
    <row r="19" spans="2:36">
      <c r="B19" s="5"/>
      <c r="C19" s="9">
        <f>IF(DAY(FebSun1)=1,IF(AND(YEAR(FebSun1+15)=TheYear,MONTH(FebSun1+15)=2),FebSun1+15,""),IF(AND(YEAR(FebSun1+22)=TheYear,MONTH(FebSun1+22)=2),FebSun1+22,""))</f>
        <v>42422</v>
      </c>
      <c r="D19" s="9">
        <f>IF(DAY(FebSun1)=1,IF(AND(YEAR(FebSun1+16)=TheYear,MONTH(FebSun1+16)=2),FebSun1+16,""),IF(AND(YEAR(FebSun1+23)=TheYear,MONTH(FebSun1+23)=2),FebSun1+23,""))</f>
        <v>42423</v>
      </c>
      <c r="E19" s="9">
        <f>IF(DAY(FebSun1)=1,IF(AND(YEAR(FebSun1+17)=TheYear,MONTH(FebSun1+17)=2),FebSun1+17,""),IF(AND(YEAR(FebSun1+24)=TheYear,MONTH(FebSun1+24)=2),FebSun1+24,""))</f>
        <v>42424</v>
      </c>
      <c r="F19" s="9">
        <f>IF(DAY(FebSun1)=1,IF(AND(YEAR(FebSun1+18)=TheYear,MONTH(FebSun1+18)=2),FebSun1+18,""),IF(AND(YEAR(FebSun1+25)=TheYear,MONTH(FebSun1+25)=2),FebSun1+25,""))</f>
        <v>42425</v>
      </c>
      <c r="G19" s="9">
        <f>IF(DAY(FebSun1)=1,IF(AND(YEAR(FebSun1+19)=TheYear,MONTH(FebSun1+19)=2),FebSun1+19,""),IF(AND(YEAR(FebSun1+26)=TheYear,MONTH(FebSun1+26)=2),FebSun1+26,""))</f>
        <v>42426</v>
      </c>
      <c r="H19" s="9">
        <f>IF(DAY(FebSun1)=1,IF(AND(YEAR(FebSun1+20)=TheYear,MONTH(FebSun1+20)=2),FebSun1+20,""),IF(AND(YEAR(FebSun1+27)=TheYear,MONTH(FebSun1+27)=2),FebSun1+27,""))</f>
        <v>42427</v>
      </c>
      <c r="I19" s="9">
        <f>IF(DAY(FebSun1)=1,IF(AND(YEAR(FebSun1+21)=TheYear,MONTH(FebSun1+21)=2),FebSun1+21,""),IF(AND(YEAR(FebSun1+28)=TheYear,MONTH(FebSun1+28)=2),FebSun1+28,""))</f>
        <v>42428</v>
      </c>
      <c r="J19" s="6"/>
      <c r="K19" s="9">
        <f>IF(DAY(MaySun1)=1,IF(AND(YEAR(MaySun1+15)=TheYear,MONTH(MaySun1+15)=5),MaySun1+15,""),IF(AND(YEAR(MaySun1+22)=TheYear,MONTH(MaySun1+22)=5),MaySun1+22,""))</f>
        <v>42506</v>
      </c>
      <c r="L19" s="9">
        <f>IF(DAY(MaySun1)=1,IF(AND(YEAR(MaySun1+16)=TheYear,MONTH(MaySun1+16)=5),MaySun1+16,""),IF(AND(YEAR(MaySun1+23)=TheYear,MONTH(MaySun1+23)=5),MaySun1+23,""))</f>
        <v>42507</v>
      </c>
      <c r="M19" s="9">
        <f>IF(DAY(MaySun1)=1,IF(AND(YEAR(MaySun1+17)=TheYear,MONTH(MaySun1+17)=5),MaySun1+17,""),IF(AND(YEAR(MaySun1+24)=TheYear,MONTH(MaySun1+24)=5),MaySun1+24,""))</f>
        <v>42508</v>
      </c>
      <c r="N19" s="9">
        <f>IF(DAY(MaySun1)=1,IF(AND(YEAR(MaySun1+18)=TheYear,MONTH(MaySun1+18)=5),MaySun1+18,""),IF(AND(YEAR(MaySun1+25)=TheYear,MONTH(MaySun1+25)=5),MaySun1+25,""))</f>
        <v>42509</v>
      </c>
      <c r="O19" s="9">
        <f>IF(DAY(MaySun1)=1,IF(AND(YEAR(MaySun1+19)=TheYear,MONTH(MaySun1+19)=5),MaySun1+19,""),IF(AND(YEAR(MaySun1+26)=TheYear,MONTH(MaySun1+26)=5),MaySun1+26,""))</f>
        <v>42510</v>
      </c>
      <c r="P19" s="9">
        <f>IF(DAY(MaySun1)=1,IF(AND(YEAR(MaySun1+20)=TheYear,MONTH(MaySun1+20)=5),MaySun1+20,""),IF(AND(YEAR(MaySun1+27)=TheYear,MONTH(MaySun1+27)=5),MaySun1+27,""))</f>
        <v>42511</v>
      </c>
      <c r="Q19" s="9">
        <f>IF(DAY(MaySun1)=1,IF(AND(YEAR(MaySun1+21)=TheYear,MONTH(MaySun1+21)=5),MaySun1+21,""),IF(AND(YEAR(MaySun1+28)=TheYear,MONTH(MaySun1+28)=5),MaySun1+28,""))</f>
        <v>42512</v>
      </c>
      <c r="R19" s="6"/>
      <c r="S19" s="9">
        <f>IF(DAY(AugSun1)=1,IF(AND(YEAR(AugSun1+15)=TheYear,MONTH(AugSun1+15)=8),AugSun1+15,""),IF(AND(YEAR(AugSun1+22)=TheYear,MONTH(AugSun1+22)=8),AugSun1+22,""))</f>
        <v>42604</v>
      </c>
      <c r="T19" s="9">
        <f>IF(DAY(AugSun1)=1,IF(AND(YEAR(AugSun1+16)=TheYear,MONTH(AugSun1+16)=8),AugSun1+16,""),IF(AND(YEAR(AugSun1+23)=TheYear,MONTH(AugSun1+23)=8),AugSun1+23,""))</f>
        <v>42605</v>
      </c>
      <c r="U19" s="9">
        <f>IF(DAY(AugSun1)=1,IF(AND(YEAR(AugSun1+17)=TheYear,MONTH(AugSun1+17)=8),AugSun1+17,""),IF(AND(YEAR(AugSun1+24)=TheYear,MONTH(AugSun1+24)=8),AugSun1+24,""))</f>
        <v>42606</v>
      </c>
      <c r="V19" s="9">
        <f>IF(DAY(AugSun1)=1,IF(AND(YEAR(AugSun1+18)=TheYear,MONTH(AugSun1+18)=8),AugSun1+18,""),IF(AND(YEAR(AugSun1+25)=TheYear,MONTH(AugSun1+25)=8),AugSun1+25,""))</f>
        <v>42607</v>
      </c>
      <c r="W19" s="9">
        <f>IF(DAY(AugSun1)=1,IF(AND(YEAR(AugSun1+19)=TheYear,MONTH(AugSun1+19)=8),AugSun1+19,""),IF(AND(YEAR(AugSun1+26)=TheYear,MONTH(AugSun1+26)=8),AugSun1+26,""))</f>
        <v>42608</v>
      </c>
      <c r="X19" s="9">
        <f>IF(DAY(AugSun1)=1,IF(AND(YEAR(AugSun1+20)=TheYear,MONTH(AugSun1+20)=8),AugSun1+20,""),IF(AND(YEAR(AugSun1+27)=TheYear,MONTH(AugSun1+27)=8),AugSun1+27,""))</f>
        <v>42609</v>
      </c>
      <c r="Y19" s="9">
        <f>IF(DAY(AugSun1)=1,IF(AND(YEAR(AugSun1+21)=TheYear,MONTH(AugSun1+21)=8),AugSun1+21,""),IF(AND(YEAR(AugSun1+28)=TheYear,MONTH(AugSun1+28)=8),AugSun1+28,""))</f>
        <v>42610</v>
      </c>
      <c r="Z19" s="6"/>
      <c r="AA19" s="9">
        <f>IF(DAY(NovSun1)=1,IF(AND(YEAR(NovSun1+15)=TheYear,MONTH(NovSun1+15)=11),NovSun1+15,""),IF(AND(YEAR(NovSun1+22)=TheYear,MONTH(NovSun1+22)=11),NovSun1+22,""))</f>
        <v>42695</v>
      </c>
      <c r="AB19" s="9">
        <f>IF(DAY(NovSun1)=1,IF(AND(YEAR(NovSun1+16)=TheYear,MONTH(NovSun1+16)=11),NovSun1+16,""),IF(AND(YEAR(NovSun1+23)=TheYear,MONTH(NovSun1+23)=11),NovSun1+23,""))</f>
        <v>42696</v>
      </c>
      <c r="AC19" s="9">
        <f>IF(DAY(NovSun1)=1,IF(AND(YEAR(NovSun1+17)=TheYear,MONTH(NovSun1+17)=11),NovSun1+17,""),IF(AND(YEAR(NovSun1+24)=TheYear,MONTH(NovSun1+24)=11),NovSun1+24,""))</f>
        <v>42697</v>
      </c>
      <c r="AD19" s="9">
        <f>IF(DAY(NovSun1)=1,IF(AND(YEAR(NovSun1+18)=TheYear,MONTH(NovSun1+18)=11),NovSun1+18,""),IF(AND(YEAR(NovSun1+25)=TheYear,MONTH(NovSun1+25)=11),NovSun1+25,""))</f>
        <v>42698</v>
      </c>
      <c r="AE19" s="9">
        <f>IF(DAY(NovSun1)=1,IF(AND(YEAR(NovSun1+19)=TheYear,MONTH(NovSun1+19)=11),NovSun1+19,""),IF(AND(YEAR(NovSun1+26)=TheYear,MONTH(NovSun1+26)=11),NovSun1+26,""))</f>
        <v>42699</v>
      </c>
      <c r="AF19" s="9">
        <f>IF(DAY(NovSun1)=1,IF(AND(YEAR(NovSun1+20)=TheYear,MONTH(NovSun1+20)=11),NovSun1+20,""),IF(AND(YEAR(NovSun1+27)=TheYear,MONTH(NovSun1+27)=11),NovSun1+27,""))</f>
        <v>42700</v>
      </c>
      <c r="AG19" s="9">
        <f>IF(DAY(NovSun1)=1,IF(AND(YEAR(NovSun1+21)=TheYear,MONTH(NovSun1+21)=11),NovSun1+21,""),IF(AND(YEAR(NovSun1+28)=TheYear,MONTH(NovSun1+28)=11),NovSun1+28,""))</f>
        <v>42701</v>
      </c>
      <c r="AH19" s="7"/>
    </row>
    <row r="20" spans="2:36">
      <c r="B20" s="5"/>
      <c r="C20" s="9">
        <f>IF(DAY(FebSun1)=1,IF(AND(YEAR(FebSun1+22)=TheYear,MONTH(FebSun1+22)=2),FebSun1+22,""),IF(AND(YEAR(FebSun1+29)=TheYear,MONTH(FebSun1+29)=2),FebSun1+29,""))</f>
        <v>42429</v>
      </c>
      <c r="D20" s="9" t="str">
        <f>IF(DAY(FebSun1)=1,IF(AND(YEAR(FebSun1+23)=TheYear,MONTH(FebSun1+23)=2),FebSun1+23,""),IF(AND(YEAR(FebSun1+30)=TheYear,MONTH(FebSun1+30)=2),FebSun1+30,""))</f>
        <v/>
      </c>
      <c r="E20" s="9" t="str">
        <f>IF(DAY(FebSun1)=1,IF(AND(YEAR(FebSun1+24)=TheYear,MONTH(FebSun1+24)=2),FebSun1+24,""),IF(AND(YEAR(FebSun1+31)=TheYear,MONTH(FebSun1+31)=2),FebSun1+31,""))</f>
        <v/>
      </c>
      <c r="F20" s="9" t="str">
        <f>IF(DAY(FebSun1)=1,IF(AND(YEAR(FebSun1+25)=TheYear,MONTH(FebSun1+25)=2),FebSun1+25,""),IF(AND(YEAR(FebSun1+32)=TheYear,MONTH(FebSun1+32)=2),FebSun1+32,""))</f>
        <v/>
      </c>
      <c r="G20" s="9" t="str">
        <f>IF(DAY(FebSun1)=1,IF(AND(YEAR(FebSun1+26)=TheYear,MONTH(FebSun1+26)=2),FebSun1+26,""),IF(AND(YEAR(FebSun1+33)=TheYear,MONTH(FebSun1+33)=2),FebSun1+33,""))</f>
        <v/>
      </c>
      <c r="H20" s="9" t="str">
        <f>IF(DAY(FebSun1)=1,IF(AND(YEAR(FebSun1+27)=TheYear,MONTH(FebSun1+27)=2),FebSun1+27,""),IF(AND(YEAR(FebSun1+34)=TheYear,MONTH(FebSun1+34)=2),FebSun1+34,""))</f>
        <v/>
      </c>
      <c r="I20" s="9" t="str">
        <f>IF(DAY(FebSun1)=1,IF(AND(YEAR(FebSun1+28)=TheYear,MONTH(FebSun1+28)=2),FebSun1+28,""),IF(AND(YEAR(FebSun1+35)=TheYear,MONTH(FebSun1+35)=2),FebSun1+35,""))</f>
        <v/>
      </c>
      <c r="J20" s="6"/>
      <c r="K20" s="9">
        <f>IF(DAY(MaySun1)=1,IF(AND(YEAR(MaySun1+22)=TheYear,MONTH(MaySun1+22)=5),MaySun1+22,""),IF(AND(YEAR(MaySun1+29)=TheYear,MONTH(MaySun1+29)=5),MaySun1+29,""))</f>
        <v>42513</v>
      </c>
      <c r="L20" s="9">
        <f>IF(DAY(MaySun1)=1,IF(AND(YEAR(MaySun1+23)=TheYear,MONTH(MaySun1+23)=5),MaySun1+23,""),IF(AND(YEAR(MaySun1+30)=TheYear,MONTH(MaySun1+30)=5),MaySun1+30,""))</f>
        <v>42514</v>
      </c>
      <c r="M20" s="9">
        <f>IF(DAY(MaySun1)=1,IF(AND(YEAR(MaySun1+24)=TheYear,MONTH(MaySun1+24)=5),MaySun1+24,""),IF(AND(YEAR(MaySun1+31)=TheYear,MONTH(MaySun1+31)=5),MaySun1+31,""))</f>
        <v>42515</v>
      </c>
      <c r="N20" s="9">
        <f>IF(DAY(MaySun1)=1,IF(AND(YEAR(MaySun1+25)=TheYear,MONTH(MaySun1+25)=5),MaySun1+25,""),IF(AND(YEAR(MaySun1+32)=TheYear,MONTH(MaySun1+32)=5),MaySun1+32,""))</f>
        <v>42516</v>
      </c>
      <c r="O20" s="9">
        <f>IF(DAY(MaySun1)=1,IF(AND(YEAR(MaySun1+26)=TheYear,MONTH(MaySun1+26)=5),MaySun1+26,""),IF(AND(YEAR(MaySun1+33)=TheYear,MONTH(MaySun1+33)=5),MaySun1+33,""))</f>
        <v>42517</v>
      </c>
      <c r="P20" s="9">
        <f>IF(DAY(MaySun1)=1,IF(AND(YEAR(MaySun1+27)=TheYear,MONTH(MaySun1+27)=5),MaySun1+27,""),IF(AND(YEAR(MaySun1+34)=TheYear,MONTH(MaySun1+34)=5),MaySun1+34,""))</f>
        <v>42518</v>
      </c>
      <c r="Q20" s="9">
        <f>IF(DAY(MaySun1)=1,IF(AND(YEAR(MaySun1+28)=TheYear,MONTH(MaySun1+28)=5),MaySun1+28,""),IF(AND(YEAR(MaySun1+35)=TheYear,MONTH(MaySun1+35)=5),MaySun1+35,""))</f>
        <v>42519</v>
      </c>
      <c r="R20" s="6"/>
      <c r="S20" s="9">
        <f>IF(DAY(AugSun1)=1,IF(AND(YEAR(AugSun1+22)=TheYear,MONTH(AugSun1+22)=8),AugSun1+22,""),IF(AND(YEAR(AugSun1+29)=TheYear,MONTH(AugSun1+29)=8),AugSun1+29,""))</f>
        <v>42611</v>
      </c>
      <c r="T20" s="9">
        <f>IF(DAY(AugSun1)=1,IF(AND(YEAR(AugSun1+23)=TheYear,MONTH(AugSun1+23)=8),AugSun1+23,""),IF(AND(YEAR(AugSun1+30)=TheYear,MONTH(AugSun1+30)=8),AugSun1+30,""))</f>
        <v>42612</v>
      </c>
      <c r="U20" s="9">
        <f>IF(DAY(AugSun1)=1,IF(AND(YEAR(AugSun1+24)=TheYear,MONTH(AugSun1+24)=8),AugSun1+24,""),IF(AND(YEAR(AugSun1+31)=TheYear,MONTH(AugSun1+31)=8),AugSun1+31,""))</f>
        <v>42613</v>
      </c>
      <c r="V20" s="9" t="str">
        <f>IF(DAY(AugSun1)=1,IF(AND(YEAR(AugSun1+25)=TheYear,MONTH(AugSun1+25)=8),AugSun1+25,""),IF(AND(YEAR(AugSun1+32)=TheYear,MONTH(AugSun1+32)=8),AugSun1+32,""))</f>
        <v/>
      </c>
      <c r="W20" s="9" t="str">
        <f>IF(DAY(AugSun1)=1,IF(AND(YEAR(AugSun1+26)=TheYear,MONTH(AugSun1+26)=8),AugSun1+26,""),IF(AND(YEAR(AugSun1+33)=TheYear,MONTH(AugSun1+33)=8),AugSun1+33,""))</f>
        <v/>
      </c>
      <c r="X20" s="9" t="str">
        <f>IF(DAY(AugSun1)=1,IF(AND(YEAR(AugSun1+27)=TheYear,MONTH(AugSun1+27)=8),AugSun1+27,""),IF(AND(YEAR(AugSun1+34)=TheYear,MONTH(AugSun1+34)=8),AugSun1+34,""))</f>
        <v/>
      </c>
      <c r="Y20" s="9" t="str">
        <f>IF(DAY(AugSun1)=1,IF(AND(YEAR(AugSun1+28)=TheYear,MONTH(AugSun1+28)=8),AugSun1+28,""),IF(AND(YEAR(AugSun1+35)=TheYear,MONTH(AugSun1+35)=8),AugSun1+35,""))</f>
        <v/>
      </c>
      <c r="Z20" s="6"/>
      <c r="AA20" s="9">
        <f>IF(DAY(NovSun1)=1,IF(AND(YEAR(NovSun1+22)=TheYear,MONTH(NovSun1+22)=11),NovSun1+22,""),IF(AND(YEAR(NovSun1+29)=TheYear,MONTH(NovSun1+29)=11),NovSun1+29,""))</f>
        <v>42702</v>
      </c>
      <c r="AB20" s="9">
        <f>IF(DAY(NovSun1)=1,IF(AND(YEAR(NovSun1+23)=TheYear,MONTH(NovSun1+23)=11),NovSun1+23,""),IF(AND(YEAR(NovSun1+30)=TheYear,MONTH(NovSun1+30)=11),NovSun1+30,""))</f>
        <v>42703</v>
      </c>
      <c r="AC20" s="9">
        <f>IF(DAY(NovSun1)=1,IF(AND(YEAR(NovSun1+24)=TheYear,MONTH(NovSun1+24)=11),NovSun1+24,""),IF(AND(YEAR(NovSun1+31)=TheYear,MONTH(NovSun1+31)=11),NovSun1+31,""))</f>
        <v>42704</v>
      </c>
      <c r="AD20" s="9" t="str">
        <f>IF(DAY(NovSun1)=1,IF(AND(YEAR(NovSun1+25)=TheYear,MONTH(NovSun1+25)=11),NovSun1+25,""),IF(AND(YEAR(NovSun1+32)=TheYear,MONTH(NovSun1+32)=11),NovSun1+32,""))</f>
        <v/>
      </c>
      <c r="AE20" s="9" t="str">
        <f>IF(DAY(NovSun1)=1,IF(AND(YEAR(NovSun1+26)=TheYear,MONTH(NovSun1+26)=11),NovSun1+26,""),IF(AND(YEAR(NovSun1+33)=TheYear,MONTH(NovSun1+33)=11),NovSun1+33,""))</f>
        <v/>
      </c>
      <c r="AF20" s="9" t="str">
        <f>IF(DAY(NovSun1)=1,IF(AND(YEAR(NovSun1+27)=TheYear,MONTH(NovSun1+27)=11),NovSun1+27,""),IF(AND(YEAR(NovSun1+34)=TheYear,MONTH(NovSun1+34)=11),NovSun1+34,""))</f>
        <v/>
      </c>
      <c r="AG20" s="9" t="str">
        <f>IF(DAY(NovSun1)=1,IF(AND(YEAR(NovSun1+28)=TheYear,MONTH(NovSun1+28)=11),NovSun1+28,""),IF(AND(YEAR(NovSun1+35)=TheYear,MONTH(NovSun1+35)=11),NovSun1+35,""))</f>
        <v/>
      </c>
      <c r="AH20" s="7"/>
    </row>
    <row r="21" spans="2:36">
      <c r="B21" s="5"/>
      <c r="C21" s="10"/>
      <c r="D21" s="10"/>
      <c r="E21" s="10"/>
      <c r="F21" s="10"/>
      <c r="G21" s="10"/>
      <c r="H21" s="10"/>
      <c r="I21" s="10"/>
      <c r="J21" s="6"/>
      <c r="K21" s="9">
        <f>IF(DAY(MaySun1)=1,IF(AND(YEAR(MaySun1+29)=TheYear,MONTH(MaySun1+29)=5),MaySun1+29,""),IF(AND(YEAR(MaySun1+36)=TheYear,MONTH(MaySun1+36)=5),MaySun1+36,""))</f>
        <v>42520</v>
      </c>
      <c r="L21" s="9">
        <f>IF(DAY(MaySun1)=1,IF(AND(YEAR(MaySun1+30)=TheYear,MONTH(MaySun1+30)=5),MaySun1+30,""),IF(AND(YEAR(MaySun1+37)=TheYear,MONTH(MaySun1+37)=5),MaySun1+37,""))</f>
        <v>42521</v>
      </c>
      <c r="M21" s="10"/>
      <c r="N21" s="10"/>
      <c r="O21" s="10"/>
      <c r="P21" s="10"/>
      <c r="Q21" s="10"/>
      <c r="R21" s="6"/>
      <c r="S21" s="9" t="str">
        <f>IF(DAY(AugSun1)=1,IF(AND(YEAR(AugSun1+29)=TheYear,MONTH(AugSun1+29)=8),AugSun1+29,""),IF(AND(YEAR(AugSun1+36)=TheYear,MONTH(AugSun1+36)=8),AugSun1+36,""))</f>
        <v/>
      </c>
      <c r="T21" s="9" t="str">
        <f>IF(DAY(AugSun1)=1,IF(AND(YEAR(AugSun1+30)=TheYear,MONTH(AugSun1+30)=8),AugSun1+30,""),IF(AND(YEAR(AugSun1+37)=TheYear,MONTH(AugSun1+37)=8),AugSun1+37,""))</f>
        <v/>
      </c>
      <c r="U21" s="10"/>
      <c r="V21" s="10"/>
      <c r="W21" s="10"/>
      <c r="X21" s="10"/>
      <c r="Y21" s="10"/>
      <c r="Z21" s="6"/>
      <c r="AA21" s="9" t="str">
        <f>IF(DAY(NovSun1)=1,IF(AND(YEAR(NovSun1+29)=TheYear,MONTH(NovSun1+29)=11),NovSun1+29,""),IF(AND(YEAR(NovSun1+36)=TheYear,MONTH(NovSun1+36)=11),NovSun1+36,""))</f>
        <v/>
      </c>
      <c r="AB21" s="9" t="str">
        <f>IF(DAY(NovSun1)=1,IF(AND(YEAR(NovSun1+30)=TheYear,MONTH(NovSun1+30)=11),NovSun1+30,""),IF(AND(YEAR(NovSun1+37)=TheYear,MONTH(NovSun1+37)=11),NovSun1+37,""))</f>
        <v/>
      </c>
      <c r="AC21" s="10"/>
      <c r="AD21" s="10"/>
      <c r="AE21" s="10"/>
      <c r="AF21" s="10"/>
      <c r="AG21" s="10"/>
      <c r="AH21" s="7"/>
    </row>
    <row r="22" spans="2:36" ht="4.5" customHeight="1">
      <c r="B22" s="5"/>
      <c r="C22" s="11"/>
      <c r="D22" s="11"/>
      <c r="E22" s="11"/>
      <c r="F22" s="11"/>
      <c r="G22" s="11"/>
      <c r="H22" s="11"/>
      <c r="I22" s="11"/>
      <c r="J22" s="6"/>
      <c r="K22" s="11"/>
      <c r="L22" s="11"/>
      <c r="M22" s="11"/>
      <c r="N22" s="11"/>
      <c r="O22" s="11"/>
      <c r="P22" s="11"/>
      <c r="Q22" s="11"/>
      <c r="R22" s="6"/>
      <c r="S22" s="11"/>
      <c r="T22" s="11"/>
      <c r="U22" s="11"/>
      <c r="V22" s="11"/>
      <c r="W22" s="11"/>
      <c r="X22" s="11"/>
      <c r="Y22" s="11"/>
      <c r="Z22" s="6"/>
      <c r="AA22" s="11"/>
      <c r="AB22" s="11"/>
      <c r="AC22" s="11"/>
      <c r="AD22" s="11"/>
      <c r="AE22" s="11"/>
      <c r="AF22" s="11"/>
      <c r="AG22" s="11"/>
      <c r="AH22" s="7"/>
    </row>
    <row r="23" spans="2:36">
      <c r="B23" s="5"/>
      <c r="C23" s="17" t="s">
        <v>15</v>
      </c>
      <c r="D23" s="17"/>
      <c r="E23" s="17"/>
      <c r="F23" s="17"/>
      <c r="G23" s="17"/>
      <c r="H23" s="17"/>
      <c r="I23" s="17"/>
      <c r="J23" s="6"/>
      <c r="K23" s="17" t="s">
        <v>16</v>
      </c>
      <c r="L23" s="17"/>
      <c r="M23" s="17"/>
      <c r="N23" s="17"/>
      <c r="O23" s="17"/>
      <c r="P23" s="17"/>
      <c r="Q23" s="17"/>
      <c r="R23" s="6"/>
      <c r="S23" s="17" t="s">
        <v>17</v>
      </c>
      <c r="T23" s="17"/>
      <c r="U23" s="17"/>
      <c r="V23" s="17"/>
      <c r="W23" s="17"/>
      <c r="X23" s="17"/>
      <c r="Y23" s="17"/>
      <c r="Z23" s="6"/>
      <c r="AA23" s="17" t="s">
        <v>18</v>
      </c>
      <c r="AB23" s="17"/>
      <c r="AC23" s="17"/>
      <c r="AD23" s="17"/>
      <c r="AE23" s="17"/>
      <c r="AF23" s="17"/>
      <c r="AG23" s="17"/>
      <c r="AH23" s="7"/>
    </row>
    <row r="24" spans="2:36">
      <c r="B24" s="5"/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8" t="s">
        <v>9</v>
      </c>
      <c r="I24" s="8" t="s">
        <v>10</v>
      </c>
      <c r="J24" s="6"/>
      <c r="K24" s="8" t="s">
        <v>4</v>
      </c>
      <c r="L24" s="8" t="s">
        <v>5</v>
      </c>
      <c r="M24" s="8" t="s">
        <v>6</v>
      </c>
      <c r="N24" s="8" t="s">
        <v>7</v>
      </c>
      <c r="O24" s="8" t="s">
        <v>8</v>
      </c>
      <c r="P24" s="8" t="s">
        <v>9</v>
      </c>
      <c r="Q24" s="8" t="s">
        <v>10</v>
      </c>
      <c r="R24" s="6"/>
      <c r="S24" s="8" t="s">
        <v>4</v>
      </c>
      <c r="T24" s="8" t="s">
        <v>5</v>
      </c>
      <c r="U24" s="8" t="s">
        <v>6</v>
      </c>
      <c r="V24" s="8" t="s">
        <v>7</v>
      </c>
      <c r="W24" s="8" t="s">
        <v>8</v>
      </c>
      <c r="X24" s="8" t="s">
        <v>9</v>
      </c>
      <c r="Y24" s="8" t="s">
        <v>10</v>
      </c>
      <c r="Z24" s="6"/>
      <c r="AA24" s="8" t="s">
        <v>4</v>
      </c>
      <c r="AB24" s="8" t="s">
        <v>5</v>
      </c>
      <c r="AC24" s="8" t="s">
        <v>6</v>
      </c>
      <c r="AD24" s="8" t="s">
        <v>7</v>
      </c>
      <c r="AE24" s="8" t="s">
        <v>8</v>
      </c>
      <c r="AF24" s="8" t="s">
        <v>9</v>
      </c>
      <c r="AG24" s="8" t="s">
        <v>10</v>
      </c>
      <c r="AH24" s="7"/>
    </row>
    <row r="25" spans="2:36">
      <c r="B25" s="5"/>
      <c r="C25" s="9" t="str">
        <f>IF(DAY(MarSun1)=1,"",IF(AND(YEAR(MarSun1+1)=TheYear,MONTH(MarSun1+1)=3),MarSun1+1,""))</f>
        <v/>
      </c>
      <c r="D25" s="9">
        <f>IF(DAY(MarSun1)=1,"",IF(AND(YEAR(MarSun1+2)=TheYear,MONTH(MarSun1+2)=3),MarSun1+2,""))</f>
        <v>42430</v>
      </c>
      <c r="E25" s="9">
        <f>IF(DAY(MarSun1)=1,"",IF(AND(YEAR(MarSun1+3)=TheYear,MONTH(MarSun1+3)=3),MarSun1+3,""))</f>
        <v>42431</v>
      </c>
      <c r="F25" s="9">
        <f>IF(DAY(MarSun1)=1,"",IF(AND(YEAR(MarSun1+4)=TheYear,MONTH(MarSun1+4)=3),MarSun1+4,""))</f>
        <v>42432</v>
      </c>
      <c r="G25" s="9">
        <f>IF(DAY(MarSun1)=1,"",IF(AND(YEAR(MarSun1+5)=TheYear,MONTH(MarSun1+5)=3),MarSun1+5,""))</f>
        <v>42433</v>
      </c>
      <c r="H25" s="9">
        <f>IF(DAY(MarSun1)=1,"",IF(AND(YEAR(MarSun1+6)=TheYear,MONTH(MarSun1+6)=3),MarSun1+6,""))</f>
        <v>42434</v>
      </c>
      <c r="I25" s="9">
        <f>IF(DAY(MarSun1)=1,IF(AND(YEAR(MarSun1)=TheYear,MONTH(MarSun1)=3),MarSun1,""),IF(AND(YEAR(MarSun1+7)=TheYear,MONTH(MarSun1+7)=3),MarSun1+7,""))</f>
        <v>42435</v>
      </c>
      <c r="J25" s="6"/>
      <c r="K25" s="9" t="str">
        <f>IF(DAY(JunSun1)=1,"",IF(AND(YEAR(JunSun1+1)=TheYear,MONTH(JunSun1+1)=6),JunSun1+1,""))</f>
        <v/>
      </c>
      <c r="L25" s="9" t="str">
        <f>IF(DAY(JunSun1)=1,"",IF(AND(YEAR(JunSun1+2)=TheYear,MONTH(JunSun1+2)=6),JunSun1+2,""))</f>
        <v/>
      </c>
      <c r="M25" s="9">
        <f>IF(DAY(JunSun1)=1,"",IF(AND(YEAR(JunSun1+3)=TheYear,MONTH(JunSun1+3)=6),JunSun1+3,""))</f>
        <v>42522</v>
      </c>
      <c r="N25" s="9">
        <f>IF(DAY(JunSun1)=1,"",IF(AND(YEAR(JunSun1+4)=TheYear,MONTH(JunSun1+4)=6),JunSun1+4,""))</f>
        <v>42523</v>
      </c>
      <c r="O25" s="9">
        <f>IF(DAY(JunSun1)=1,"",IF(AND(YEAR(JunSun1+5)=TheYear,MONTH(JunSun1+5)=6),JunSun1+5,""))</f>
        <v>42524</v>
      </c>
      <c r="P25" s="9">
        <f>IF(DAY(JunSun1)=1,"",IF(AND(YEAR(JunSun1+6)=TheYear,MONTH(JunSun1+6)=6),JunSun1+6,""))</f>
        <v>42525</v>
      </c>
      <c r="Q25" s="9">
        <f>IF(DAY(JunSun1)=1,IF(AND(YEAR(JunSun1)=TheYear,MONTH(JunSun1)=6),JunSun1,""),IF(AND(YEAR(JunSun1+7)=TheYear,MONTH(JunSun1+7)=6),JunSun1+7,""))</f>
        <v>42526</v>
      </c>
      <c r="R25" s="6"/>
      <c r="S25" s="9" t="str">
        <f>IF(DAY(SepSun1)=1,"",IF(AND(YEAR(SepSun1+1)=TheYear,MONTH(SepSun1+1)=9),SepSun1+1,""))</f>
        <v/>
      </c>
      <c r="T25" s="9" t="str">
        <f>IF(DAY(SepSun1)=1,"",IF(AND(YEAR(SepSun1+2)=TheYear,MONTH(SepSun1+2)=9),SepSun1+2,""))</f>
        <v/>
      </c>
      <c r="U25" s="9" t="str">
        <f>IF(DAY(SepSun1)=1,"",IF(AND(YEAR(SepSun1+3)=TheYear,MONTH(SepSun1+3)=9),SepSun1+3,""))</f>
        <v/>
      </c>
      <c r="V25" s="9">
        <f>IF(DAY(SepSun1)=1,"",IF(AND(YEAR(SepSun1+4)=TheYear,MONTH(SepSun1+4)=9),SepSun1+4,""))</f>
        <v>42614</v>
      </c>
      <c r="W25" s="9">
        <f>IF(DAY(SepSun1)=1,"",IF(AND(YEAR(SepSun1+5)=TheYear,MONTH(SepSun1+5)=9),SepSun1+5,""))</f>
        <v>42615</v>
      </c>
      <c r="X25" s="9">
        <f>IF(DAY(SepSun1)=1,"",IF(AND(YEAR(SepSun1+6)=TheYear,MONTH(SepSun1+6)=9),SepSun1+6,""))</f>
        <v>42616</v>
      </c>
      <c r="Y25" s="9">
        <f>IF(DAY(SepSun1)=1,IF(AND(YEAR(SepSun1)=TheYear,MONTH(SepSun1)=9),SepSun1,""),IF(AND(YEAR(SepSun1+7)=TheYear,MONTH(SepSun1+7)=9),SepSun1+7,""))</f>
        <v>42617</v>
      </c>
      <c r="Z25" s="6"/>
      <c r="AA25" s="9" t="str">
        <f>IF(DAY(DecSun1)=1,"",IF(AND(YEAR(DecSun1+1)=TheYear,MONTH(DecSun1+1)=12),DecSun1+1,""))</f>
        <v/>
      </c>
      <c r="AB25" s="9" t="str">
        <f>IF(DAY(DecSun1)=1,"",IF(AND(YEAR(DecSun1+2)=TheYear,MONTH(DecSun1+2)=12),DecSun1+2,""))</f>
        <v/>
      </c>
      <c r="AC25" s="9" t="str">
        <f>IF(DAY(DecSun1)=1,"",IF(AND(YEAR(DecSun1+3)=TheYear,MONTH(DecSun1+3)=12),DecSun1+3,""))</f>
        <v/>
      </c>
      <c r="AD25" s="9">
        <f>IF(DAY(DecSun1)=1,"",IF(AND(YEAR(DecSun1+4)=TheYear,MONTH(DecSun1+4)=12),DecSun1+4,""))</f>
        <v>42705</v>
      </c>
      <c r="AE25" s="9">
        <f>IF(DAY(DecSun1)=1,"",IF(AND(YEAR(DecSun1+5)=TheYear,MONTH(DecSun1+5)=12),DecSun1+5,""))</f>
        <v>42706</v>
      </c>
      <c r="AF25" s="9">
        <f>IF(DAY(DecSun1)=1,"",IF(AND(YEAR(DecSun1+6)=TheYear,MONTH(DecSun1+6)=12),DecSun1+6,""))</f>
        <v>42707</v>
      </c>
      <c r="AG25" s="9">
        <f>IF(DAY(DecSun1)=1,IF(AND(YEAR(DecSun1)=TheYear,MONTH(DecSun1)=12),DecSun1,""),IF(AND(YEAR(DecSun1+7)=TheYear,MONTH(DecSun1+7)=12),DecSun1+7,""))</f>
        <v>42708</v>
      </c>
      <c r="AH25" s="7"/>
    </row>
    <row r="26" spans="2:36">
      <c r="B26" s="5"/>
      <c r="C26" s="9">
        <f>IF(DAY(MarSun1)=1,IF(AND(YEAR(MarSun1+1)=TheYear,MONTH(MarSun1+1)=3),MarSun1+1,""),IF(AND(YEAR(MarSun1+8)=TheYear,MONTH(MarSun1+8)=3),MarSun1+8,""))</f>
        <v>42436</v>
      </c>
      <c r="D26" s="9">
        <f>IF(DAY(MarSun1)=1,IF(AND(YEAR(MarSun1+2)=TheYear,MONTH(MarSun1+2)=3),MarSun1+2,""),IF(AND(YEAR(MarSun1+9)=TheYear,MONTH(MarSun1+9)=3),MarSun1+9,""))</f>
        <v>42437</v>
      </c>
      <c r="E26" s="9">
        <f>IF(DAY(MarSun1)=1,IF(AND(YEAR(MarSun1+3)=TheYear,MONTH(MarSun1+3)=3),MarSun1+3,""),IF(AND(YEAR(MarSun1+10)=TheYear,MONTH(MarSun1+10)=3),MarSun1+10,""))</f>
        <v>42438</v>
      </c>
      <c r="F26" s="9">
        <f>IF(DAY(MarSun1)=1,IF(AND(YEAR(MarSun1+4)=TheYear,MONTH(MarSun1+4)=3),MarSun1+4,""),IF(AND(YEAR(MarSun1+11)=TheYear,MONTH(MarSun1+11)=3),MarSun1+11,""))</f>
        <v>42439</v>
      </c>
      <c r="G26" s="9">
        <f>IF(DAY(MarSun1)=1,IF(AND(YEAR(MarSun1+5)=TheYear,MONTH(MarSun1+5)=3),MarSun1+5,""),IF(AND(YEAR(MarSun1+12)=TheYear,MONTH(MarSun1+12)=3),MarSun1+12,""))</f>
        <v>42440</v>
      </c>
      <c r="H26" s="9">
        <f>IF(DAY(MarSun1)=1,IF(AND(YEAR(MarSun1+6)=TheYear,MONTH(MarSun1+6)=3),MarSun1+6,""),IF(AND(YEAR(MarSun1+13)=TheYear,MONTH(MarSun1+13)=3),MarSun1+13,""))</f>
        <v>42441</v>
      </c>
      <c r="I26" s="9">
        <f>IF(DAY(MarSun1)=1,IF(AND(YEAR(MarSun1+7)=TheYear,MONTH(MarSun1+7)=3),MarSun1+7,""),IF(AND(YEAR(MarSun1+14)=TheYear,MONTH(MarSun1+14)=3),MarSun1+14,""))</f>
        <v>42442</v>
      </c>
      <c r="J26" s="6"/>
      <c r="K26" s="9">
        <f>IF(DAY(JunSun1)=1,IF(AND(YEAR(JunSun1+1)=TheYear,MONTH(JunSun1+1)=6),JunSun1+1,""),IF(AND(YEAR(JunSun1+8)=TheYear,MONTH(JunSun1+8)=6),JunSun1+8,""))</f>
        <v>42527</v>
      </c>
      <c r="L26" s="9">
        <f>IF(DAY(JunSun1)=1,IF(AND(YEAR(JunSun1+2)=TheYear,MONTH(JunSun1+2)=6),JunSun1+2,""),IF(AND(YEAR(JunSun1+9)=TheYear,MONTH(JunSun1+9)=6),JunSun1+9,""))</f>
        <v>42528</v>
      </c>
      <c r="M26" s="9">
        <f>IF(DAY(JunSun1)=1,IF(AND(YEAR(JunSun1+3)=TheYear,MONTH(JunSun1+3)=6),JunSun1+3,""),IF(AND(YEAR(JunSun1+10)=TheYear,MONTH(JunSun1+10)=6),JunSun1+10,""))</f>
        <v>42529</v>
      </c>
      <c r="N26" s="9">
        <f>IF(DAY(JunSun1)=1,IF(AND(YEAR(JunSun1+4)=TheYear,MONTH(JunSun1+4)=6),JunSun1+4,""),IF(AND(YEAR(JunSun1+11)=TheYear,MONTH(JunSun1+11)=6),JunSun1+11,""))</f>
        <v>42530</v>
      </c>
      <c r="O26" s="9">
        <f>IF(DAY(JunSun1)=1,IF(AND(YEAR(JunSun1+5)=TheYear,MONTH(JunSun1+5)=6),JunSun1+5,""),IF(AND(YEAR(JunSun1+12)=TheYear,MONTH(JunSun1+12)=6),JunSun1+12,""))</f>
        <v>42531</v>
      </c>
      <c r="P26" s="9">
        <f>IF(DAY(JunSun1)=1,IF(AND(YEAR(JunSun1+6)=TheYear,MONTH(JunSun1+6)=6),JunSun1+6,""),IF(AND(YEAR(JunSun1+13)=TheYear,MONTH(JunSun1+13)=6),JunSun1+13,""))</f>
        <v>42532</v>
      </c>
      <c r="Q26" s="9">
        <f>IF(DAY(JunSun1)=1,IF(AND(YEAR(JunSun1+7)=TheYear,MONTH(JunSun1+7)=6),JunSun1+7,""),IF(AND(YEAR(JunSun1+14)=TheYear,MONTH(JunSun1+14)=6),JunSun1+14,""))</f>
        <v>42533</v>
      </c>
      <c r="R26" s="6"/>
      <c r="S26" s="9">
        <f>IF(DAY(SepSun1)=1,IF(AND(YEAR(SepSun1+1)=TheYear,MONTH(SepSun1+1)=9),SepSun1+1,""),IF(AND(YEAR(SepSun1+8)=TheYear,MONTH(SepSun1+8)=9),SepSun1+8,""))</f>
        <v>42618</v>
      </c>
      <c r="T26" s="9">
        <f>IF(DAY(SepSun1)=1,IF(AND(YEAR(SepSun1+2)=TheYear,MONTH(SepSun1+2)=9),SepSun1+2,""),IF(AND(YEAR(SepSun1+9)=TheYear,MONTH(SepSun1+9)=9),SepSun1+9,""))</f>
        <v>42619</v>
      </c>
      <c r="U26" s="9">
        <f>IF(DAY(SepSun1)=1,IF(AND(YEAR(SepSun1+3)=TheYear,MONTH(SepSun1+3)=9),SepSun1+3,""),IF(AND(YEAR(SepSun1+10)=TheYear,MONTH(SepSun1+10)=9),SepSun1+10,""))</f>
        <v>42620</v>
      </c>
      <c r="V26" s="9">
        <f>IF(DAY(SepSun1)=1,IF(AND(YEAR(SepSun1+4)=TheYear,MONTH(SepSun1+4)=9),SepSun1+4,""),IF(AND(YEAR(SepSun1+11)=TheYear,MONTH(SepSun1+11)=9),SepSun1+11,""))</f>
        <v>42621</v>
      </c>
      <c r="W26" s="9">
        <f>IF(DAY(SepSun1)=1,IF(AND(YEAR(SepSun1+5)=TheYear,MONTH(SepSun1+5)=9),SepSun1+5,""),IF(AND(YEAR(SepSun1+12)=TheYear,MONTH(SepSun1+12)=9),SepSun1+12,""))</f>
        <v>42622</v>
      </c>
      <c r="X26" s="9">
        <f>IF(DAY(SepSun1)=1,IF(AND(YEAR(SepSun1+6)=TheYear,MONTH(SepSun1+6)=9),SepSun1+6,""),IF(AND(YEAR(SepSun1+13)=TheYear,MONTH(SepSun1+13)=9),SepSun1+13,""))</f>
        <v>42623</v>
      </c>
      <c r="Y26" s="9">
        <f>IF(DAY(SepSun1)=1,IF(AND(YEAR(SepSun1+7)=TheYear,MONTH(SepSun1+7)=9),SepSun1+7,""),IF(AND(YEAR(SepSun1+14)=TheYear,MONTH(SepSun1+14)=9),SepSun1+14,""))</f>
        <v>42624</v>
      </c>
      <c r="Z26" s="6"/>
      <c r="AA26" s="9">
        <f>IF(DAY(DecSun1)=1,IF(AND(YEAR(DecSun1+1)=TheYear,MONTH(DecSun1+1)=12),DecSun1+1,""),IF(AND(YEAR(DecSun1+8)=TheYear,MONTH(DecSun1+8)=12),DecSun1+8,""))</f>
        <v>42709</v>
      </c>
      <c r="AB26" s="9">
        <f>IF(DAY(DecSun1)=1,IF(AND(YEAR(DecSun1+2)=TheYear,MONTH(DecSun1+2)=12),DecSun1+2,""),IF(AND(YEAR(DecSun1+9)=TheYear,MONTH(DecSun1+9)=12),DecSun1+9,""))</f>
        <v>42710</v>
      </c>
      <c r="AC26" s="9">
        <f>IF(DAY(DecSun1)=1,IF(AND(YEAR(DecSun1+3)=TheYear,MONTH(DecSun1+3)=12),DecSun1+3,""),IF(AND(YEAR(DecSun1+10)=TheYear,MONTH(DecSun1+10)=12),DecSun1+10,""))</f>
        <v>42711</v>
      </c>
      <c r="AD26" s="9">
        <f>IF(DAY(DecSun1)=1,IF(AND(YEAR(DecSun1+4)=TheYear,MONTH(DecSun1+4)=12),DecSun1+4,""),IF(AND(YEAR(DecSun1+11)=TheYear,MONTH(DecSun1+11)=12),DecSun1+11,""))</f>
        <v>42712</v>
      </c>
      <c r="AE26" s="9">
        <f>IF(DAY(DecSun1)=1,IF(AND(YEAR(DecSun1+5)=TheYear,MONTH(DecSun1+5)=12),DecSun1+5,""),IF(AND(YEAR(DecSun1+12)=TheYear,MONTH(DecSun1+12)=12),DecSun1+12,""))</f>
        <v>42713</v>
      </c>
      <c r="AF26" s="9">
        <f>IF(DAY(DecSun1)=1,IF(AND(YEAR(DecSun1+6)=TheYear,MONTH(DecSun1+6)=12),DecSun1+6,""),IF(AND(YEAR(DecSun1+13)=TheYear,MONTH(DecSun1+13)=12),DecSun1+13,""))</f>
        <v>42714</v>
      </c>
      <c r="AG26" s="9">
        <f>IF(DAY(DecSun1)=1,IF(AND(YEAR(DecSun1+7)=TheYear,MONTH(DecSun1+7)=12),DecSun1+7,""),IF(AND(YEAR(DecSun1+14)=TheYear,MONTH(DecSun1+14)=12),DecSun1+14,""))</f>
        <v>42715</v>
      </c>
      <c r="AH26" s="7"/>
    </row>
    <row r="27" spans="2:36">
      <c r="B27" s="5"/>
      <c r="C27" s="9">
        <f>IF(DAY(MarSun1)=1,IF(AND(YEAR(MarSun1+8)=TheYear,MONTH(MarSun1+8)=3),MarSun1+8,""),IF(AND(YEAR(MarSun1+15)=TheYear,MONTH(MarSun1+15)=3),MarSun1+15,""))</f>
        <v>42443</v>
      </c>
      <c r="D27" s="9">
        <f>IF(DAY(MarSun1)=1,IF(AND(YEAR(MarSun1+9)=TheYear,MONTH(MarSun1+9)=3),MarSun1+9,""),IF(AND(YEAR(MarSun1+16)=TheYear,MONTH(MarSun1+16)=3),MarSun1+16,""))</f>
        <v>42444</v>
      </c>
      <c r="E27" s="9">
        <f>IF(DAY(MarSun1)=1,IF(AND(YEAR(MarSun1+10)=TheYear,MONTH(MarSun1+10)=3),MarSun1+10,""),IF(AND(YEAR(MarSun1+17)=TheYear,MONTH(MarSun1+17)=3),MarSun1+17,""))</f>
        <v>42445</v>
      </c>
      <c r="F27" s="9">
        <f>IF(DAY(MarSun1)=1,IF(AND(YEAR(MarSun1+11)=TheYear,MONTH(MarSun1+11)=3),MarSun1+11,""),IF(AND(YEAR(MarSun1+18)=TheYear,MONTH(MarSun1+18)=3),MarSun1+18,""))</f>
        <v>42446</v>
      </c>
      <c r="G27" s="9">
        <f>IF(DAY(MarSun1)=1,IF(AND(YEAR(MarSun1+12)=TheYear,MONTH(MarSun1+12)=3),MarSun1+12,""),IF(AND(YEAR(MarSun1+19)=TheYear,MONTH(MarSun1+19)=3),MarSun1+19,""))</f>
        <v>42447</v>
      </c>
      <c r="H27" s="9">
        <f>IF(DAY(MarSun1)=1,IF(AND(YEAR(MarSun1+13)=TheYear,MONTH(MarSun1+13)=3),MarSun1+13,""),IF(AND(YEAR(MarSun1+20)=TheYear,MONTH(MarSun1+20)=3),MarSun1+20,""))</f>
        <v>42448</v>
      </c>
      <c r="I27" s="9">
        <f>IF(DAY(MarSun1)=1,IF(AND(YEAR(MarSun1+14)=TheYear,MONTH(MarSun1+14)=3),MarSun1+14,""),IF(AND(YEAR(MarSun1+21)=TheYear,MONTH(MarSun1+21)=3),MarSun1+21,""))</f>
        <v>42449</v>
      </c>
      <c r="J27" s="6"/>
      <c r="K27" s="9">
        <f>IF(DAY(JunSun1)=1,IF(AND(YEAR(JunSun1+8)=TheYear,MONTH(JunSun1+8)=6),JunSun1+8,""),IF(AND(YEAR(JunSun1+15)=TheYear,MONTH(JunSun1+15)=6),JunSun1+15,""))</f>
        <v>42534</v>
      </c>
      <c r="L27" s="9">
        <f>IF(DAY(JunSun1)=1,IF(AND(YEAR(JunSun1+9)=TheYear,MONTH(JunSun1+9)=6),JunSun1+9,""),IF(AND(YEAR(JunSun1+16)=TheYear,MONTH(JunSun1+16)=6),JunSun1+16,""))</f>
        <v>42535</v>
      </c>
      <c r="M27" s="9">
        <f>IF(DAY(JunSun1)=1,IF(AND(YEAR(JunSun1+10)=TheYear,MONTH(JunSun1+10)=6),JunSun1+10,""),IF(AND(YEAR(JunSun1+17)=TheYear,MONTH(JunSun1+17)=6),JunSun1+17,""))</f>
        <v>42536</v>
      </c>
      <c r="N27" s="9">
        <f>IF(DAY(JunSun1)=1,IF(AND(YEAR(JunSun1+11)=TheYear,MONTH(JunSun1+11)=6),JunSun1+11,""),IF(AND(YEAR(JunSun1+18)=TheYear,MONTH(JunSun1+18)=6),JunSun1+18,""))</f>
        <v>42537</v>
      </c>
      <c r="O27" s="9">
        <f>IF(DAY(JunSun1)=1,IF(AND(YEAR(JunSun1+12)=TheYear,MONTH(JunSun1+12)=6),JunSun1+12,""),IF(AND(YEAR(JunSun1+19)=TheYear,MONTH(JunSun1+19)=6),JunSun1+19,""))</f>
        <v>42538</v>
      </c>
      <c r="P27" s="9">
        <f>IF(DAY(JunSun1)=1,IF(AND(YEAR(JunSun1+13)=TheYear,MONTH(JunSun1+13)=6),JunSun1+13,""),IF(AND(YEAR(JunSun1+20)=TheYear,MONTH(JunSun1+20)=6),JunSun1+20,""))</f>
        <v>42539</v>
      </c>
      <c r="Q27" s="9">
        <f>IF(DAY(JunSun1)=1,IF(AND(YEAR(JunSun1+14)=TheYear,MONTH(JunSun1+14)=6),JunSun1+14,""),IF(AND(YEAR(JunSun1+21)=TheYear,MONTH(JunSun1+21)=6),JunSun1+21,""))</f>
        <v>42540</v>
      </c>
      <c r="R27" s="6"/>
      <c r="S27" s="9">
        <f>IF(DAY(SepSun1)=1,IF(AND(YEAR(SepSun1+8)=TheYear,MONTH(SepSun1+8)=9),SepSun1+8,""),IF(AND(YEAR(SepSun1+15)=TheYear,MONTH(SepSun1+15)=9),SepSun1+15,""))</f>
        <v>42625</v>
      </c>
      <c r="T27" s="9">
        <f>IF(DAY(SepSun1)=1,IF(AND(YEAR(SepSun1+9)=TheYear,MONTH(SepSun1+9)=9),SepSun1+9,""),IF(AND(YEAR(SepSun1+16)=TheYear,MONTH(SepSun1+16)=9),SepSun1+16,""))</f>
        <v>42626</v>
      </c>
      <c r="U27" s="9">
        <f>IF(DAY(SepSun1)=1,IF(AND(YEAR(SepSun1+10)=TheYear,MONTH(SepSun1+10)=9),SepSun1+10,""),IF(AND(YEAR(SepSun1+17)=TheYear,MONTH(SepSun1+17)=9),SepSun1+17,""))</f>
        <v>42627</v>
      </c>
      <c r="V27" s="9">
        <f>IF(DAY(SepSun1)=1,IF(AND(YEAR(SepSun1+11)=TheYear,MONTH(SepSun1+11)=9),SepSun1+11,""),IF(AND(YEAR(SepSun1+18)=TheYear,MONTH(SepSun1+18)=9),SepSun1+18,""))</f>
        <v>42628</v>
      </c>
      <c r="W27" s="9">
        <f>IF(DAY(SepSun1)=1,IF(AND(YEAR(SepSun1+12)=TheYear,MONTH(SepSun1+12)=9),SepSun1+12,""),IF(AND(YEAR(SepSun1+19)=TheYear,MONTH(SepSun1+19)=9),SepSun1+19,""))</f>
        <v>42629</v>
      </c>
      <c r="X27" s="9">
        <f>IF(DAY(SepSun1)=1,IF(AND(YEAR(SepSun1+13)=TheYear,MONTH(SepSun1+13)=9),SepSun1+13,""),IF(AND(YEAR(SepSun1+20)=TheYear,MONTH(SepSun1+20)=9),SepSun1+20,""))</f>
        <v>42630</v>
      </c>
      <c r="Y27" s="9">
        <f>IF(DAY(SepSun1)=1,IF(AND(YEAR(SepSun1+14)=TheYear,MONTH(SepSun1+14)=9),SepSun1+14,""),IF(AND(YEAR(SepSun1+21)=TheYear,MONTH(SepSun1+21)=9),SepSun1+21,""))</f>
        <v>42631</v>
      </c>
      <c r="Z27" s="6"/>
      <c r="AA27" s="9">
        <f>IF(DAY(DecSun1)=1,IF(AND(YEAR(DecSun1+8)=TheYear,MONTH(DecSun1+8)=12),DecSun1+8,""),IF(AND(YEAR(DecSun1+15)=TheYear,MONTH(DecSun1+15)=12),DecSun1+15,""))</f>
        <v>42716</v>
      </c>
      <c r="AB27" s="9">
        <f>IF(DAY(DecSun1)=1,IF(AND(YEAR(DecSun1+9)=TheYear,MONTH(DecSun1+9)=12),DecSun1+9,""),IF(AND(YEAR(DecSun1+16)=TheYear,MONTH(DecSun1+16)=12),DecSun1+16,""))</f>
        <v>42717</v>
      </c>
      <c r="AC27" s="9">
        <f>IF(DAY(DecSun1)=1,IF(AND(YEAR(DecSun1+10)=TheYear,MONTH(DecSun1+10)=12),DecSun1+10,""),IF(AND(YEAR(DecSun1+17)=TheYear,MONTH(DecSun1+17)=12),DecSun1+17,""))</f>
        <v>42718</v>
      </c>
      <c r="AD27" s="9">
        <f>IF(DAY(DecSun1)=1,IF(AND(YEAR(DecSun1+11)=TheYear,MONTH(DecSun1+11)=12),DecSun1+11,""),IF(AND(YEAR(DecSun1+18)=TheYear,MONTH(DecSun1+18)=12),DecSun1+18,""))</f>
        <v>42719</v>
      </c>
      <c r="AE27" s="9">
        <f>IF(DAY(DecSun1)=1,IF(AND(YEAR(DecSun1+12)=TheYear,MONTH(DecSun1+12)=12),DecSun1+12,""),IF(AND(YEAR(DecSun1+19)=TheYear,MONTH(DecSun1+19)=12),DecSun1+19,""))</f>
        <v>42720</v>
      </c>
      <c r="AF27" s="9">
        <f>IF(DAY(DecSun1)=1,IF(AND(YEAR(DecSun1+13)=TheYear,MONTH(DecSun1+13)=12),DecSun1+13,""),IF(AND(YEAR(DecSun1+20)=TheYear,MONTH(DecSun1+20)=12),DecSun1+20,""))</f>
        <v>42721</v>
      </c>
      <c r="AG27" s="9">
        <f>IF(DAY(DecSun1)=1,IF(AND(YEAR(DecSun1+14)=TheYear,MONTH(DecSun1+14)=12),DecSun1+14,""),IF(AND(YEAR(DecSun1+21)=TheYear,MONTH(DecSun1+21)=12),DecSun1+21,""))</f>
        <v>42722</v>
      </c>
      <c r="AH27" s="7"/>
    </row>
    <row r="28" spans="2:36">
      <c r="B28" s="5"/>
      <c r="C28" s="9">
        <f>IF(DAY(MarSun1)=1,IF(AND(YEAR(MarSun1+15)=TheYear,MONTH(MarSun1+15)=3),MarSun1+15,""),IF(AND(YEAR(MarSun1+22)=TheYear,MONTH(MarSun1+22)=3),MarSun1+22,""))</f>
        <v>42450</v>
      </c>
      <c r="D28" s="9">
        <f>IF(DAY(MarSun1)=1,IF(AND(YEAR(MarSun1+16)=TheYear,MONTH(MarSun1+16)=3),MarSun1+16,""),IF(AND(YEAR(MarSun1+23)=TheYear,MONTH(MarSun1+23)=3),MarSun1+23,""))</f>
        <v>42451</v>
      </c>
      <c r="E28" s="9">
        <f>IF(DAY(MarSun1)=1,IF(AND(YEAR(MarSun1+17)=TheYear,MONTH(MarSun1+17)=3),MarSun1+17,""),IF(AND(YEAR(MarSun1+24)=TheYear,MONTH(MarSun1+24)=3),MarSun1+24,""))</f>
        <v>42452</v>
      </c>
      <c r="F28" s="9">
        <f>IF(DAY(MarSun1)=1,IF(AND(YEAR(MarSun1+18)=TheYear,MONTH(MarSun1+18)=3),MarSun1+18,""),IF(AND(YEAR(MarSun1+25)=TheYear,MONTH(MarSun1+25)=3),MarSun1+25,""))</f>
        <v>42453</v>
      </c>
      <c r="G28" s="9">
        <f>IF(DAY(MarSun1)=1,IF(AND(YEAR(MarSun1+19)=TheYear,MONTH(MarSun1+19)=3),MarSun1+19,""),IF(AND(YEAR(MarSun1+26)=TheYear,MONTH(MarSun1+26)=3),MarSun1+26,""))</f>
        <v>42454</v>
      </c>
      <c r="H28" s="9">
        <f>IF(DAY(MarSun1)=1,IF(AND(YEAR(MarSun1+20)=TheYear,MONTH(MarSun1+20)=3),MarSun1+20,""),IF(AND(YEAR(MarSun1+27)=TheYear,MONTH(MarSun1+27)=3),MarSun1+27,""))</f>
        <v>42455</v>
      </c>
      <c r="I28" s="9">
        <f>IF(DAY(MarSun1)=1,IF(AND(YEAR(MarSun1+21)=TheYear,MONTH(MarSun1+21)=3),MarSun1+21,""),IF(AND(YEAR(MarSun1+28)=TheYear,MONTH(MarSun1+28)=3),MarSun1+28,""))</f>
        <v>42456</v>
      </c>
      <c r="J28" s="6"/>
      <c r="K28" s="9">
        <f>IF(DAY(JunSun1)=1,IF(AND(YEAR(JunSun1+15)=TheYear,MONTH(JunSun1+15)=6),JunSun1+15,""),IF(AND(YEAR(JunSun1+22)=TheYear,MONTH(JunSun1+22)=6),JunSun1+22,""))</f>
        <v>42541</v>
      </c>
      <c r="L28" s="9">
        <f>IF(DAY(JunSun1)=1,IF(AND(YEAR(JunSun1+16)=TheYear,MONTH(JunSun1+16)=6),JunSun1+16,""),IF(AND(YEAR(JunSun1+23)=TheYear,MONTH(JunSun1+23)=6),JunSun1+23,""))</f>
        <v>42542</v>
      </c>
      <c r="M28" s="9">
        <f>IF(DAY(JunSun1)=1,IF(AND(YEAR(JunSun1+17)=TheYear,MONTH(JunSun1+17)=6),JunSun1+17,""),IF(AND(YEAR(JunSun1+24)=TheYear,MONTH(JunSun1+24)=6),JunSun1+24,""))</f>
        <v>42543</v>
      </c>
      <c r="N28" s="9">
        <f>IF(DAY(JunSun1)=1,IF(AND(YEAR(JunSun1+18)=TheYear,MONTH(JunSun1+18)=6),JunSun1+18,""),IF(AND(YEAR(JunSun1+25)=TheYear,MONTH(JunSun1+25)=6),JunSun1+25,""))</f>
        <v>42544</v>
      </c>
      <c r="O28" s="9">
        <f>IF(DAY(JunSun1)=1,IF(AND(YEAR(JunSun1+19)=TheYear,MONTH(JunSun1+19)=6),JunSun1+19,""),IF(AND(YEAR(JunSun1+26)=TheYear,MONTH(JunSun1+26)=6),JunSun1+26,""))</f>
        <v>42545</v>
      </c>
      <c r="P28" s="9">
        <f>IF(DAY(JunSun1)=1,IF(AND(YEAR(JunSun1+20)=TheYear,MONTH(JunSun1+20)=6),JunSun1+20,""),IF(AND(YEAR(JunSun1+27)=TheYear,MONTH(JunSun1+27)=6),JunSun1+27,""))</f>
        <v>42546</v>
      </c>
      <c r="Q28" s="9">
        <f>IF(DAY(JunSun1)=1,IF(AND(YEAR(JunSun1+21)=TheYear,MONTH(JunSun1+21)=6),JunSun1+21,""),IF(AND(YEAR(JunSun1+28)=TheYear,MONTH(JunSun1+28)=6),JunSun1+28,""))</f>
        <v>42547</v>
      </c>
      <c r="R28" s="6"/>
      <c r="S28" s="9">
        <f>IF(DAY(SepSun1)=1,IF(AND(YEAR(SepSun1+15)=TheYear,MONTH(SepSun1+15)=9),SepSun1+15,""),IF(AND(YEAR(SepSun1+22)=TheYear,MONTH(SepSun1+22)=9),SepSun1+22,""))</f>
        <v>42632</v>
      </c>
      <c r="T28" s="9">
        <f>IF(DAY(SepSun1)=1,IF(AND(YEAR(SepSun1+16)=TheYear,MONTH(SepSun1+16)=9),SepSun1+16,""),IF(AND(YEAR(SepSun1+23)=TheYear,MONTH(SepSun1+23)=9),SepSun1+23,""))</f>
        <v>42633</v>
      </c>
      <c r="U28" s="9">
        <f>IF(DAY(SepSun1)=1,IF(AND(YEAR(SepSun1+17)=TheYear,MONTH(SepSun1+17)=9),SepSun1+17,""),IF(AND(YEAR(SepSun1+24)=TheYear,MONTH(SepSun1+24)=9),SepSun1+24,""))</f>
        <v>42634</v>
      </c>
      <c r="V28" s="9">
        <f>IF(DAY(SepSun1)=1,IF(AND(YEAR(SepSun1+18)=TheYear,MONTH(SepSun1+18)=9),SepSun1+18,""),IF(AND(YEAR(SepSun1+25)=TheYear,MONTH(SepSun1+25)=9),SepSun1+25,""))</f>
        <v>42635</v>
      </c>
      <c r="W28" s="9">
        <f>IF(DAY(SepSun1)=1,IF(AND(YEAR(SepSun1+19)=TheYear,MONTH(SepSun1+19)=9),SepSun1+19,""),IF(AND(YEAR(SepSun1+26)=TheYear,MONTH(SepSun1+26)=9),SepSun1+26,""))</f>
        <v>42636</v>
      </c>
      <c r="X28" s="9">
        <f>IF(DAY(SepSun1)=1,IF(AND(YEAR(SepSun1+20)=TheYear,MONTH(SepSun1+20)=9),SepSun1+20,""),IF(AND(YEAR(SepSun1+27)=TheYear,MONTH(SepSun1+27)=9),SepSun1+27,""))</f>
        <v>42637</v>
      </c>
      <c r="Y28" s="9">
        <f>IF(DAY(SepSun1)=1,IF(AND(YEAR(SepSun1+21)=TheYear,MONTH(SepSun1+21)=9),SepSun1+21,""),IF(AND(YEAR(SepSun1+28)=TheYear,MONTH(SepSun1+28)=9),SepSun1+28,""))</f>
        <v>42638</v>
      </c>
      <c r="Z28" s="6"/>
      <c r="AA28" s="9">
        <f>IF(DAY(DecSun1)=1,IF(AND(YEAR(DecSun1+15)=TheYear,MONTH(DecSun1+15)=12),DecSun1+15,""),IF(AND(YEAR(DecSun1+22)=TheYear,MONTH(DecSun1+22)=12),DecSun1+22,""))</f>
        <v>42723</v>
      </c>
      <c r="AB28" s="9">
        <f>IF(DAY(DecSun1)=1,IF(AND(YEAR(DecSun1+16)=TheYear,MONTH(DecSun1+16)=12),DecSun1+16,""),IF(AND(YEAR(DecSun1+23)=TheYear,MONTH(DecSun1+23)=12),DecSun1+23,""))</f>
        <v>42724</v>
      </c>
      <c r="AC28" s="9">
        <f>IF(DAY(DecSun1)=1,IF(AND(YEAR(DecSun1+17)=TheYear,MONTH(DecSun1+17)=12),DecSun1+17,""),IF(AND(YEAR(DecSun1+24)=TheYear,MONTH(DecSun1+24)=12),DecSun1+24,""))</f>
        <v>42725</v>
      </c>
      <c r="AD28" s="9">
        <f>IF(DAY(DecSun1)=1,IF(AND(YEAR(DecSun1+18)=TheYear,MONTH(DecSun1+18)=12),DecSun1+18,""),IF(AND(YEAR(DecSun1+25)=TheYear,MONTH(DecSun1+25)=12),DecSun1+25,""))</f>
        <v>42726</v>
      </c>
      <c r="AE28" s="9">
        <f>IF(DAY(DecSun1)=1,IF(AND(YEAR(DecSun1+19)=TheYear,MONTH(DecSun1+19)=12),DecSun1+19,""),IF(AND(YEAR(DecSun1+26)=TheYear,MONTH(DecSun1+26)=12),DecSun1+26,""))</f>
        <v>42727</v>
      </c>
      <c r="AF28" s="9">
        <f>IF(DAY(DecSun1)=1,IF(AND(YEAR(DecSun1+20)=TheYear,MONTH(DecSun1+20)=12),DecSun1+20,""),IF(AND(YEAR(DecSun1+27)=TheYear,MONTH(DecSun1+27)=12),DecSun1+27,""))</f>
        <v>42728</v>
      </c>
      <c r="AG28" s="9">
        <f>IF(DAY(DecSun1)=1,IF(AND(YEAR(DecSun1+21)=TheYear,MONTH(DecSun1+21)=12),DecSun1+21,""),IF(AND(YEAR(DecSun1+28)=TheYear,MONTH(DecSun1+28)=12),DecSun1+28,""))</f>
        <v>42729</v>
      </c>
      <c r="AH28" s="7"/>
    </row>
    <row r="29" spans="2:36">
      <c r="B29" s="5"/>
      <c r="C29" s="9">
        <f>IF(DAY(MarSun1)=1,IF(AND(YEAR(MarSun1+22)=TheYear,MONTH(MarSun1+22)=3),MarSun1+22,""),IF(AND(YEAR(MarSun1+29)=TheYear,MONTH(MarSun1+29)=3),MarSun1+29,""))</f>
        <v>42457</v>
      </c>
      <c r="D29" s="9">
        <f>IF(DAY(MarSun1)=1,IF(AND(YEAR(MarSun1+23)=TheYear,MONTH(MarSun1+23)=3),MarSun1+23,""),IF(AND(YEAR(MarSun1+30)=TheYear,MONTH(MarSun1+30)=3),MarSun1+30,""))</f>
        <v>42458</v>
      </c>
      <c r="E29" s="9">
        <f>IF(DAY(MarSun1)=1,IF(AND(YEAR(MarSun1+24)=TheYear,MONTH(MarSun1+24)=3),MarSun1+24,""),IF(AND(YEAR(MarSun1+31)=TheYear,MONTH(MarSun1+31)=3),MarSun1+31,""))</f>
        <v>42459</v>
      </c>
      <c r="F29" s="9">
        <f>IF(DAY(MarSun1)=1,IF(AND(YEAR(MarSun1+25)=TheYear,MONTH(MarSun1+25)=3),MarSun1+25,""),IF(AND(YEAR(MarSun1+32)=TheYear,MONTH(MarSun1+32)=3),MarSun1+32,""))</f>
        <v>42460</v>
      </c>
      <c r="G29" s="9" t="str">
        <f>IF(DAY(MarSun1)=1,IF(AND(YEAR(MarSun1+26)=TheYear,MONTH(MarSun1+26)=3),MarSun1+26,""),IF(AND(YEAR(MarSun1+33)=TheYear,MONTH(MarSun1+33)=3),MarSun1+33,""))</f>
        <v/>
      </c>
      <c r="H29" s="9" t="str">
        <f>IF(DAY(MarSun1)=1,IF(AND(YEAR(MarSun1+27)=TheYear,MONTH(MarSun1+27)=3),MarSun1+27,""),IF(AND(YEAR(MarSun1+34)=TheYear,MONTH(MarSun1+34)=3),MarSun1+34,""))</f>
        <v/>
      </c>
      <c r="I29" s="9" t="str">
        <f>IF(DAY(MarSun1)=1,IF(AND(YEAR(MarSun1+28)=TheYear,MONTH(MarSun1+28)=3),MarSun1+28,""),IF(AND(YEAR(MarSun1+35)=TheYear,MONTH(MarSun1+35)=3),MarSun1+35,""))</f>
        <v/>
      </c>
      <c r="J29" s="6"/>
      <c r="K29" s="9">
        <f>IF(DAY(JunSun1)=1,IF(AND(YEAR(JunSun1+22)=TheYear,MONTH(JunSun1+22)=6),JunSun1+22,""),IF(AND(YEAR(JunSun1+29)=TheYear,MONTH(JunSun1+29)=6),JunSun1+29,""))</f>
        <v>42548</v>
      </c>
      <c r="L29" s="9">
        <f>IF(DAY(JunSun1)=1,IF(AND(YEAR(JunSun1+23)=TheYear,MONTH(JunSun1+23)=6),JunSun1+23,""),IF(AND(YEAR(JunSun1+30)=TheYear,MONTH(JunSun1+30)=6),JunSun1+30,""))</f>
        <v>42549</v>
      </c>
      <c r="M29" s="9">
        <f>IF(DAY(JunSun1)=1,IF(AND(YEAR(JunSun1+24)=TheYear,MONTH(JunSun1+24)=6),JunSun1+24,""),IF(AND(YEAR(JunSun1+31)=TheYear,MONTH(JunSun1+31)=6),JunSun1+31,""))</f>
        <v>42550</v>
      </c>
      <c r="N29" s="9">
        <f>IF(DAY(JunSun1)=1,IF(AND(YEAR(JunSun1+25)=TheYear,MONTH(JunSun1+25)=6),JunSun1+25,""),IF(AND(YEAR(JunSun1+32)=TheYear,MONTH(JunSun1+32)=6),JunSun1+32,""))</f>
        <v>42551</v>
      </c>
      <c r="O29" s="9" t="str">
        <f>IF(DAY(JunSun1)=1,IF(AND(YEAR(JunSun1+26)=TheYear,MONTH(JunSun1+26)=6),JunSun1+26,""),IF(AND(YEAR(JunSun1+33)=TheYear,MONTH(JunSun1+33)=6),JunSun1+33,""))</f>
        <v/>
      </c>
      <c r="P29" s="9" t="str">
        <f>IF(DAY(JunSun1)=1,IF(AND(YEAR(JunSun1+27)=TheYear,MONTH(JunSun1+27)=6),JunSun1+27,""),IF(AND(YEAR(JunSun1+34)=TheYear,MONTH(JunSun1+34)=6),JunSun1+34,""))</f>
        <v/>
      </c>
      <c r="Q29" s="9" t="str">
        <f>IF(DAY(JunSun1)=1,IF(AND(YEAR(JunSun1+28)=TheYear,MONTH(JunSun1+28)=6),JunSun1+28,""),IF(AND(YEAR(JunSun1+35)=TheYear,MONTH(JunSun1+35)=6),JunSun1+35,""))</f>
        <v/>
      </c>
      <c r="R29" s="6"/>
      <c r="S29" s="9">
        <f>IF(DAY(SepSun1)=1,IF(AND(YEAR(SepSun1+22)=TheYear,MONTH(SepSun1+22)=9),SepSun1+22,""),IF(AND(YEAR(SepSun1+29)=TheYear,MONTH(SepSun1+29)=9),SepSun1+29,""))</f>
        <v>42639</v>
      </c>
      <c r="T29" s="9">
        <f>IF(DAY(SepSun1)=1,IF(AND(YEAR(SepSun1+23)=TheYear,MONTH(SepSun1+23)=9),SepSun1+23,""),IF(AND(YEAR(SepSun1+30)=TheYear,MONTH(SepSun1+30)=9),SepSun1+30,""))</f>
        <v>42640</v>
      </c>
      <c r="U29" s="9">
        <f>IF(DAY(SepSun1)=1,IF(AND(YEAR(SepSun1+24)=TheYear,MONTH(SepSun1+24)=9),SepSun1+24,""),IF(AND(YEAR(SepSun1+31)=TheYear,MONTH(SepSun1+31)=9),SepSun1+31,""))</f>
        <v>42641</v>
      </c>
      <c r="V29" s="9">
        <f>IF(DAY(SepSun1)=1,IF(AND(YEAR(SepSun1+25)=TheYear,MONTH(SepSun1+25)=9),SepSun1+25,""),IF(AND(YEAR(SepSun1+32)=TheYear,MONTH(SepSun1+32)=9),SepSun1+32,""))</f>
        <v>42642</v>
      </c>
      <c r="W29" s="9">
        <f>IF(DAY(SepSun1)=1,IF(AND(YEAR(SepSun1+26)=TheYear,MONTH(SepSun1+26)=9),SepSun1+26,""),IF(AND(YEAR(SepSun1+33)=TheYear,MONTH(SepSun1+33)=9),SepSun1+33,""))</f>
        <v>42643</v>
      </c>
      <c r="X29" s="9" t="str">
        <f>IF(DAY(SepSun1)=1,IF(AND(YEAR(SepSun1+27)=TheYear,MONTH(SepSun1+27)=9),SepSun1+27,""),IF(AND(YEAR(SepSun1+34)=TheYear,MONTH(SepSun1+34)=9),SepSun1+34,""))</f>
        <v/>
      </c>
      <c r="Y29" s="9" t="str">
        <f>IF(DAY(SepSun1)=1,IF(AND(YEAR(SepSun1+28)=TheYear,MONTH(SepSun1+28)=9),SepSun1+28,""),IF(AND(YEAR(SepSun1+35)=TheYear,MONTH(SepSun1+35)=9),SepSun1+35,""))</f>
        <v/>
      </c>
      <c r="Z29" s="6"/>
      <c r="AA29" s="9">
        <f>IF(DAY(DecSun1)=1,IF(AND(YEAR(DecSun1+22)=TheYear,MONTH(DecSun1+22)=12),DecSun1+22,""),IF(AND(YEAR(DecSun1+29)=TheYear,MONTH(DecSun1+29)=12),DecSun1+29,""))</f>
        <v>42730</v>
      </c>
      <c r="AB29" s="9">
        <f>IF(DAY(DecSun1)=1,IF(AND(YEAR(DecSun1+23)=TheYear,MONTH(DecSun1+23)=12),DecSun1+23,""),IF(AND(YEAR(DecSun1+30)=TheYear,MONTH(DecSun1+30)=12),DecSun1+30,""))</f>
        <v>42731</v>
      </c>
      <c r="AC29" s="9">
        <f>IF(DAY(DecSun1)=1,IF(AND(YEAR(DecSun1+24)=TheYear,MONTH(DecSun1+24)=12),DecSun1+24,""),IF(AND(YEAR(DecSun1+31)=TheYear,MONTH(DecSun1+31)=12),DecSun1+31,""))</f>
        <v>42732</v>
      </c>
      <c r="AD29" s="9">
        <f>IF(DAY(DecSun1)=1,IF(AND(YEAR(DecSun1+25)=TheYear,MONTH(DecSun1+25)=12),DecSun1+25,""),IF(AND(YEAR(DecSun1+32)=TheYear,MONTH(DecSun1+32)=12),DecSun1+32,""))</f>
        <v>42733</v>
      </c>
      <c r="AE29" s="9">
        <f>IF(DAY(DecSun1)=1,IF(AND(YEAR(DecSun1+26)=TheYear,MONTH(DecSun1+26)=12),DecSun1+26,""),IF(AND(YEAR(DecSun1+33)=TheYear,MONTH(DecSun1+33)=12),DecSun1+33,""))</f>
        <v>42734</v>
      </c>
      <c r="AF29" s="9">
        <f>IF(DAY(DecSun1)=1,IF(AND(YEAR(DecSun1+27)=TheYear,MONTH(DecSun1+27)=12),DecSun1+27,""),IF(AND(YEAR(DecSun1+34)=TheYear,MONTH(DecSun1+34)=12),DecSun1+34,""))</f>
        <v>42735</v>
      </c>
      <c r="AG29" s="9" t="str">
        <f>IF(DAY(DecSun1)=1,IF(AND(YEAR(DecSun1+28)=TheYear,MONTH(DecSun1+28)=12),DecSun1+28,""),IF(AND(YEAR(DecSun1+35)=TheYear,MONTH(DecSun1+35)=12),DecSun1+35,""))</f>
        <v/>
      </c>
      <c r="AH29" s="7"/>
    </row>
    <row r="30" spans="2:36">
      <c r="B30" s="5"/>
      <c r="C30" s="9" t="str">
        <f>IF(DAY(MarSun1)=1,IF(AND(YEAR(MarSun1+29)=TheYear,MONTH(MarSun1+29)=3),MarSun1+29,""),IF(AND(YEAR(MarSun1+36)=TheYear,MONTH(MarSun1+36)=3),MarSun1+36,""))</f>
        <v/>
      </c>
      <c r="D30" s="9" t="str">
        <f>IF(DAY(MarSun1)=1,IF(AND(YEAR(MarSun1+30)=TheYear,MONTH(MarSun1+30)=3),MarSun1+30,""),IF(AND(YEAR(MarSun1+37)=TheYear,MONTH(MarSun1+37)=3),MarSun1+37,""))</f>
        <v/>
      </c>
      <c r="E30" s="10"/>
      <c r="F30" s="10"/>
      <c r="G30" s="10"/>
      <c r="H30" s="10"/>
      <c r="I30" s="10"/>
      <c r="J30" s="6"/>
      <c r="K30" s="9" t="str">
        <f>IF(DAY(JunSun1)=1,IF(AND(YEAR(JunSun1+29)=TheYear,MONTH(JunSun1+29)=6),JunSun1+29,""),IF(AND(YEAR(JunSun1+36)=TheYear,MONTH(JunSun1+36)=6),JunSun1+36,""))</f>
        <v/>
      </c>
      <c r="L30" s="12" t="str">
        <f>IF(DAY(JunSun1)=1,IF(AND(YEAR(JunSun1+30)=TheYear,MONTH(JunSun1+30)=6),JunSun1+30,""),IF(AND(YEAR(JunSun1+37)=TheYear,MONTH(JunSun1+37)=6),JunSun1+37,""))</f>
        <v/>
      </c>
      <c r="M30" s="10"/>
      <c r="N30" s="10"/>
      <c r="O30" s="10"/>
      <c r="P30" s="10"/>
      <c r="Q30" s="10"/>
      <c r="R30" s="6"/>
      <c r="S30" s="9" t="str">
        <f>IF(DAY(SepSun1)=1,IF(AND(YEAR(SepSun1+29)=TheYear,MONTH(SepSun1+29)=9),SepSun1+29,""),IF(AND(YEAR(SepSun1+36)=TheYear,MONTH(SepSun1+36)=9),SepSun1+36,""))</f>
        <v/>
      </c>
      <c r="T30" s="12" t="str">
        <f>IF(DAY(SepSun1)=1,IF(AND(YEAR(SepSun1+30)=TheYear,MONTH(SepSun1+30)=9),SepSun1+30,""),IF(AND(YEAR(SepSun1+37)=TheYear,MONTH(SepSun1+37)=9),SepSun1+37,""))</f>
        <v/>
      </c>
      <c r="U30" s="10"/>
      <c r="V30" s="10"/>
      <c r="W30" s="10"/>
      <c r="X30" s="10"/>
      <c r="Y30" s="10"/>
      <c r="Z30" s="6"/>
      <c r="AA30" s="9" t="str">
        <f>IF(DAY(DecSun1)=1,IF(AND(YEAR(DecSun1+29)=TheYear,MONTH(DecSun1+29)=12),DecSun1+29,""),IF(AND(YEAR(DecSun1+36)=TheYear,MONTH(DecSun1+36)=12),DecSun1+36,""))</f>
        <v/>
      </c>
      <c r="AB30" s="9" t="str">
        <f>IF(DAY(DecSun1)=1,IF(AND(YEAR(DecSun1+30)=TheYear,MONTH(DecSun1+30)=12),DecSun1+30,""),IF(AND(YEAR(DecSun1+37)=TheYear,MONTH(DecSun1+37)=12),DecSun1+37,""))</f>
        <v/>
      </c>
      <c r="AC30" s="10"/>
      <c r="AD30" s="10"/>
      <c r="AE30" s="10"/>
      <c r="AF30" s="10"/>
      <c r="AG30" s="10"/>
      <c r="AH30" s="7"/>
    </row>
    <row r="31" spans="2:36" ht="13.5" customHeight="1" thickBo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5"/>
    </row>
    <row r="32" spans="2:36" ht="14" thickTop="1"/>
  </sheetData>
  <mergeCells count="13">
    <mergeCell ref="C23:I23"/>
    <mergeCell ref="K23:Q23"/>
    <mergeCell ref="S23:Y23"/>
    <mergeCell ref="AA23:AG23"/>
    <mergeCell ref="B2:AH3"/>
    <mergeCell ref="C5:I5"/>
    <mergeCell ref="K5:Q5"/>
    <mergeCell ref="S5:Y5"/>
    <mergeCell ref="AA5:AG5"/>
    <mergeCell ref="C14:I14"/>
    <mergeCell ref="K14:Q14"/>
    <mergeCell ref="S14:Y14"/>
    <mergeCell ref="AA14:AG14"/>
  </mergeCells>
  <phoneticPr fontId="1" type="noConversion"/>
  <conditionalFormatting sqref="J25:J30 R7:R12 J16:J21 R16:R21 R25:R30 Z7:Z12 Z16:Z21 Z25:Z30 C5:AG6 C13:AG15 C22:AG24 J7:J12 C8:I12">
    <cfRule type="containsErrors" dxfId="50" priority="103">
      <formula>ISERROR(C5)</formula>
    </cfRule>
    <cfRule type="containsBlanks" dxfId="49" priority="104">
      <formula>LEN(TRIM(C5))=0</formula>
    </cfRule>
  </conditionalFormatting>
  <conditionalFormatting sqref="I7">
    <cfRule type="containsErrors" dxfId="48" priority="45">
      <formula>ISERROR(I7)</formula>
    </cfRule>
    <cfRule type="containsBlanks" dxfId="47" priority="46">
      <formula>LEN(TRIM(I7))=0</formula>
    </cfRule>
  </conditionalFormatting>
  <conditionalFormatting sqref="C17:I21">
    <cfRule type="containsErrors" dxfId="46" priority="43">
      <formula>ISERROR(C17)</formula>
    </cfRule>
    <cfRule type="containsBlanks" dxfId="45" priority="44">
      <formula>LEN(TRIM(C17))=0</formula>
    </cfRule>
  </conditionalFormatting>
  <conditionalFormatting sqref="I16">
    <cfRule type="containsErrors" dxfId="44" priority="41">
      <formula>ISERROR(I16)</formula>
    </cfRule>
    <cfRule type="containsBlanks" dxfId="43" priority="42">
      <formula>LEN(TRIM(I16))=0</formula>
    </cfRule>
  </conditionalFormatting>
  <conditionalFormatting sqref="C26:I30">
    <cfRule type="containsErrors" dxfId="42" priority="39">
      <formula>ISERROR(C26)</formula>
    </cfRule>
    <cfRule type="containsBlanks" dxfId="41" priority="40">
      <formula>LEN(TRIM(C26))=0</formula>
    </cfRule>
  </conditionalFormatting>
  <conditionalFormatting sqref="I25">
    <cfRule type="containsErrors" dxfId="40" priority="37">
      <formula>ISERROR(I25)</formula>
    </cfRule>
    <cfRule type="containsBlanks" dxfId="39" priority="38">
      <formula>LEN(TRIM(I25))=0</formula>
    </cfRule>
  </conditionalFormatting>
  <conditionalFormatting sqref="K8:Q12">
    <cfRule type="containsErrors" dxfId="38" priority="35">
      <formula>ISERROR(K8)</formula>
    </cfRule>
    <cfRule type="containsBlanks" dxfId="37" priority="36">
      <formula>LEN(TRIM(K8))=0</formula>
    </cfRule>
  </conditionalFormatting>
  <conditionalFormatting sqref="Q7">
    <cfRule type="containsErrors" dxfId="36" priority="33">
      <formula>ISERROR(Q7)</formula>
    </cfRule>
    <cfRule type="containsBlanks" dxfId="35" priority="34">
      <formula>LEN(TRIM(Q7))=0</formula>
    </cfRule>
  </conditionalFormatting>
  <conditionalFormatting sqref="K17:Q21">
    <cfRule type="containsErrors" dxfId="34" priority="31">
      <formula>ISERROR(K17)</formula>
    </cfRule>
    <cfRule type="containsBlanks" dxfId="33" priority="32">
      <formula>LEN(TRIM(K17))=0</formula>
    </cfRule>
  </conditionalFormatting>
  <conditionalFormatting sqref="Q16">
    <cfRule type="containsErrors" dxfId="32" priority="29">
      <formula>ISERROR(Q16)</formula>
    </cfRule>
    <cfRule type="containsBlanks" dxfId="31" priority="30">
      <formula>LEN(TRIM(Q16))=0</formula>
    </cfRule>
  </conditionalFormatting>
  <conditionalFormatting sqref="K26:Q30">
    <cfRule type="containsErrors" dxfId="30" priority="27">
      <formula>ISERROR(K26)</formula>
    </cfRule>
    <cfRule type="containsBlanks" dxfId="29" priority="28">
      <formula>LEN(TRIM(K26))=0</formula>
    </cfRule>
  </conditionalFormatting>
  <conditionalFormatting sqref="Q25">
    <cfRule type="containsErrors" dxfId="28" priority="25">
      <formula>ISERROR(Q25)</formula>
    </cfRule>
    <cfRule type="containsBlanks" dxfId="27" priority="26">
      <formula>LEN(TRIM(Q25))=0</formula>
    </cfRule>
  </conditionalFormatting>
  <conditionalFormatting sqref="S8:Y12">
    <cfRule type="containsErrors" dxfId="26" priority="23">
      <formula>ISERROR(S8)</formula>
    </cfRule>
    <cfRule type="containsBlanks" dxfId="25" priority="24">
      <formula>LEN(TRIM(S8))=0</formula>
    </cfRule>
  </conditionalFormatting>
  <conditionalFormatting sqref="Y7">
    <cfRule type="containsErrors" dxfId="24" priority="21">
      <formula>ISERROR(Y7)</formula>
    </cfRule>
    <cfRule type="containsBlanks" dxfId="23" priority="22">
      <formula>LEN(TRIM(Y7))=0</formula>
    </cfRule>
  </conditionalFormatting>
  <conditionalFormatting sqref="S17:Y21">
    <cfRule type="containsErrors" dxfId="22" priority="19">
      <formula>ISERROR(S17)</formula>
    </cfRule>
    <cfRule type="containsBlanks" dxfId="21" priority="20">
      <formula>LEN(TRIM(S17))=0</formula>
    </cfRule>
  </conditionalFormatting>
  <conditionalFormatting sqref="Y16">
    <cfRule type="containsErrors" dxfId="20" priority="17">
      <formula>ISERROR(Y16)</formula>
    </cfRule>
    <cfRule type="containsBlanks" dxfId="19" priority="18">
      <formula>LEN(TRIM(Y16))=0</formula>
    </cfRule>
  </conditionalFormatting>
  <conditionalFormatting sqref="S26:Y30">
    <cfRule type="containsErrors" dxfId="18" priority="15">
      <formula>ISERROR(S26)</formula>
    </cfRule>
    <cfRule type="containsBlanks" dxfId="17" priority="16">
      <formula>LEN(TRIM(S26))=0</formula>
    </cfRule>
  </conditionalFormatting>
  <conditionalFormatting sqref="Y25">
    <cfRule type="containsErrors" dxfId="16" priority="13">
      <formula>ISERROR(Y25)</formula>
    </cfRule>
    <cfRule type="containsBlanks" dxfId="15" priority="14">
      <formula>LEN(TRIM(Y25))=0</formula>
    </cfRule>
  </conditionalFormatting>
  <conditionalFormatting sqref="AA8:AG12">
    <cfRule type="containsErrors" dxfId="14" priority="11">
      <formula>ISERROR(AA8)</formula>
    </cfRule>
    <cfRule type="containsBlanks" dxfId="13" priority="12">
      <formula>LEN(TRIM(AA8))=0</formula>
    </cfRule>
  </conditionalFormatting>
  <conditionalFormatting sqref="AG7">
    <cfRule type="containsErrors" dxfId="12" priority="9">
      <formula>ISERROR(AG7)</formula>
    </cfRule>
    <cfRule type="containsBlanks" dxfId="11" priority="10">
      <formula>LEN(TRIM(AG7))=0</formula>
    </cfRule>
  </conditionalFormatting>
  <conditionalFormatting sqref="AA17:AG21">
    <cfRule type="containsErrors" dxfId="10" priority="7">
      <formula>ISERROR(AA17)</formula>
    </cfRule>
    <cfRule type="containsBlanks" dxfId="9" priority="8">
      <formula>LEN(TRIM(AA17))=0</formula>
    </cfRule>
  </conditionalFormatting>
  <conditionalFormatting sqref="AG16">
    <cfRule type="containsErrors" dxfId="8" priority="5">
      <formula>ISERROR(AG16)</formula>
    </cfRule>
    <cfRule type="containsBlanks" dxfId="7" priority="6">
      <formula>LEN(TRIM(AG16))=0</formula>
    </cfRule>
  </conditionalFormatting>
  <conditionalFormatting sqref="AA26:AG30">
    <cfRule type="containsErrors" dxfId="6" priority="3">
      <formula>ISERROR(AA26)</formula>
    </cfRule>
    <cfRule type="containsBlanks" dxfId="5" priority="4">
      <formula>LEN(TRIM(AA26))=0</formula>
    </cfRule>
  </conditionalFormatting>
  <conditionalFormatting sqref="AG25">
    <cfRule type="containsErrors" dxfId="4" priority="1">
      <formula>ISERROR(AG25)</formula>
    </cfRule>
    <cfRule type="containsBlanks" dxfId="3" priority="2">
      <formula>LEN(TRIM(AG25))=0</formula>
    </cfRule>
  </conditionalFormatting>
  <dataValidations count="1">
    <dataValidation type="list" allowBlank="1" showInputMessage="1" showErrorMessage="1" errorTitle="Invalid Year" error="Enter a year from 1900 to 9999, or use the scroll bar to find a year." sqref="B2:AH3">
      <formula1>YearLookup</formula1>
    </dataValidation>
  </dataValidations>
  <printOptions horizontalCentered="1" verticalCentered="1"/>
  <pageMargins left="0.5" right="0.5" top="0.75" bottom="0.75" header="0.3" footer="0.3"/>
  <pageSetup scale="74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F11" sqref="F11"/>
    </sheetView>
  </sheetViews>
  <sheetFormatPr baseColWidth="10" defaultColWidth="8.6640625" defaultRowHeight="13" x14ac:dyDescent="0"/>
  <sheetData>
    <row r="1" spans="1:2">
      <c r="A1" s="16" t="s">
        <v>19</v>
      </c>
    </row>
    <row r="2" spans="1:2">
      <c r="A2" s="1">
        <v>2010</v>
      </c>
    </row>
    <row r="3" spans="1:2">
      <c r="A3" s="1">
        <v>2011</v>
      </c>
    </row>
    <row r="4" spans="1:2">
      <c r="A4" s="1">
        <v>2012</v>
      </c>
    </row>
    <row r="5" spans="1:2">
      <c r="A5" s="1">
        <v>2013</v>
      </c>
    </row>
    <row r="6" spans="1:2">
      <c r="A6" s="1">
        <v>2014</v>
      </c>
    </row>
    <row r="7" spans="1:2">
      <c r="A7" s="1">
        <v>2015</v>
      </c>
    </row>
    <row r="8" spans="1:2">
      <c r="A8" s="1">
        <v>2016</v>
      </c>
    </row>
    <row r="9" spans="1:2">
      <c r="A9" s="1">
        <v>2017</v>
      </c>
    </row>
  </sheetData>
  <phoneticPr fontId="9" type="noConversion"/>
  <pageMargins left="0.7" right="0.7" top="0.75" bottom="0.75" header="0.3" footer="0.3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Calendar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阳 杨</cp:lastModifiedBy>
  <dcterms:created xsi:type="dcterms:W3CDTF">2010-04-07T20:16:53Z</dcterms:created>
  <dcterms:modified xsi:type="dcterms:W3CDTF">2017-01-22T08:50:36Z</dcterms:modified>
  <cp:category/>
</cp:coreProperties>
</file>