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OC-P2和16加Hf论文最后手稿\真空期刊第二次修改\"/>
    </mc:Choice>
  </mc:AlternateContent>
  <xr:revisionPtr revIDLastSave="0" documentId="13_ncr:1_{8B036FC3-0780-48BD-A4C4-5C74F4B210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晶面间距计算模型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I23" i="2" l="1"/>
  <c r="J23" i="2" s="1"/>
  <c r="I22" i="2"/>
  <c r="J22" i="2" s="1"/>
  <c r="K22" i="2" l="1"/>
  <c r="L22" i="2" s="1"/>
  <c r="M22" i="2" s="1"/>
  <c r="K23" i="2"/>
  <c r="L23" i="2" s="1"/>
  <c r="M23" i="2" s="1"/>
  <c r="I21" i="2" l="1"/>
  <c r="K21" i="2" s="1"/>
  <c r="L21" i="2" s="1"/>
  <c r="H14" i="2"/>
  <c r="H13" i="2"/>
  <c r="H12" i="2"/>
  <c r="I12" i="2" s="1"/>
  <c r="J12" i="2" s="1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I4" i="2" s="1"/>
  <c r="J4" i="2" s="1"/>
  <c r="H3" i="2"/>
  <c r="I3" i="2" s="1"/>
  <c r="J3" i="2" s="1"/>
  <c r="H2" i="2"/>
  <c r="I2" i="2" s="1"/>
  <c r="J2" i="2" s="1"/>
  <c r="I13" i="2" l="1"/>
  <c r="J13" i="2" s="1"/>
  <c r="I14" i="2"/>
  <c r="J14" i="2" s="1"/>
  <c r="J21" i="2"/>
  <c r="M21" i="2" s="1"/>
</calcChain>
</file>

<file path=xl/sharedStrings.xml><?xml version="1.0" encoding="utf-8"?>
<sst xmlns="http://schemas.openxmlformats.org/spreadsheetml/2006/main" count="43" uniqueCount="38">
  <si>
    <t>a(Å)</t>
    <phoneticPr fontId="4" type="noConversion"/>
  </si>
  <si>
    <t>b</t>
    <phoneticPr fontId="4" type="noConversion"/>
  </si>
  <si>
    <t>c</t>
    <phoneticPr fontId="4" type="noConversion"/>
  </si>
  <si>
    <t>h</t>
    <phoneticPr fontId="4" type="noConversion"/>
  </si>
  <si>
    <t>k</t>
    <phoneticPr fontId="4" type="noConversion"/>
  </si>
  <si>
    <t>l</t>
    <phoneticPr fontId="4" type="noConversion"/>
  </si>
  <si>
    <t>d(Å)</t>
    <phoneticPr fontId="4" type="noConversion"/>
  </si>
  <si>
    <t>R1(1/nm)</t>
    <phoneticPr fontId="4" type="noConversion"/>
  </si>
  <si>
    <t>L1(1/nm)</t>
    <phoneticPr fontId="4" type="noConversion"/>
  </si>
  <si>
    <t>a</t>
    <phoneticPr fontId="4" type="noConversion"/>
  </si>
  <si>
    <t>β</t>
    <phoneticPr fontId="4" type="noConversion"/>
  </si>
  <si>
    <t>β(rad)</t>
    <phoneticPr fontId="4" type="noConversion"/>
  </si>
  <si>
    <t>sinβ^2</t>
    <phoneticPr fontId="4" type="noConversion"/>
  </si>
  <si>
    <t>cosβ</t>
    <phoneticPr fontId="4" type="noConversion"/>
  </si>
  <si>
    <t>A</t>
    <phoneticPr fontId="4" type="noConversion"/>
  </si>
  <si>
    <t>d</t>
    <phoneticPr fontId="4" type="noConversion"/>
  </si>
  <si>
    <r>
      <t>Y4Al2O9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1"/>
      </rPr>
      <t>YAM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</si>
  <si>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t>TiO2</t>
    <phoneticPr fontId="2" type="noConversion"/>
  </si>
  <si>
    <t>Y2O3</t>
    <phoneticPr fontId="2" type="noConversion"/>
  </si>
  <si>
    <t>Crystal structure</t>
    <phoneticPr fontId="4" type="noConversion"/>
  </si>
  <si>
    <r>
      <t>Fe(</t>
    </r>
    <r>
      <rPr>
        <b/>
        <sz val="14"/>
        <color theme="0"/>
        <rFont val="Times New Roman"/>
        <family val="2"/>
      </rPr>
      <t>Cubic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</si>
  <si>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Y2Ti2O7(</t>
    </r>
    <r>
      <rPr>
        <b/>
        <sz val="14"/>
        <color theme="0"/>
        <rFont val="Times New Roman"/>
        <family val="2"/>
      </rPr>
      <t>Cubic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</si>
  <si>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Y2Hf2O7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Cubic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</si>
  <si>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HfO2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Cubic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</si>
  <si>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Y3Al5O12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Cubic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</si>
  <si>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Y2Hf2O7</t>
    </r>
    <r>
      <rPr>
        <b/>
        <sz val="14"/>
        <color theme="0"/>
        <rFont val="宋体"/>
        <family val="3"/>
        <charset val="134"/>
      </rPr>
      <t>（</t>
    </r>
    <r>
      <rPr>
        <b/>
        <sz val="14"/>
        <color theme="0"/>
        <rFont val="Times New Roman"/>
        <family val="3"/>
      </rPr>
      <t>Cubic</t>
    </r>
    <r>
      <rPr>
        <b/>
        <sz val="14"/>
        <color theme="0"/>
        <rFont val="宋体"/>
        <family val="3"/>
        <charset val="134"/>
      </rPr>
      <t>）</t>
    </r>
    <phoneticPr fontId="2" type="noConversion"/>
  </si>
  <si>
    <r>
      <t>Al2O3</t>
    </r>
    <r>
      <rPr>
        <b/>
        <sz val="14"/>
        <color theme="0"/>
        <rFont val="宋体"/>
        <family val="3"/>
        <charset val="134"/>
      </rPr>
      <t>（</t>
    </r>
    <r>
      <rPr>
        <b/>
        <sz val="14"/>
        <color theme="0"/>
        <rFont val="Times New Roman"/>
        <family val="3"/>
      </rPr>
      <t>Cubic</t>
    </r>
    <r>
      <rPr>
        <b/>
        <sz val="14"/>
        <color theme="0"/>
        <rFont val="宋体"/>
        <family val="3"/>
        <charset val="134"/>
      </rPr>
      <t>）</t>
    </r>
    <phoneticPr fontId="2" type="noConversion"/>
  </si>
  <si>
    <r>
      <t>Y2O3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Cubic</t>
    </r>
    <r>
      <rPr>
        <b/>
        <sz val="14"/>
        <color theme="0"/>
        <rFont val="等线"/>
        <family val="2"/>
        <charset val="134"/>
      </rPr>
      <t>）（</t>
    </r>
    <r>
      <rPr>
        <b/>
        <sz val="14"/>
        <color theme="0"/>
        <rFont val="Times New Roman"/>
        <family val="1"/>
      </rPr>
      <t>10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</si>
  <si>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TiO2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</si>
  <si>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t>Monoclinic system</t>
    <phoneticPr fontId="4" type="noConversion"/>
  </si>
  <si>
    <r>
      <t>Y2TiO5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</si>
  <si>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YTiO3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</si>
  <si>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Y2TiO5(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</si>
  <si>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YTi2O6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</si>
  <si>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Y2Zr2O7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</si>
  <si>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YAlO3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Orthorhombic</t>
    </r>
    <r>
      <rPr>
        <b/>
        <sz val="14"/>
        <color theme="0"/>
        <rFont val="等线"/>
        <family val="2"/>
        <charset val="134"/>
      </rPr>
      <t>）（</t>
    </r>
    <r>
      <rPr>
        <b/>
        <sz val="14"/>
        <color theme="0"/>
        <rFont val="Times New Roman"/>
        <family val="1"/>
      </rPr>
      <t>YAP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</si>
  <si>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YAlO3(YAH)</t>
    </r>
    <r>
      <rPr>
        <b/>
        <sz val="14"/>
        <color theme="0"/>
        <rFont val="等线"/>
        <family val="2"/>
        <charset val="134"/>
      </rPr>
      <t>（</t>
    </r>
    <r>
      <rPr>
        <b/>
        <sz val="14"/>
        <color theme="0"/>
        <rFont val="Times New Roman"/>
        <family val="2"/>
      </rPr>
      <t>Hexagonal</t>
    </r>
    <r>
      <rPr>
        <b/>
        <sz val="14"/>
        <color theme="0"/>
        <rFont val="等线"/>
        <family val="2"/>
        <charset val="134"/>
      </rPr>
      <t>）</t>
    </r>
    <phoneticPr fontId="4" type="noConversion"/>
  </si>
  <si>
    <r>
      <t>Y2TiO5(</t>
    </r>
    <r>
      <rPr>
        <b/>
        <sz val="14"/>
        <color theme="0"/>
        <rFont val="Times New Roman"/>
        <family val="2"/>
      </rPr>
      <t>Hexagonal</t>
    </r>
    <r>
      <rPr>
        <b/>
        <sz val="14"/>
        <color theme="0"/>
        <rFont val="等线"/>
        <family val="2"/>
        <charset val="134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</si>
</sst>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_);[Red]\(0.00000\)"/>
  </numFmts>
  <fonts count="10" x14ac:knownFonts="1">
    <font>
      <sz val="11"/>
      <color theme="1"/>
      <name val="宋体"/>
      <charset val="134"/>
      <scheme val="minor"/>
    </font>
    <font>
      <b/>
      <sz val="16"/>
      <color theme="0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等线"/>
      <family val="2"/>
      <charset val="134"/>
    </font>
    <font>
      <b/>
      <sz val="14"/>
      <color theme="0"/>
      <name val="Times New Roman"/>
      <family val="2"/>
    </font>
    <font>
      <b/>
      <sz val="14"/>
      <color theme="0"/>
      <name val="Times New Roman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9" sqref="A9:XFD9"/>
    </sheetView>
  </sheetViews>
  <sheetFormatPr defaultColWidth="8.875" defaultRowHeight="18.75" x14ac:dyDescent="0.15"/>
  <cols>
    <col min="1" max="1" width="38.375" style="3" customWidth="1"/>
    <col min="2" max="7" width="9.125" style="3" bestFit="1" customWidth="1"/>
    <col min="8" max="8" width="13.5" style="7" bestFit="1" customWidth="1"/>
    <col min="9" max="9" width="13.75" style="3" customWidth="1"/>
    <col min="10" max="10" width="15" style="3" customWidth="1"/>
    <col min="11" max="13" width="9.125" style="3" bestFit="1" customWidth="1"/>
    <col min="14" max="16384" width="8.875" style="3"/>
  </cols>
  <sheetData>
    <row r="1" spans="1:10" ht="20.25" x14ac:dyDescent="0.15">
      <c r="A1" s="4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2" t="s">
        <v>7</v>
      </c>
      <c r="J1" s="2" t="s">
        <v>8</v>
      </c>
    </row>
    <row r="2" spans="1:10" x14ac:dyDescent="0.15">
      <c r="A2" s="4" t="s">
        <v>20</v>
      </c>
      <c r="B2" s="3">
        <v>2.8759999999999999</v>
      </c>
      <c r="C2" s="3">
        <v>2.8759999999999999</v>
      </c>
      <c r="D2" s="3">
        <v>2.8759999999999999</v>
      </c>
      <c r="E2" s="3">
        <v>3</v>
      </c>
      <c r="F2" s="3">
        <v>-1</v>
      </c>
      <c r="G2" s="3">
        <v>0</v>
      </c>
      <c r="H2" s="7">
        <f>B2/SQRT(E2^2+F2^2+G2^2)</f>
        <v>0.90947105506442583</v>
      </c>
      <c r="I2" s="5">
        <f>POWER(H2/10, -1)</f>
        <v>10.99540215635737</v>
      </c>
      <c r="J2" s="5">
        <f>2*I2</f>
        <v>21.99080431271474</v>
      </c>
    </row>
    <row r="3" spans="1:10" x14ac:dyDescent="0.15">
      <c r="A3" s="4" t="s">
        <v>21</v>
      </c>
      <c r="B3" s="3">
        <v>10.095000000000001</v>
      </c>
      <c r="C3" s="3">
        <v>10.095000000000001</v>
      </c>
      <c r="D3" s="3">
        <v>10.095000000000001</v>
      </c>
      <c r="E3" s="3">
        <v>1</v>
      </c>
      <c r="F3" s="3">
        <v>-1</v>
      </c>
      <c r="G3" s="3">
        <v>-3</v>
      </c>
      <c r="H3" s="7">
        <f>B3/SQRT(E3^2+F3^2+G3^2)</f>
        <v>3.0437570235125242</v>
      </c>
      <c r="I3" s="5">
        <f t="shared" ref="I3:I12" si="0">POWER(H3/10, -1)</f>
        <v>3.28541336340307</v>
      </c>
      <c r="J3" s="5">
        <f t="shared" ref="J3:J18" si="1">2*I3</f>
        <v>6.57082672680614</v>
      </c>
    </row>
    <row r="4" spans="1:10" x14ac:dyDescent="0.15">
      <c r="A4" s="4" t="s">
        <v>30</v>
      </c>
      <c r="B4" s="3">
        <v>10.35</v>
      </c>
      <c r="C4" s="3">
        <v>11.25</v>
      </c>
      <c r="D4" s="3">
        <v>3.7</v>
      </c>
      <c r="E4" s="3">
        <v>4</v>
      </c>
      <c r="F4" s="3">
        <v>-4</v>
      </c>
      <c r="G4" s="3">
        <v>0</v>
      </c>
      <c r="H4" s="7">
        <f>1/SQRT((E4/B4)^2+(F4/C4)^2+(G4/D4)^2)</f>
        <v>1.9042214929337342</v>
      </c>
      <c r="I4" s="5">
        <f t="shared" si="0"/>
        <v>5.2514899328194877</v>
      </c>
      <c r="J4" s="5">
        <f t="shared" si="1"/>
        <v>10.502979865638975</v>
      </c>
    </row>
    <row r="5" spans="1:10" x14ac:dyDescent="0.15">
      <c r="A5" s="4" t="s">
        <v>31</v>
      </c>
      <c r="B5" s="3">
        <v>5.327</v>
      </c>
      <c r="C5" s="3">
        <v>5.6180000000000003</v>
      </c>
      <c r="D5" s="3">
        <v>7.5910000000000002</v>
      </c>
      <c r="E5" s="3">
        <v>0</v>
      </c>
      <c r="F5" s="3">
        <v>3</v>
      </c>
      <c r="G5" s="3">
        <v>0</v>
      </c>
      <c r="H5" s="7">
        <f>1/SQRT((E5/B5)^2+(F5/C5)^2+(G5/D5)^2)</f>
        <v>1.8726666666666665</v>
      </c>
      <c r="I5" s="5">
        <f t="shared" si="0"/>
        <v>5.3399786400854401</v>
      </c>
      <c r="J5" s="5">
        <f t="shared" si="1"/>
        <v>10.67995728017088</v>
      </c>
    </row>
    <row r="6" spans="1:10" x14ac:dyDescent="0.15">
      <c r="A6" s="4" t="s">
        <v>32</v>
      </c>
      <c r="B6" s="3">
        <v>10.35</v>
      </c>
      <c r="C6" s="3">
        <v>11.25</v>
      </c>
      <c r="D6" s="3">
        <v>3.7</v>
      </c>
      <c r="E6" s="3">
        <v>0</v>
      </c>
      <c r="F6" s="3">
        <v>-1</v>
      </c>
      <c r="G6" s="3">
        <v>2</v>
      </c>
      <c r="H6" s="7">
        <f>1/SQRT((E6/B6)^2+(F6/C6)^2+(G6/D6)^2)</f>
        <v>1.8254823220087082</v>
      </c>
      <c r="I6" s="5">
        <f t="shared" si="0"/>
        <v>5.4780042947752499</v>
      </c>
      <c r="J6" s="5">
        <f t="shared" si="1"/>
        <v>10.9560085895505</v>
      </c>
    </row>
    <row r="7" spans="1:10" x14ac:dyDescent="0.15">
      <c r="A7" s="4" t="s">
        <v>33</v>
      </c>
      <c r="B7" s="3">
        <v>7.4119999999999999</v>
      </c>
      <c r="C7" s="3">
        <v>10.81</v>
      </c>
      <c r="D7" s="3">
        <v>5.1260000000000003</v>
      </c>
      <c r="E7" s="3">
        <v>3</v>
      </c>
      <c r="F7" s="3">
        <v>-2</v>
      </c>
      <c r="G7" s="3">
        <v>-1</v>
      </c>
      <c r="H7" s="7">
        <f>1/SQRT((E7/B7)^2+(F7/C7)^2+(G7/D7)^2)</f>
        <v>2.0579893678976386</v>
      </c>
      <c r="I7" s="5">
        <f t="shared" si="0"/>
        <v>4.8591115950300603</v>
      </c>
      <c r="J7" s="5">
        <f t="shared" si="1"/>
        <v>9.7182231900601206</v>
      </c>
    </row>
    <row r="8" spans="1:10" x14ac:dyDescent="0.15">
      <c r="A8" s="4" t="s">
        <v>34</v>
      </c>
      <c r="B8" s="3">
        <v>5.8625999999999996</v>
      </c>
      <c r="C8" s="3">
        <v>3.0424899999999999</v>
      </c>
      <c r="D8" s="3">
        <v>6.3049999999999997</v>
      </c>
      <c r="E8" s="3">
        <v>2</v>
      </c>
      <c r="F8" s="3">
        <v>-1</v>
      </c>
      <c r="G8" s="3">
        <v>0</v>
      </c>
      <c r="H8" s="7">
        <f>1/SQRT((E8/B8)^2+(F8/C8)^2+(G8/D8)^2)</f>
        <v>2.1109563721941322</v>
      </c>
      <c r="I8" s="5">
        <f t="shared" si="0"/>
        <v>4.7371893288377063</v>
      </c>
      <c r="J8" s="5">
        <f t="shared" si="1"/>
        <v>9.4743786576754125</v>
      </c>
    </row>
    <row r="9" spans="1:10" x14ac:dyDescent="0.15">
      <c r="A9" s="4" t="s">
        <v>22</v>
      </c>
      <c r="B9" s="3">
        <v>5.2009999999999996</v>
      </c>
      <c r="C9" s="3">
        <v>5.2009999999999996</v>
      </c>
      <c r="D9" s="3">
        <v>5.2009999999999996</v>
      </c>
      <c r="E9" s="3">
        <v>1</v>
      </c>
      <c r="F9" s="3">
        <v>1</v>
      </c>
      <c r="G9" s="3">
        <v>0</v>
      </c>
      <c r="H9" s="7">
        <f>B9/SQRT(E9^2+F9^2+G9^2)</f>
        <v>3.6776623689512333</v>
      </c>
      <c r="I9" s="5">
        <f t="shared" si="0"/>
        <v>2.7191185586869739</v>
      </c>
      <c r="J9" s="5">
        <f t="shared" si="1"/>
        <v>5.4382371173739479</v>
      </c>
    </row>
    <row r="10" spans="1:10" x14ac:dyDescent="0.15">
      <c r="A10" s="4" t="s">
        <v>23</v>
      </c>
      <c r="B10" s="3">
        <v>4.91</v>
      </c>
      <c r="C10" s="3">
        <v>4.91</v>
      </c>
      <c r="D10" s="3">
        <v>4.91</v>
      </c>
      <c r="E10" s="3">
        <v>1</v>
      </c>
      <c r="F10" s="3">
        <v>1</v>
      </c>
      <c r="G10" s="3">
        <v>0</v>
      </c>
      <c r="H10" s="7">
        <f>B10/SQRT(E10^2+F10^2+G10^2)</f>
        <v>3.4718942956259484</v>
      </c>
      <c r="I10" s="5">
        <f t="shared" si="0"/>
        <v>2.8802720211264665</v>
      </c>
      <c r="J10" s="5">
        <f t="shared" si="1"/>
        <v>5.760544042252933</v>
      </c>
    </row>
    <row r="11" spans="1:10" x14ac:dyDescent="0.15">
      <c r="A11" s="4" t="s">
        <v>24</v>
      </c>
      <c r="B11" s="3">
        <v>12.009</v>
      </c>
      <c r="C11" s="3">
        <v>12.009</v>
      </c>
      <c r="D11" s="3">
        <v>12.009</v>
      </c>
      <c r="E11" s="3">
        <v>2</v>
      </c>
      <c r="F11" s="3">
        <v>2</v>
      </c>
      <c r="G11" s="3">
        <v>-2</v>
      </c>
      <c r="H11" s="7">
        <f>B11/SQRT(E11^2+F11^2+G11^2)</f>
        <v>3.4666996913491084</v>
      </c>
      <c r="I11" s="5">
        <f t="shared" si="0"/>
        <v>2.8845879050193641</v>
      </c>
      <c r="J11" s="5">
        <f t="shared" si="1"/>
        <v>5.7691758100387283</v>
      </c>
    </row>
    <row r="12" spans="1:10" x14ac:dyDescent="0.15">
      <c r="A12" s="4" t="s">
        <v>35</v>
      </c>
      <c r="B12" s="3">
        <v>5.1379999999999999</v>
      </c>
      <c r="C12" s="3">
        <v>5.274</v>
      </c>
      <c r="D12" s="3">
        <v>7.3079999999999998</v>
      </c>
      <c r="E12" s="3">
        <v>2</v>
      </c>
      <c r="F12" s="3">
        <v>2</v>
      </c>
      <c r="G12" s="3">
        <v>-2</v>
      </c>
      <c r="H12" s="7">
        <f>1/SQRT((E12/B12)^2+(F12/C12)^2+(G12/D12)^2)</f>
        <v>1.6434918293416934</v>
      </c>
      <c r="I12" s="5">
        <f t="shared" si="0"/>
        <v>6.0846058504626317</v>
      </c>
      <c r="J12" s="5">
        <f t="shared" si="1"/>
        <v>12.169211700925263</v>
      </c>
    </row>
    <row r="13" spans="1:10" x14ac:dyDescent="0.15">
      <c r="A13" s="4" t="s">
        <v>36</v>
      </c>
      <c r="B13" s="3">
        <v>3.68</v>
      </c>
      <c r="C13" s="3">
        <v>3.68</v>
      </c>
      <c r="D13" s="3">
        <v>10.52</v>
      </c>
      <c r="E13" s="3">
        <v>2</v>
      </c>
      <c r="F13" s="3">
        <v>0</v>
      </c>
      <c r="G13" s="3">
        <v>2</v>
      </c>
      <c r="H13" s="7">
        <f>B13/SQRT(4/3*(E13^2+F13^2+E13*F13)+(B13/D13)^2*G13^2)</f>
        <v>1.5250421207558778</v>
      </c>
      <c r="I13" s="5">
        <f>POWER(H13/10, -1)</f>
        <v>6.5571959383282872</v>
      </c>
      <c r="J13" s="5">
        <f t="shared" si="1"/>
        <v>13.114391876656574</v>
      </c>
    </row>
    <row r="14" spans="1:10" x14ac:dyDescent="0.15">
      <c r="A14" s="4" t="s">
        <v>37</v>
      </c>
      <c r="B14" s="3">
        <v>3.6080000000000001</v>
      </c>
      <c r="C14" s="3">
        <v>3.6080000000000001</v>
      </c>
      <c r="D14" s="3">
        <v>11.76</v>
      </c>
      <c r="E14" s="3">
        <v>0</v>
      </c>
      <c r="F14" s="3">
        <v>1</v>
      </c>
      <c r="G14" s="3">
        <v>-2</v>
      </c>
      <c r="H14" s="7">
        <f>B14/SQRT(4/3*(E14^2+F14^2+E14*F14)+(B14/D14)^2*G14^2)</f>
        <v>2.759231637669028</v>
      </c>
      <c r="I14" s="5">
        <f>POWER(H14/10, -1)</f>
        <v>3.6241973538864984</v>
      </c>
      <c r="J14" s="5">
        <f t="shared" si="1"/>
        <v>7.2483947077729969</v>
      </c>
    </row>
    <row r="15" spans="1:10" x14ac:dyDescent="0.15">
      <c r="A15" s="4" t="s">
        <v>25</v>
      </c>
      <c r="B15" s="3">
        <v>10.3</v>
      </c>
      <c r="C15" s="3">
        <v>10.3</v>
      </c>
      <c r="D15" s="3">
        <v>10.3</v>
      </c>
      <c r="E15" s="3">
        <v>3</v>
      </c>
      <c r="F15" s="3">
        <v>1</v>
      </c>
      <c r="G15" s="3">
        <v>-2</v>
      </c>
      <c r="H15" s="3">
        <f>B15/SQRT(E15^2+F15^2+G15^2)</f>
        <v>2.7527907916979713</v>
      </c>
      <c r="I15" s="5">
        <f t="shared" ref="I15:I18" si="2">POWER(H15/10, -1)</f>
        <v>3.6326770745378072</v>
      </c>
      <c r="J15" s="5">
        <f t="shared" si="1"/>
        <v>7.2653541490756144</v>
      </c>
    </row>
    <row r="16" spans="1:10" x14ac:dyDescent="0.15">
      <c r="A16" s="4" t="s">
        <v>26</v>
      </c>
      <c r="B16" s="3">
        <v>7.9</v>
      </c>
      <c r="C16" s="3">
        <v>7.9</v>
      </c>
      <c r="D16" s="3">
        <v>7.9</v>
      </c>
      <c r="E16" s="3">
        <v>2</v>
      </c>
      <c r="F16" s="3">
        <v>-1</v>
      </c>
      <c r="G16" s="3">
        <v>-2</v>
      </c>
      <c r="H16" s="3">
        <f t="shared" ref="H16" si="3">B16/SQRT(E16^2+F16^2+G16^2)</f>
        <v>2.6333333333333333</v>
      </c>
      <c r="I16" s="5">
        <f t="shared" si="2"/>
        <v>3.79746835443038</v>
      </c>
      <c r="J16" s="5">
        <f t="shared" si="1"/>
        <v>7.59493670886076</v>
      </c>
    </row>
    <row r="17" spans="1:13" x14ac:dyDescent="0.15">
      <c r="A17" s="4" t="s">
        <v>28</v>
      </c>
      <c r="B17" s="3">
        <v>4.5330000000000004</v>
      </c>
      <c r="C17" s="3">
        <v>5.49</v>
      </c>
      <c r="D17" s="3">
        <v>4.8920000000000003</v>
      </c>
      <c r="E17" s="3">
        <v>1</v>
      </c>
      <c r="F17" s="3">
        <v>1</v>
      </c>
      <c r="G17" s="3">
        <v>-2</v>
      </c>
      <c r="H17" s="7">
        <f>1/SQRT((E17/B17)^2+(F17/C17)^2+(G17/D17)^2)</f>
        <v>2.0040631739858252</v>
      </c>
      <c r="I17" s="5">
        <f t="shared" si="2"/>
        <v>4.9898626599236788</v>
      </c>
      <c r="J17" s="5">
        <f t="shared" si="1"/>
        <v>9.9797253198473577</v>
      </c>
    </row>
    <row r="18" spans="1:13" x14ac:dyDescent="0.15">
      <c r="A18" s="4" t="s">
        <v>27</v>
      </c>
      <c r="B18" s="3">
        <v>10.603999999999999</v>
      </c>
      <c r="C18" s="3">
        <v>10.603999999999999</v>
      </c>
      <c r="D18" s="3">
        <v>10.603999999999999</v>
      </c>
      <c r="E18" s="3">
        <v>0</v>
      </c>
      <c r="F18" s="3">
        <v>2</v>
      </c>
      <c r="G18" s="3">
        <v>2</v>
      </c>
      <c r="H18" s="7">
        <f>B18/SQRT(E18^2+F18^2+G18^2)</f>
        <v>3.7490801538510743</v>
      </c>
      <c r="I18" s="5">
        <f t="shared" si="2"/>
        <v>2.6673209399718885</v>
      </c>
      <c r="J18" s="5">
        <f t="shared" si="1"/>
        <v>5.3346418799437769</v>
      </c>
    </row>
    <row r="19" spans="1:13" x14ac:dyDescent="0.15">
      <c r="A19" s="4"/>
      <c r="H19" s="3"/>
      <c r="I19" s="5"/>
      <c r="J19" s="5"/>
    </row>
    <row r="20" spans="1:13" x14ac:dyDescent="0.15">
      <c r="A20" s="4" t="s">
        <v>29</v>
      </c>
      <c r="B20" s="3" t="s">
        <v>9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7" t="s">
        <v>10</v>
      </c>
      <c r="I20" s="3" t="s">
        <v>11</v>
      </c>
      <c r="J20" s="3" t="s">
        <v>12</v>
      </c>
      <c r="K20" s="3" t="s">
        <v>13</v>
      </c>
      <c r="L20" s="3" t="s">
        <v>14</v>
      </c>
      <c r="M20" s="3" t="s">
        <v>15</v>
      </c>
    </row>
    <row r="21" spans="1:13" x14ac:dyDescent="0.15">
      <c r="A21" s="4" t="s">
        <v>16</v>
      </c>
      <c r="B21" s="3">
        <v>7.375</v>
      </c>
      <c r="C21" s="3">
        <v>10.507</v>
      </c>
      <c r="D21" s="3">
        <v>11.113</v>
      </c>
      <c r="E21" s="3">
        <v>0</v>
      </c>
      <c r="F21" s="3">
        <v>3</v>
      </c>
      <c r="G21" s="3">
        <v>3</v>
      </c>
      <c r="H21" s="7">
        <v>108.58</v>
      </c>
      <c r="I21" s="5">
        <f>3.1415926535*H21/180</f>
        <v>1.8950785017612779</v>
      </c>
      <c r="J21" s="3">
        <f>SIN(I21)^2</f>
        <v>0.89847590687710133</v>
      </c>
      <c r="K21" s="3">
        <f>COS(I21)</f>
        <v>-0.31862845623531305</v>
      </c>
      <c r="L21" s="3">
        <f>E21^2/B21^2+G21^2/D21^2-2*E21*G21/B21/D21*K21</f>
        <v>7.287522031899768E-2</v>
      </c>
      <c r="M21" s="3">
        <f>1/SQRT(L21/J21+F21^2/C21^2)</f>
        <v>2.479674499200704</v>
      </c>
    </row>
    <row r="22" spans="1:13" x14ac:dyDescent="0.15">
      <c r="A22" s="4" t="s">
        <v>17</v>
      </c>
      <c r="B22" s="3">
        <v>12.208</v>
      </c>
      <c r="C22" s="3">
        <v>3.7490000000000001</v>
      </c>
      <c r="D22" s="3">
        <v>6.5350000000000001</v>
      </c>
      <c r="E22" s="3">
        <v>2</v>
      </c>
      <c r="F22" s="3">
        <v>2</v>
      </c>
      <c r="G22" s="3">
        <v>2</v>
      </c>
      <c r="H22" s="7">
        <v>107.36</v>
      </c>
      <c r="I22" s="5">
        <f>3.1415926535*H22/180</f>
        <v>1.8737854848875555</v>
      </c>
      <c r="J22" s="3">
        <f>SIN(I22)^2</f>
        <v>0.91097263748347079</v>
      </c>
      <c r="K22" s="3">
        <f>COS(I22)</f>
        <v>-0.29837453396114305</v>
      </c>
      <c r="L22" s="3">
        <f>E22^2/B22^2+G22^2/D22^2-2*E22*G22/B22/D22*K22</f>
        <v>0.1504224485303223</v>
      </c>
      <c r="M22" s="3">
        <f>1/SQRT(L22/J22+F22^2/C22^2)</f>
        <v>1.4911774472847481</v>
      </c>
    </row>
    <row r="23" spans="1:13" x14ac:dyDescent="0.15">
      <c r="A23" s="4" t="s">
        <v>18</v>
      </c>
      <c r="B23" s="3">
        <v>13.88</v>
      </c>
      <c r="C23" s="3">
        <v>3.5129999999999999</v>
      </c>
      <c r="D23" s="3">
        <v>8.6289999999999996</v>
      </c>
      <c r="E23" s="3">
        <v>1</v>
      </c>
      <c r="F23" s="3">
        <v>1</v>
      </c>
      <c r="G23" s="3">
        <v>1</v>
      </c>
      <c r="H23" s="7">
        <v>100.09</v>
      </c>
      <c r="I23" s="5">
        <f>3.1415926535*H23/180</f>
        <v>1.7469000482711945</v>
      </c>
      <c r="J23" s="3">
        <f>SIN(I23)^2</f>
        <v>0.96930674871238387</v>
      </c>
      <c r="K23" s="3">
        <f>COS(I23)</f>
        <v>-0.17519489515284467</v>
      </c>
      <c r="L23" s="3">
        <f>E23^2/B23^2+G23^2/D23^2-2*E23*G23/B23/D23*K23</f>
        <v>2.1546245661688224E-2</v>
      </c>
      <c r="M23" s="3">
        <f>1/SQRT(L23/J23+F23^2/C23^2)</f>
        <v>3.1119879746460266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1DD21-ACE8-4BE0-8B95-85FC55899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晶面间距计算模型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YTX</dc:creator>
  <cp:lastModifiedBy>YTX</cp:lastModifiedBy>
  <dcterms:created xsi:type="dcterms:W3CDTF">2006-09-16T00:00:00Z</dcterms:created>
  <dcterms:modified xsi:type="dcterms:W3CDTF">2024-06-19T09:35:37Z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