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4.立项资料\"/>
    </mc:Choice>
  </mc:AlternateContent>
  <xr:revisionPtr revIDLastSave="0" documentId="13_ncr:1_{2D590453-161F-4970-A5D1-3665E218D04C}" xr6:coauthVersionLast="40" xr6:coauthVersionMax="40" xr10:uidLastSave="{00000000-0000-0000-0000-000000000000}"/>
  <bookViews>
    <workbookView xWindow="0" yWindow="0" windowWidth="20730" windowHeight="11760" tabRatio="528" activeTab="6" xr2:uid="{00000000-000D-0000-FFFF-FFFF00000000}"/>
  </bookViews>
  <sheets>
    <sheet name="外部材料采购" sheetId="19" r:id="rId1"/>
    <sheet name="里程碑计划" sheetId="8" r:id="rId2"/>
    <sheet name="外部服务采购" sheetId="17" r:id="rId3"/>
    <sheet name="项目日常费用" sheetId="18" r:id="rId4"/>
    <sheet name="人力资源成本计划" sheetId="16" r:id="rId5"/>
    <sheet name="分阶段成本表（自动）" sheetId="1" r:id="rId6"/>
    <sheet name="项目成本预算表（自动）" sheetId="11" r:id="rId7"/>
  </sheets>
  <definedNames>
    <definedName name="_xlnm.Print_Area" localSheetId="0">外部材料采购!$G$7</definedName>
    <definedName name="_xlnm.Print_Area" localSheetId="6">'项目成本预算表（自动）'!$A$1:$I$21</definedName>
  </definedNames>
  <calcPr calcId="181029"/>
</workbook>
</file>

<file path=xl/calcChain.xml><?xml version="1.0" encoding="utf-8"?>
<calcChain xmlns="http://schemas.openxmlformats.org/spreadsheetml/2006/main">
  <c r="H19" i="8" l="1"/>
  <c r="O7" i="18" l="1"/>
  <c r="O8" i="18"/>
  <c r="I7" i="18"/>
  <c r="I8" i="18"/>
  <c r="K8" i="18" s="1"/>
  <c r="F7" i="18"/>
  <c r="K7" i="18" s="1"/>
  <c r="F8" i="18"/>
  <c r="H13" i="8"/>
  <c r="H14" i="8"/>
  <c r="H15" i="8"/>
  <c r="H16" i="8"/>
  <c r="H17" i="8"/>
  <c r="H18" i="8"/>
  <c r="H20" i="8"/>
  <c r="H9" i="8"/>
  <c r="G4" i="11"/>
  <c r="C6" i="18" l="1"/>
  <c r="C7" i="18"/>
  <c r="C8" i="18"/>
  <c r="C9" i="18"/>
  <c r="B9" i="18"/>
  <c r="B8" i="18"/>
  <c r="B7" i="18"/>
  <c r="B6" i="18"/>
  <c r="B5" i="18"/>
  <c r="C5" i="18"/>
  <c r="C24" i="8"/>
  <c r="L5" i="16" l="1"/>
  <c r="A8" i="16"/>
  <c r="A7" i="16"/>
  <c r="A6" i="16"/>
  <c r="A5" i="16"/>
  <c r="A4" i="16"/>
  <c r="L4" i="16"/>
  <c r="I4" i="16"/>
  <c r="I6" i="16"/>
  <c r="I7" i="16"/>
  <c r="I8" i="16"/>
  <c r="I5" i="16"/>
  <c r="M4" i="16" l="1"/>
  <c r="M5" i="16"/>
  <c r="J11" i="1" s="1"/>
  <c r="J10" i="1"/>
  <c r="B18" i="16"/>
  <c r="L10" i="16"/>
  <c r="M6" i="16"/>
  <c r="M8" i="16"/>
  <c r="M7" i="16"/>
  <c r="B19" i="16" l="1"/>
  <c r="J14" i="1"/>
  <c r="B22" i="16"/>
  <c r="J13" i="1"/>
  <c r="B21" i="16"/>
  <c r="J12" i="1"/>
  <c r="B20" i="16"/>
  <c r="E24" i="8"/>
  <c r="F24" i="8"/>
  <c r="G24" i="8"/>
  <c r="D24" i="8"/>
  <c r="H10" i="8"/>
  <c r="H11" i="8"/>
  <c r="H12" i="8"/>
  <c r="H22" i="8"/>
  <c r="H23" i="8"/>
  <c r="H8" i="8"/>
  <c r="H4" i="11" l="1"/>
  <c r="G18" i="11" l="1"/>
  <c r="F18" i="11"/>
  <c r="H21" i="1"/>
  <c r="G14" i="1"/>
  <c r="H14" i="1" s="1"/>
  <c r="D14" i="1"/>
  <c r="C14" i="1"/>
  <c r="G13" i="1"/>
  <c r="D13" i="1"/>
  <c r="C13" i="1"/>
  <c r="G12" i="1"/>
  <c r="H12" i="1" s="1"/>
  <c r="D12" i="1"/>
  <c r="C12" i="1"/>
  <c r="G11" i="1"/>
  <c r="H11" i="1" s="1"/>
  <c r="D11" i="1"/>
  <c r="C11" i="1"/>
  <c r="G10" i="1"/>
  <c r="H10" i="1" s="1"/>
  <c r="D10" i="1"/>
  <c r="C10" i="1"/>
  <c r="C8" i="16"/>
  <c r="B8" i="16"/>
  <c r="C7" i="16"/>
  <c r="B7" i="16"/>
  <c r="C6" i="16"/>
  <c r="B6" i="16"/>
  <c r="C5" i="16"/>
  <c r="B5" i="16"/>
  <c r="C4" i="16"/>
  <c r="B4" i="16"/>
  <c r="D67" i="18"/>
  <c r="D58" i="18"/>
  <c r="D15" i="11" s="1"/>
  <c r="F45" i="18"/>
  <c r="F44" i="18"/>
  <c r="F43" i="18"/>
  <c r="F42" i="18"/>
  <c r="F41" i="18"/>
  <c r="F40" i="18"/>
  <c r="F39" i="18"/>
  <c r="F38" i="18"/>
  <c r="F37" i="18"/>
  <c r="F36" i="18"/>
  <c r="F32" i="18"/>
  <c r="D13" i="11" s="1"/>
  <c r="J10" i="18"/>
  <c r="D11" i="11" s="1"/>
  <c r="O9" i="18"/>
  <c r="I9" i="18"/>
  <c r="F9" i="18"/>
  <c r="O6" i="18"/>
  <c r="I6" i="18"/>
  <c r="F6" i="18"/>
  <c r="O5" i="18"/>
  <c r="I5" i="18"/>
  <c r="F5" i="18"/>
  <c r="G24" i="17"/>
  <c r="H24" i="17" s="1"/>
  <c r="G21" i="17"/>
  <c r="D8" i="11" s="1"/>
  <c r="D13" i="17"/>
  <c r="E13" i="17" s="1"/>
  <c r="C13" i="17"/>
  <c r="B13" i="17"/>
  <c r="E12" i="17"/>
  <c r="C12" i="17"/>
  <c r="B12" i="17"/>
  <c r="E11" i="17"/>
  <c r="C11" i="17"/>
  <c r="B11" i="17"/>
  <c r="D10" i="17"/>
  <c r="E10" i="17" s="1"/>
  <c r="C10" i="17"/>
  <c r="B10" i="17"/>
  <c r="D9" i="17"/>
  <c r="C9" i="17"/>
  <c r="B9" i="17"/>
  <c r="H27" i="8"/>
  <c r="G26" i="8"/>
  <c r="E14" i="1" s="1"/>
  <c r="F26" i="8"/>
  <c r="C18" i="18" s="1"/>
  <c r="E26" i="8"/>
  <c r="D26" i="8"/>
  <c r="C26" i="8"/>
  <c r="F23" i="19"/>
  <c r="F22" i="19"/>
  <c r="F21" i="19"/>
  <c r="F20" i="19"/>
  <c r="F19" i="19"/>
  <c r="F6" i="19"/>
  <c r="F5" i="19"/>
  <c r="F4" i="19"/>
  <c r="F3" i="19"/>
  <c r="F7" i="19" l="1"/>
  <c r="F24" i="19"/>
  <c r="F27" i="19" s="1"/>
  <c r="K9" i="18"/>
  <c r="K6" i="18"/>
  <c r="I10" i="18"/>
  <c r="F46" i="18"/>
  <c r="D14" i="11" s="1"/>
  <c r="H21" i="17"/>
  <c r="D9" i="11"/>
  <c r="E10" i="1"/>
  <c r="D4" i="16"/>
  <c r="O10" i="18"/>
  <c r="D12" i="11" s="1"/>
  <c r="K5" i="18"/>
  <c r="E6" i="17"/>
  <c r="H6" i="1"/>
  <c r="B6" i="17"/>
  <c r="D15" i="17"/>
  <c r="C6" i="1"/>
  <c r="G15" i="1"/>
  <c r="D20" i="1" s="1"/>
  <c r="E11" i="1"/>
  <c r="D5" i="16"/>
  <c r="C16" i="18"/>
  <c r="D6" i="16"/>
  <c r="E12" i="1"/>
  <c r="C17" i="18"/>
  <c r="F10" i="19"/>
  <c r="F8" i="19"/>
  <c r="F9" i="19" s="1"/>
  <c r="F11" i="19" s="1"/>
  <c r="E9" i="17"/>
  <c r="E15" i="17" s="1"/>
  <c r="F10" i="18"/>
  <c r="H13" i="1"/>
  <c r="H15" i="1" s="1"/>
  <c r="I20" i="1" s="1"/>
  <c r="H26" i="8"/>
  <c r="C15" i="18"/>
  <c r="C19" i="18"/>
  <c r="D8" i="16"/>
  <c r="E13" i="1"/>
  <c r="D7" i="16"/>
  <c r="E15" i="1" l="1"/>
  <c r="D19" i="1" s="1"/>
  <c r="F8" i="16"/>
  <c r="N8" i="16" s="1"/>
  <c r="F6" i="16"/>
  <c r="N6" i="16" s="1"/>
  <c r="F7" i="16"/>
  <c r="N7" i="16" s="1"/>
  <c r="D10" i="11"/>
  <c r="K10" i="18"/>
  <c r="F5" i="16"/>
  <c r="N5" i="16" s="1"/>
  <c r="D12" i="19"/>
  <c r="F12" i="19" s="1"/>
  <c r="F13" i="19"/>
  <c r="D10" i="16"/>
  <c r="F4" i="16"/>
  <c r="N4" i="16" s="1"/>
  <c r="C20" i="18"/>
  <c r="D18" i="18" s="1"/>
  <c r="G15" i="17"/>
  <c r="D7" i="11" s="1"/>
  <c r="E18" i="17"/>
  <c r="F14" i="19" l="1"/>
  <c r="F26" i="19" s="1"/>
  <c r="D6" i="11" s="1"/>
  <c r="E18" i="18"/>
  <c r="I13" i="1" s="1"/>
  <c r="H15" i="17"/>
  <c r="D15" i="18"/>
  <c r="E15" i="18" s="1"/>
  <c r="I10" i="1" s="1"/>
  <c r="F13" i="1"/>
  <c r="F12" i="1"/>
  <c r="I10" i="16"/>
  <c r="D17" i="11" s="1"/>
  <c r="J15" i="1"/>
  <c r="D19" i="18"/>
  <c r="E19" i="18" s="1"/>
  <c r="I14" i="1" s="1"/>
  <c r="D17" i="18"/>
  <c r="E17" i="18" s="1"/>
  <c r="I12" i="1" s="1"/>
  <c r="F10" i="1"/>
  <c r="F10" i="16"/>
  <c r="F11" i="1"/>
  <c r="D16" i="18"/>
  <c r="E16" i="18" s="1"/>
  <c r="I11" i="1" s="1"/>
  <c r="F14" i="1"/>
  <c r="K13" i="1" l="1"/>
  <c r="N10" i="16"/>
  <c r="D16" i="11"/>
  <c r="D18" i="11" s="1"/>
  <c r="K12" i="1"/>
  <c r="K11" i="1"/>
  <c r="F15" i="1"/>
  <c r="I18" i="1" s="1"/>
  <c r="K10" i="1"/>
  <c r="K14" i="1"/>
  <c r="I15" i="1"/>
  <c r="I19" i="1" s="1"/>
  <c r="K15" i="1" l="1"/>
</calcChain>
</file>

<file path=xl/sharedStrings.xml><?xml version="1.0" encoding="utf-8"?>
<sst xmlns="http://schemas.openxmlformats.org/spreadsheetml/2006/main" count="333" uniqueCount="227">
  <si>
    <t>软件许可报价单</t>
  </si>
  <si>
    <t>产品及版本</t>
  </si>
  <si>
    <t>单位</t>
  </si>
  <si>
    <t>单价(RMB)</t>
  </si>
  <si>
    <t>授权数量</t>
  </si>
  <si>
    <t>价格</t>
  </si>
  <si>
    <t xml:space="preserve">小计   </t>
  </si>
  <si>
    <t>数据库</t>
  </si>
  <si>
    <t xml:space="preserve"> 授权费总价</t>
  </si>
  <si>
    <t xml:space="preserve"> 用户折扣</t>
  </si>
  <si>
    <t>授权费净价</t>
  </si>
  <si>
    <t xml:space="preserve">维护费  (全年度)                                                                                                                                  </t>
  </si>
  <si>
    <t>Base 基价</t>
  </si>
  <si>
    <t xml:space="preserve"> 软件税费( 增值税17% ) </t>
  </si>
  <si>
    <t>总报价(含全年维护费及税费)</t>
  </si>
  <si>
    <t>外部物资采购明细</t>
  </si>
  <si>
    <t>型号</t>
  </si>
  <si>
    <t>描述</t>
  </si>
  <si>
    <t>数量</t>
  </si>
  <si>
    <t>单价（元）</t>
  </si>
  <si>
    <t>金额</t>
  </si>
  <si>
    <t>成本合计：</t>
  </si>
  <si>
    <t>硬件材料价格汇总：</t>
  </si>
  <si>
    <t>增值税</t>
  </si>
  <si>
    <t>填写绿底部分</t>
  </si>
  <si>
    <t>角色</t>
  </si>
  <si>
    <t>人员</t>
  </si>
  <si>
    <t>第一阶段</t>
  </si>
  <si>
    <t>第二阶段</t>
  </si>
  <si>
    <t>第三阶段</t>
  </si>
  <si>
    <t>第四阶段</t>
  </si>
  <si>
    <t>第五阶段</t>
  </si>
  <si>
    <t>合计</t>
  </si>
  <si>
    <t>项目准备</t>
  </si>
  <si>
    <t>分析设计</t>
  </si>
  <si>
    <t>扩展功能开发</t>
  </si>
  <si>
    <t>软件测试</t>
  </si>
  <si>
    <t>开始时间</t>
  </si>
  <si>
    <t>结束时间</t>
  </si>
  <si>
    <t>项目经理</t>
  </si>
  <si>
    <t xml:space="preserve"> </t>
  </si>
  <si>
    <t>内部人天</t>
  </si>
  <si>
    <t>协作人天</t>
  </si>
  <si>
    <t>特别说明：</t>
  </si>
  <si>
    <t>外部服务采购-信息咨询费</t>
  </si>
  <si>
    <r>
      <rPr>
        <b/>
        <sz val="11"/>
        <color rgb="FFFF0000"/>
        <rFont val="宋体"/>
        <family val="3"/>
        <charset val="134"/>
      </rPr>
      <t>按人天</t>
    </r>
    <r>
      <rPr>
        <b/>
        <sz val="11"/>
        <rFont val="宋体"/>
        <family val="3"/>
        <charset val="134"/>
      </rPr>
      <t>结算的外包服务采购</t>
    </r>
  </si>
  <si>
    <t>协作顾问人天明细</t>
  </si>
  <si>
    <t>项目计划开始时间</t>
  </si>
  <si>
    <t>项目计划结束时间</t>
  </si>
  <si>
    <r>
      <rPr>
        <b/>
        <sz val="11"/>
        <color indexed="42"/>
        <rFont val="宋体"/>
        <family val="3"/>
        <charset val="134"/>
      </rPr>
      <t>阶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段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计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划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和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成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本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预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算</t>
    </r>
  </si>
  <si>
    <t>阶段名称</t>
  </si>
  <si>
    <t>完成时间</t>
  </si>
  <si>
    <t>协作顾问人天数</t>
  </si>
  <si>
    <t>协作成本</t>
  </si>
  <si>
    <t>基础功能开发</t>
  </si>
  <si>
    <t>选择</t>
  </si>
  <si>
    <t>分类合计</t>
  </si>
  <si>
    <t>增票（原价/1.06）</t>
  </si>
  <si>
    <t>成本预算标准与汇总</t>
  </si>
  <si>
    <t>项目</t>
  </si>
  <si>
    <t>级别</t>
  </si>
  <si>
    <t>人天成本标准</t>
  </si>
  <si>
    <t>协作顾问成本标准</t>
  </si>
  <si>
    <t>协作顾问成本</t>
  </si>
  <si>
    <r>
      <rPr>
        <b/>
        <sz val="11"/>
        <color rgb="FFFF0000"/>
        <rFont val="宋体"/>
        <family val="3"/>
        <charset val="134"/>
      </rPr>
      <t>不按人天</t>
    </r>
    <r>
      <rPr>
        <b/>
        <sz val="11"/>
        <rFont val="宋体"/>
        <family val="3"/>
        <charset val="134"/>
      </rPr>
      <t>结算的外包服务采购</t>
    </r>
  </si>
  <si>
    <t>总包价：</t>
  </si>
  <si>
    <t>咨询服务费</t>
  </si>
  <si>
    <t>项目日常差旅费与房租费（技术开发人员填写）</t>
  </si>
  <si>
    <t>往返路费</t>
  </si>
  <si>
    <t>住宿费（享受差旅补贴类填写）</t>
  </si>
  <si>
    <t>市内交通费</t>
  </si>
  <si>
    <t>总计</t>
  </si>
  <si>
    <t>房租费（未享受差旅补贴采取租房类填写）</t>
  </si>
  <si>
    <t>项目阶段（填写）</t>
  </si>
  <si>
    <t>单价</t>
  </si>
  <si>
    <t>人次数</t>
  </si>
  <si>
    <t>小计</t>
  </si>
  <si>
    <t>住宿标准</t>
  </si>
  <si>
    <t>住宿人天数</t>
  </si>
  <si>
    <r>
      <rPr>
        <sz val="10"/>
        <rFont val="宋体"/>
        <family val="3"/>
        <charset val="134"/>
      </rPr>
      <t>市内交通费</t>
    </r>
  </si>
  <si>
    <t>租住月数</t>
  </si>
  <si>
    <t>月租金</t>
  </si>
  <si>
    <t>水电气物业费等</t>
  </si>
  <si>
    <t>工作量</t>
  </si>
  <si>
    <t>阶段费用</t>
  </si>
  <si>
    <t>预计人天数</t>
  </si>
  <si>
    <t>占总工作量</t>
  </si>
  <si>
    <t xml:space="preserve">软件测试 </t>
  </si>
  <si>
    <t>业务活动费、团队活动费（项目经理填写）</t>
  </si>
  <si>
    <t>阶段</t>
  </si>
  <si>
    <t>次数</t>
  </si>
  <si>
    <t>费用事由</t>
  </si>
  <si>
    <t>需求分析</t>
  </si>
  <si>
    <t>软件设计</t>
  </si>
  <si>
    <t>软件开发</t>
  </si>
  <si>
    <t>项目日常费用-其他费用（项目经理填写）</t>
  </si>
  <si>
    <t>租房生活用品名称</t>
  </si>
  <si>
    <t>租房生活用品数量</t>
  </si>
  <si>
    <t>其他费用（项目经理填写）</t>
  </si>
  <si>
    <t>办公费</t>
  </si>
  <si>
    <t>增加费用科目（项目经理填写）</t>
  </si>
  <si>
    <t>公司内部人力成本预算</t>
  </si>
  <si>
    <t>内部人天数</t>
  </si>
  <si>
    <t>人天标准</t>
  </si>
  <si>
    <t>人力成本</t>
  </si>
  <si>
    <t>项目节点奖励</t>
  </si>
  <si>
    <t>总成本</t>
  </si>
  <si>
    <t>备注</t>
  </si>
  <si>
    <t>SEI产品研发部</t>
  </si>
  <si>
    <t>内部人天成本标准</t>
  </si>
  <si>
    <t>SAP</t>
  </si>
  <si>
    <t>PDM、电子商务</t>
  </si>
  <si>
    <t>云服务、SEI、物流</t>
  </si>
  <si>
    <t>集团支持、集成、教育、系统运维</t>
  </si>
  <si>
    <t>项目节点奖励标准</t>
  </si>
  <si>
    <t>奖励标准结合根据评议后的标准填写</t>
  </si>
  <si>
    <t>分阶段成本表</t>
  </si>
  <si>
    <t>金额单位：人民币元</t>
  </si>
  <si>
    <r>
      <rPr>
        <b/>
        <sz val="11"/>
        <color indexed="9"/>
        <rFont val="宋体"/>
        <family val="3"/>
        <charset val="134"/>
      </rPr>
      <t>项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family val="3"/>
        <charset val="134"/>
      </rPr>
      <t>目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family val="3"/>
        <charset val="134"/>
      </rPr>
      <t>信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family val="3"/>
        <charset val="134"/>
      </rPr>
      <t>息</t>
    </r>
  </si>
  <si>
    <r>
      <rPr>
        <sz val="11"/>
        <rFont val="宋体"/>
        <family val="3"/>
        <charset val="134"/>
      </rPr>
      <t>项目经理（</t>
    </r>
    <r>
      <rPr>
        <sz val="11"/>
        <color rgb="FFFF0000"/>
        <rFont val="宋体"/>
        <family val="3"/>
        <charset val="134"/>
      </rPr>
      <t>签字</t>
    </r>
    <r>
      <rPr>
        <sz val="11"/>
        <rFont val="宋体"/>
        <family val="3"/>
        <charset val="134"/>
      </rPr>
      <t>）：</t>
    </r>
  </si>
  <si>
    <t>项目名称</t>
  </si>
  <si>
    <t>业务范围</t>
  </si>
  <si>
    <t>成本中心</t>
  </si>
  <si>
    <r>
      <rPr>
        <b/>
        <sz val="11"/>
        <color indexed="9"/>
        <rFont val="宋体"/>
        <family val="3"/>
        <charset val="134"/>
      </rPr>
      <t>阶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段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计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划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和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成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本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预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算</t>
    </r>
  </si>
  <si>
    <t>项目预计投入人天数合计</t>
  </si>
  <si>
    <t>差旅费</t>
  </si>
  <si>
    <t>阶段成本合计</t>
  </si>
  <si>
    <r>
      <rPr>
        <sz val="10"/>
        <rFont val="Times New Roman"/>
        <family val="1"/>
      </rPr>
      <t xml:space="preserve">                                                         </t>
    </r>
    <r>
      <rPr>
        <sz val="10"/>
        <rFont val="宋体"/>
        <family val="3"/>
        <charset val="134"/>
      </rPr>
      <t>分类合计</t>
    </r>
    <r>
      <rPr>
        <sz val="10"/>
        <rFont val="Times New Roman"/>
        <family val="1"/>
      </rPr>
      <t xml:space="preserve">    </t>
    </r>
  </si>
  <si>
    <t>人力成本标准</t>
  </si>
  <si>
    <t>项目成本汇总</t>
  </si>
  <si>
    <t>人天数</t>
  </si>
  <si>
    <t>内部人工成本</t>
  </si>
  <si>
    <t>预算金额</t>
  </si>
  <si>
    <t>公司标准</t>
  </si>
  <si>
    <t>内部顾问成本标准</t>
  </si>
  <si>
    <t>外部材料采购成本</t>
  </si>
  <si>
    <t>见外部材料采购</t>
  </si>
  <si>
    <t>资产化研发项目成本预算表</t>
  </si>
  <si>
    <r>
      <rPr>
        <b/>
        <sz val="11"/>
        <rFont val="宋体"/>
        <family val="3"/>
        <charset val="134"/>
      </rPr>
      <t>填表日期：</t>
    </r>
    <r>
      <rPr>
        <b/>
        <sz val="11"/>
        <rFont val="Times New Roman"/>
        <family val="1"/>
      </rPr>
      <t xml:space="preserve"> </t>
    </r>
  </si>
  <si>
    <r>
      <rPr>
        <b/>
        <sz val="11"/>
        <rFont val="宋体"/>
        <family val="3"/>
        <charset val="134"/>
      </rPr>
      <t>项目名称</t>
    </r>
    <r>
      <rPr>
        <b/>
        <sz val="11"/>
        <rFont val="宋体"/>
        <family val="3"/>
        <charset val="134"/>
      </rPr>
      <t>：</t>
    </r>
  </si>
  <si>
    <t>项目WBS：</t>
  </si>
  <si>
    <t xml:space="preserve">    项目开发所在地:</t>
  </si>
  <si>
    <t>项目开始-完成时间</t>
  </si>
  <si>
    <t>预算科目</t>
  </si>
  <si>
    <t>预算内容</t>
  </si>
  <si>
    <t>预算调整1（手工填写调整金额）</t>
  </si>
  <si>
    <t>预算调整2（手工填写调整金额）</t>
  </si>
  <si>
    <t>预算情况说明及补充</t>
  </si>
  <si>
    <t>1.外部材料采购</t>
  </si>
  <si>
    <t>外部物资采购</t>
  </si>
  <si>
    <r>
      <rPr>
        <sz val="10"/>
        <color indexed="12"/>
        <rFont val="宋体"/>
        <family val="3"/>
        <charset val="134"/>
      </rPr>
      <t>主要物资</t>
    </r>
    <r>
      <rPr>
        <sz val="10"/>
        <color indexed="12"/>
        <rFont val="Times New Roman"/>
        <family val="1"/>
      </rPr>
      <t>(</t>
    </r>
    <r>
      <rPr>
        <sz val="10"/>
        <color indexed="12"/>
        <rFont val="宋体"/>
        <family val="3"/>
        <charset val="134"/>
      </rPr>
      <t>软件许可（</t>
    </r>
    <r>
      <rPr>
        <sz val="10"/>
        <color indexed="12"/>
        <rFont val="Times New Roman"/>
        <family val="1"/>
      </rPr>
      <t>17%</t>
    </r>
    <r>
      <rPr>
        <sz val="10"/>
        <color indexed="12"/>
        <rFont val="宋体"/>
        <family val="3"/>
        <charset val="134"/>
      </rPr>
      <t>增票结算）、相关硬件等</t>
    </r>
    <r>
      <rPr>
        <sz val="10"/>
        <color indexed="12"/>
        <rFont val="Times New Roman"/>
        <family val="1"/>
      </rPr>
      <t xml:space="preserve">)
</t>
    </r>
  </si>
  <si>
    <t>软件许可/材料采购</t>
  </si>
  <si>
    <t>2.外部服务采购</t>
  </si>
  <si>
    <t>信息咨询费</t>
  </si>
  <si>
    <t>按人天结算的外包服务采购</t>
  </si>
  <si>
    <r>
      <rPr>
        <b/>
        <sz val="10"/>
        <rFont val="宋体"/>
        <family val="3"/>
        <charset val="134"/>
      </rPr>
      <t>两种形式：普票（原价），增票（原价</t>
    </r>
    <r>
      <rPr>
        <b/>
        <sz val="10"/>
        <rFont val="Times New Roman"/>
        <family val="1"/>
      </rPr>
      <t>/1.06</t>
    </r>
    <r>
      <rPr>
        <b/>
        <sz val="10"/>
        <rFont val="宋体"/>
        <family val="3"/>
        <charset val="134"/>
      </rPr>
      <t>），格式同</t>
    </r>
    <r>
      <rPr>
        <b/>
        <sz val="10"/>
        <rFont val="Times New Roman"/>
        <family val="1"/>
      </rPr>
      <t>D8</t>
    </r>
  </si>
  <si>
    <t>不按人天结算的外包服务采购</t>
  </si>
  <si>
    <t>3.项目日常费用预算</t>
  </si>
  <si>
    <t>国内差旅费</t>
  </si>
  <si>
    <t>由项目日常费用+三表D、G栏自动生成</t>
  </si>
  <si>
    <t>项目期间交通费</t>
  </si>
  <si>
    <t>由项目日常费用+三表H栏自动生成</t>
  </si>
  <si>
    <t>房租费</t>
  </si>
  <si>
    <t>项目经理填写：项目期间租住住房、办公场地及租房相关预计发生的水电、物业等的费用。</t>
  </si>
  <si>
    <t>增加子表“其他费用”，数据连接</t>
  </si>
  <si>
    <t>业务活动、团队活动费</t>
  </si>
  <si>
    <t>项目经理填写</t>
  </si>
  <si>
    <t>其他费用</t>
  </si>
  <si>
    <t>项目经理填写：金额较大的，请列明具体费用。</t>
  </si>
  <si>
    <t>项目经理填写：表中所列科目不全时增加</t>
  </si>
  <si>
    <t>增加子表数据连接</t>
  </si>
  <si>
    <t>4.人力成本</t>
  </si>
  <si>
    <t>人力成本-标准成本</t>
  </si>
  <si>
    <t>所有自有顾问资源投入预算</t>
  </si>
  <si>
    <t>根据公司部门平均标准</t>
  </si>
  <si>
    <t>人力成本-项目节点奖励</t>
  </si>
  <si>
    <t>根据评议后的标准</t>
  </si>
  <si>
    <t>项目成本合计</t>
  </si>
  <si>
    <t xml:space="preserve">  总经理（签字）：                        财务总监（签字）：                        分管领导（签字）：                     部门经理（签字）：</t>
  </si>
  <si>
    <t>备注：</t>
  </si>
  <si>
    <r>
      <rPr>
        <b/>
        <sz val="9"/>
        <color rgb="FFFF0000"/>
        <rFont val="Times New Roman"/>
        <family val="1"/>
      </rPr>
      <t>1</t>
    </r>
    <r>
      <rPr>
        <b/>
        <sz val="9"/>
        <color rgb="FFFF0000"/>
        <rFont val="宋体"/>
        <family val="3"/>
        <charset val="134"/>
      </rPr>
      <t>、项目日常费用预算中所涉及内容是在费用系统上进行费用报销的，请注意将预算科目与实际进行报销时的申请科目相匹配。</t>
    </r>
  </si>
  <si>
    <r>
      <rPr>
        <b/>
        <sz val="9"/>
        <color rgb="FFFF0000"/>
        <rFont val="Times New Roman"/>
        <family val="1"/>
      </rPr>
      <t>2</t>
    </r>
    <r>
      <rPr>
        <b/>
        <sz val="9"/>
        <color rgb="FFFF0000"/>
        <rFont val="宋体"/>
        <family val="3"/>
        <charset val="134"/>
      </rPr>
      <t>、项目采购成本预算中涉及的内容是不在费用系统上进行费用报销，走采购流程的。</t>
    </r>
  </si>
  <si>
    <r>
      <rPr>
        <b/>
        <sz val="9"/>
        <color rgb="FFFF0000"/>
        <rFont val="Times New Roman"/>
        <family val="1"/>
      </rPr>
      <t>3</t>
    </r>
    <r>
      <rPr>
        <b/>
        <sz val="9"/>
        <color rgb="FFFF0000"/>
        <rFont val="宋体"/>
        <family val="3"/>
        <charset val="134"/>
      </rPr>
      <t>、人力成本是根据表分阶段成本表、差旅与住宿表关联得来。</t>
    </r>
  </si>
  <si>
    <r>
      <rPr>
        <b/>
        <sz val="9"/>
        <color rgb="FFFF0000"/>
        <rFont val="Times New Roman"/>
        <family val="1"/>
      </rPr>
      <t>4</t>
    </r>
    <r>
      <rPr>
        <b/>
        <sz val="9"/>
        <color rgb="FFFF0000"/>
        <rFont val="宋体"/>
        <family val="3"/>
        <charset val="134"/>
      </rPr>
      <t>、为了缩短预算审批时间，请预算表格填制人员根据项目预算具体内容将“情况说明及补充”填写完整。</t>
    </r>
  </si>
  <si>
    <t>5、在项目实施过程中如有预算调整需在对应页面填写预算明细，并在本页面预算调整栏手工填写对应的调整金额。并在预算说明及补充栏说明调整原因</t>
  </si>
  <si>
    <t>人力成本</t>
    <phoneticPr fontId="25" type="noConversion"/>
  </si>
  <si>
    <t>奖励标准</t>
    <phoneticPr fontId="25" type="noConversion"/>
  </si>
  <si>
    <t>BASE地研发</t>
    <phoneticPr fontId="25" type="noConversion"/>
  </si>
  <si>
    <t>非BASE地研发</t>
    <phoneticPr fontId="25" type="noConversion"/>
  </si>
  <si>
    <t>蓝图设计</t>
    <phoneticPr fontId="25" type="noConversion"/>
  </si>
  <si>
    <t>系统实现</t>
    <phoneticPr fontId="25" type="noConversion"/>
  </si>
  <si>
    <t>测试与上线准备</t>
    <phoneticPr fontId="25" type="noConversion"/>
  </si>
  <si>
    <t>上线及支持</t>
    <phoneticPr fontId="25" type="noConversion"/>
  </si>
  <si>
    <t>项目节点奖励</t>
    <phoneticPr fontId="25" type="noConversion"/>
  </si>
  <si>
    <t>项目节点总奖励</t>
    <phoneticPr fontId="25" type="noConversion"/>
  </si>
  <si>
    <t>肖永波</t>
  </si>
  <si>
    <t>田宇</t>
  </si>
  <si>
    <t>环境支持</t>
  </si>
  <si>
    <t>测试与QA</t>
  </si>
  <si>
    <t>蓝图设计</t>
    <phoneticPr fontId="25" type="noConversion"/>
  </si>
  <si>
    <t>系统实现</t>
    <phoneticPr fontId="25" type="noConversion"/>
  </si>
  <si>
    <t>测试与上线准备</t>
    <phoneticPr fontId="25" type="noConversion"/>
  </si>
  <si>
    <t>上线与支持</t>
    <phoneticPr fontId="25" type="noConversion"/>
  </si>
  <si>
    <t>成都</t>
    <phoneticPr fontId="25" type="noConversion"/>
  </si>
  <si>
    <t>测试</t>
    <phoneticPr fontId="25" type="noConversion"/>
  </si>
  <si>
    <t>需求与原型设计</t>
    <phoneticPr fontId="25" type="noConversion"/>
  </si>
  <si>
    <t>Q001028</t>
    <phoneticPr fontId="25" type="noConversion"/>
  </si>
  <si>
    <t>杨新强</t>
    <phoneticPr fontId="25" type="noConversion"/>
  </si>
  <si>
    <t>闫超</t>
    <phoneticPr fontId="25" type="noConversion"/>
  </si>
  <si>
    <t>架构支持</t>
    <phoneticPr fontId="25" type="noConversion"/>
  </si>
  <si>
    <t>马超</t>
    <phoneticPr fontId="25" type="noConversion"/>
  </si>
  <si>
    <t>开发人员</t>
    <phoneticPr fontId="25" type="noConversion"/>
  </si>
  <si>
    <t>柯程文</t>
    <phoneticPr fontId="25" type="noConversion"/>
  </si>
  <si>
    <t>戴富祥</t>
    <phoneticPr fontId="25" type="noConversion"/>
  </si>
  <si>
    <t>曾强</t>
    <phoneticPr fontId="25" type="noConversion"/>
  </si>
  <si>
    <t>南海晨</t>
    <phoneticPr fontId="25" type="noConversion"/>
  </si>
  <si>
    <t>王齐龙</t>
    <phoneticPr fontId="25" type="noConversion"/>
  </si>
  <si>
    <t>刘华杰</t>
    <phoneticPr fontId="25" type="noConversion"/>
  </si>
  <si>
    <t>喻兰</t>
    <phoneticPr fontId="25" type="noConversion"/>
  </si>
  <si>
    <t>李飞</t>
    <phoneticPr fontId="25" type="noConversion"/>
  </si>
  <si>
    <t>待确定</t>
    <phoneticPr fontId="25" type="noConversion"/>
  </si>
  <si>
    <t>待确定</t>
    <phoneticPr fontId="25" type="noConversion"/>
  </si>
  <si>
    <t>项目人员加班餐费</t>
    <phoneticPr fontId="25" type="noConversion"/>
  </si>
  <si>
    <t>床上用品</t>
    <phoneticPr fontId="25" type="noConversion"/>
  </si>
  <si>
    <t>项目人员聚餐</t>
    <phoneticPr fontId="25" type="noConversion"/>
  </si>
  <si>
    <t>营销平台第一期研发项目</t>
    <phoneticPr fontId="25" type="noConversion"/>
  </si>
  <si>
    <t>营销平台第一期研发项目研发预算人天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</si>
</sst>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,##0.0_ "/>
    <numFmt numFmtId="177" formatCode="#,##0_ "/>
    <numFmt numFmtId="178" formatCode="0.00_);[Red]\(0.00\)"/>
    <numFmt numFmtId="179" formatCode="\¥#,##0;\¥\-#,##0"/>
    <numFmt numFmtId="180" formatCode="0.00_ "/>
    <numFmt numFmtId="181" formatCode="\¥#,##0.00;\¥\-#,##0.00"/>
    <numFmt numFmtId="182" formatCode="#,##0.0_);[Red]\(#,##0.0\)"/>
    <numFmt numFmtId="183" formatCode="0_);[Red]\(0\)"/>
    <numFmt numFmtId="184" formatCode="0_ "/>
    <numFmt numFmtId="185" formatCode="0.0%"/>
    <numFmt numFmtId="186" formatCode="\¥#,##0.0;\¥\-#,##0.0"/>
  </numFmts>
  <fonts count="56">
    <font>
      <sz val="12"/>
      <name val="宋体"/>
      <charset val="134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10"/>
      <name val="宋体"/>
      <family val="3"/>
      <charset val="134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sz val="9"/>
      <color indexed="8"/>
      <name val="Times New Roman"/>
      <family val="1"/>
    </font>
    <font>
      <b/>
      <sz val="16"/>
      <name val="宋体"/>
      <family val="3"/>
      <charset val="134"/>
    </font>
    <font>
      <b/>
      <sz val="16"/>
      <name val="Times New Roman"/>
      <family val="1"/>
    </font>
    <font>
      <b/>
      <sz val="11"/>
      <name val="宋体"/>
      <family val="3"/>
      <charset val="134"/>
    </font>
    <font>
      <sz val="9"/>
      <name val="Arial"/>
      <family val="2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Times New Roman"/>
      <family val="1"/>
    </font>
    <font>
      <sz val="10"/>
      <color indexed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color indexed="12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4"/>
      <name val="黑体"/>
      <family val="3"/>
      <charset val="134"/>
    </font>
    <font>
      <b/>
      <sz val="10"/>
      <name val="楷体_GB2312"/>
      <charset val="134"/>
    </font>
    <font>
      <b/>
      <sz val="11"/>
      <color rgb="FFFF0000"/>
      <name val="宋体"/>
      <family val="3"/>
      <charset val="134"/>
    </font>
    <font>
      <sz val="12"/>
      <name val="Times New Roman"/>
      <family val="1"/>
    </font>
    <font>
      <b/>
      <sz val="12"/>
      <name val="黑体"/>
      <family val="3"/>
      <charset val="134"/>
    </font>
    <font>
      <sz val="12"/>
      <name val="黑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楷体_GB231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1"/>
      <name val="Times New Roman"/>
      <family val="1"/>
    </font>
    <font>
      <b/>
      <sz val="9"/>
      <color rgb="FFFF0000"/>
      <name val="宋体"/>
      <family val="3"/>
      <charset val="134"/>
    </font>
    <font>
      <b/>
      <sz val="11"/>
      <color indexed="9"/>
      <name val="Times New Roman"/>
      <family val="1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55" fillId="0" borderId="0"/>
    <xf numFmtId="0" fontId="40" fillId="0" borderId="0"/>
  </cellStyleXfs>
  <cellXfs count="443">
    <xf numFmtId="0" fontId="0" fillId="0" borderId="0" xfId="0"/>
    <xf numFmtId="0" fontId="1" fillId="0" borderId="0" xfId="2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2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wrapText="1"/>
    </xf>
    <xf numFmtId="178" fontId="18" fillId="0" borderId="8" xfId="0" applyNumberFormat="1" applyFont="1" applyFill="1" applyBorder="1" applyAlignment="1">
      <alignment horizontal="center" vertical="center"/>
    </xf>
    <xf numFmtId="177" fontId="15" fillId="0" borderId="8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9" fillId="2" borderId="10" xfId="0" applyFont="1" applyFill="1" applyBorder="1" applyAlignment="1">
      <alignment horizontal="left" vertical="center" wrapText="1"/>
    </xf>
    <xf numFmtId="179" fontId="18" fillId="0" borderId="8" xfId="0" applyNumberFormat="1" applyFont="1" applyFill="1" applyBorder="1" applyAlignment="1">
      <alignment horizontal="center" vertical="center" wrapText="1"/>
    </xf>
    <xf numFmtId="177" fontId="7" fillId="0" borderId="8" xfId="0" applyNumberFormat="1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vertical="center" wrapText="1"/>
    </xf>
    <xf numFmtId="0" fontId="19" fillId="2" borderId="8" xfId="0" applyFont="1" applyFill="1" applyBorder="1" applyAlignment="1">
      <alignment horizontal="left" vertical="center" wrapText="1"/>
    </xf>
    <xf numFmtId="179" fontId="18" fillId="0" borderId="8" xfId="0" applyNumberFormat="1" applyFont="1" applyFill="1" applyBorder="1" applyAlignment="1">
      <alignment horizontal="center" vertical="center"/>
    </xf>
    <xf numFmtId="179" fontId="7" fillId="0" borderId="8" xfId="0" applyNumberFormat="1" applyFont="1" applyFill="1" applyBorder="1" applyAlignment="1">
      <alignment horizontal="center" vertical="center" wrapText="1"/>
    </xf>
    <xf numFmtId="180" fontId="2" fillId="0" borderId="8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justify" vertical="center" wrapText="1"/>
    </xf>
    <xf numFmtId="0" fontId="21" fillId="0" borderId="8" xfId="0" applyFont="1" applyFill="1" applyBorder="1" applyAlignment="1">
      <alignment vertical="center"/>
    </xf>
    <xf numFmtId="0" fontId="22" fillId="0" borderId="9" xfId="0" applyFont="1" applyFill="1" applyBorder="1" applyAlignment="1">
      <alignment horizontal="justify" vertical="center"/>
    </xf>
    <xf numFmtId="179" fontId="15" fillId="0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 wrapText="1"/>
    </xf>
    <xf numFmtId="0" fontId="23" fillId="2" borderId="8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justify" vertical="center"/>
    </xf>
    <xf numFmtId="0" fontId="20" fillId="0" borderId="15" xfId="0" applyFont="1" applyFill="1" applyBorder="1" applyAlignment="1">
      <alignment horizontal="left" vertical="center" wrapText="1"/>
    </xf>
    <xf numFmtId="179" fontId="7" fillId="0" borderId="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10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 wrapText="1"/>
    </xf>
    <xf numFmtId="0" fontId="3" fillId="0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wrapText="1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left" vertical="center"/>
    </xf>
    <xf numFmtId="0" fontId="20" fillId="0" borderId="0" xfId="0" applyFont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181" fontId="2" fillId="0" borderId="0" xfId="0" applyNumberFormat="1" applyFont="1" applyFill="1" applyAlignment="1">
      <alignment horizontal="center" vertical="center"/>
    </xf>
    <xf numFmtId="0" fontId="0" fillId="0" borderId="0" xfId="0" applyBorder="1" applyAlignment="1"/>
    <xf numFmtId="0" fontId="1" fillId="0" borderId="0" xfId="2" applyFont="1" applyBorder="1" applyAlignment="1">
      <alignment vertical="center"/>
    </xf>
    <xf numFmtId="0" fontId="13" fillId="0" borderId="0" xfId="2" applyFont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30" fillId="0" borderId="0" xfId="0" applyFont="1" applyProtection="1"/>
    <xf numFmtId="0" fontId="17" fillId="0" borderId="0" xfId="0" applyFont="1" applyProtection="1"/>
    <xf numFmtId="0" fontId="0" fillId="0" borderId="0" xfId="0" applyProtection="1"/>
    <xf numFmtId="0" fontId="17" fillId="0" borderId="0" xfId="0" applyFont="1" applyBorder="1" applyAlignment="1" applyProtection="1">
      <alignment vertical="center"/>
    </xf>
    <xf numFmtId="14" fontId="17" fillId="0" borderId="0" xfId="0" applyNumberFormat="1" applyFont="1" applyBorder="1" applyAlignment="1" applyProtection="1">
      <alignment horizontal="left" vertical="center"/>
    </xf>
    <xf numFmtId="0" fontId="30" fillId="0" borderId="20" xfId="0" applyFont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horizontal="center" vertical="center"/>
      <protection locked="0"/>
    </xf>
    <xf numFmtId="0" fontId="17" fillId="0" borderId="8" xfId="0" applyFont="1" applyBorder="1" applyAlignment="1" applyProtection="1">
      <alignment horizontal="center" vertical="center"/>
    </xf>
    <xf numFmtId="14" fontId="2" fillId="0" borderId="8" xfId="0" applyNumberFormat="1" applyFont="1" applyBorder="1" applyAlignment="1" applyProtection="1">
      <alignment horizontal="left" vertical="center"/>
      <protection locked="0"/>
    </xf>
    <xf numFmtId="182" fontId="17" fillId="0" borderId="8" xfId="0" applyNumberFormat="1" applyFont="1" applyBorder="1" applyAlignment="1" applyProtection="1">
      <alignment horizontal="right" vertical="center"/>
      <protection locked="0"/>
    </xf>
    <xf numFmtId="181" fontId="17" fillId="0" borderId="8" xfId="0" applyNumberFormat="1" applyFont="1" applyBorder="1" applyAlignment="1" applyProtection="1">
      <alignment horizontal="right" vertical="center"/>
      <protection locked="0"/>
    </xf>
    <xf numFmtId="182" fontId="17" fillId="0" borderId="30" xfId="0" applyNumberFormat="1" applyFont="1" applyBorder="1" applyAlignment="1" applyProtection="1">
      <alignment horizontal="right"/>
    </xf>
    <xf numFmtId="181" fontId="22" fillId="4" borderId="30" xfId="0" applyNumberFormat="1" applyFont="1" applyFill="1" applyBorder="1" applyAlignment="1" applyProtection="1">
      <alignment horizontal="right"/>
    </xf>
    <xf numFmtId="182" fontId="17" fillId="0" borderId="8" xfId="0" applyNumberFormat="1" applyFont="1" applyBorder="1" applyAlignment="1" applyProtection="1">
      <alignment horizontal="right"/>
    </xf>
    <xf numFmtId="181" fontId="33" fillId="5" borderId="8" xfId="0" applyNumberFormat="1" applyFont="1" applyFill="1" applyBorder="1" applyAlignment="1" applyProtection="1">
      <alignment horizontal="right"/>
    </xf>
    <xf numFmtId="0" fontId="17" fillId="0" borderId="8" xfId="0" applyFont="1" applyFill="1" applyBorder="1" applyAlignment="1" applyProtection="1">
      <alignment horizontal="center" vertical="center"/>
    </xf>
    <xf numFmtId="0" fontId="0" fillId="0" borderId="8" xfId="0" applyBorder="1" applyAlignment="1"/>
    <xf numFmtId="0" fontId="17" fillId="0" borderId="8" xfId="0" applyFont="1" applyBorder="1" applyAlignment="1" applyProtection="1">
      <alignment horizontal="center"/>
    </xf>
    <xf numFmtId="0" fontId="0" fillId="0" borderId="23" xfId="0" applyBorder="1" applyAlignment="1">
      <alignment horizontal="center"/>
    </xf>
    <xf numFmtId="0" fontId="2" fillId="0" borderId="8" xfId="0" applyFont="1" applyBorder="1" applyAlignment="1" applyProtection="1">
      <alignment horizontal="center" vertical="center"/>
    </xf>
    <xf numFmtId="176" fontId="17" fillId="0" borderId="8" xfId="0" applyNumberFormat="1" applyFont="1" applyBorder="1" applyAlignment="1" applyProtection="1">
      <alignment horizontal="right" vertical="center"/>
      <protection locked="0"/>
    </xf>
    <xf numFmtId="181" fontId="17" fillId="0" borderId="8" xfId="0" applyNumberFormat="1" applyFont="1" applyBorder="1" applyAlignment="1" applyProtection="1">
      <alignment horizontal="right"/>
      <protection locked="0"/>
    </xf>
    <xf numFmtId="0" fontId="0" fillId="0" borderId="29" xfId="0" applyBorder="1" applyAlignment="1" applyProtection="1"/>
    <xf numFmtId="0" fontId="0" fillId="0" borderId="30" xfId="0" applyBorder="1" applyAlignment="1" applyProtection="1"/>
    <xf numFmtId="0" fontId="13" fillId="5" borderId="0" xfId="0" applyFont="1" applyFill="1" applyAlignment="1" applyProtection="1">
      <alignment vertical="center"/>
    </xf>
    <xf numFmtId="0" fontId="0" fillId="5" borderId="0" xfId="0" applyFill="1" applyAlignment="1" applyProtection="1">
      <alignment horizontal="left"/>
    </xf>
    <xf numFmtId="182" fontId="0" fillId="0" borderId="0" xfId="0" applyNumberFormat="1" applyProtection="1"/>
    <xf numFmtId="181" fontId="0" fillId="0" borderId="0" xfId="0" applyNumberFormat="1" applyProtection="1"/>
    <xf numFmtId="178" fontId="30" fillId="0" borderId="20" xfId="0" applyNumberFormat="1" applyFont="1" applyBorder="1" applyAlignment="1" applyProtection="1">
      <alignment horizontal="center" vertical="center"/>
    </xf>
    <xf numFmtId="0" fontId="30" fillId="0" borderId="23" xfId="0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/>
    </xf>
    <xf numFmtId="0" fontId="17" fillId="0" borderId="8" xfId="0" applyFont="1" applyBorder="1" applyAlignment="1" applyProtection="1">
      <alignment vertical="center"/>
    </xf>
    <xf numFmtId="181" fontId="17" fillId="0" borderId="8" xfId="0" applyNumberFormat="1" applyFont="1" applyBorder="1" applyAlignment="1" applyProtection="1">
      <alignment vertical="center"/>
    </xf>
    <xf numFmtId="181" fontId="33" fillId="5" borderId="8" xfId="0" applyNumberFormat="1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 vertical="center"/>
    </xf>
    <xf numFmtId="0" fontId="34" fillId="3" borderId="37" xfId="0" applyFont="1" applyFill="1" applyBorder="1" applyAlignment="1" applyProtection="1">
      <alignment vertical="center"/>
    </xf>
    <xf numFmtId="0" fontId="34" fillId="3" borderId="38" xfId="0" applyFont="1" applyFill="1" applyBorder="1" applyAlignment="1" applyProtection="1">
      <alignment vertical="center"/>
    </xf>
    <xf numFmtId="0" fontId="17" fillId="0" borderId="17" xfId="0" applyFont="1" applyBorder="1" applyAlignment="1" applyProtection="1">
      <alignment vertical="center"/>
    </xf>
    <xf numFmtId="0" fontId="17" fillId="0" borderId="39" xfId="0" applyFont="1" applyBorder="1" applyAlignment="1" applyProtection="1">
      <alignment vertical="center"/>
    </xf>
    <xf numFmtId="49" fontId="17" fillId="0" borderId="28" xfId="0" applyNumberFormat="1" applyFont="1" applyBorder="1" applyAlignment="1" applyProtection="1">
      <alignment vertical="center"/>
      <protection locked="0"/>
    </xf>
    <xf numFmtId="182" fontId="17" fillId="7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Font="1" applyFill="1" applyBorder="1" applyAlignment="1"/>
    <xf numFmtId="0" fontId="30" fillId="0" borderId="8" xfId="0" applyFont="1" applyBorder="1" applyProtection="1"/>
    <xf numFmtId="182" fontId="15" fillId="0" borderId="8" xfId="0" applyNumberFormat="1" applyFont="1" applyBorder="1" applyAlignment="1" applyProtection="1">
      <alignment horizontal="right"/>
    </xf>
    <xf numFmtId="182" fontId="15" fillId="5" borderId="8" xfId="0" applyNumberFormat="1" applyFont="1" applyFill="1" applyBorder="1" applyAlignment="1" applyProtection="1">
      <alignment horizontal="right"/>
    </xf>
    <xf numFmtId="49" fontId="17" fillId="0" borderId="8" xfId="0" applyNumberFormat="1" applyFont="1" applyFill="1" applyBorder="1" applyAlignment="1" applyProtection="1">
      <alignment vertical="center"/>
      <protection locked="0"/>
    </xf>
    <xf numFmtId="0" fontId="33" fillId="0" borderId="8" xfId="0" applyFont="1" applyBorder="1"/>
    <xf numFmtId="0" fontId="17" fillId="0" borderId="8" xfId="0" applyFont="1" applyBorder="1" applyAlignment="1">
      <alignment horizontal="left"/>
    </xf>
    <xf numFmtId="0" fontId="17" fillId="0" borderId="8" xfId="0" applyFont="1" applyBorder="1"/>
    <xf numFmtId="0" fontId="0" fillId="0" borderId="0" xfId="0" applyFont="1"/>
    <xf numFmtId="0" fontId="17" fillId="0" borderId="8" xfId="0" applyFont="1" applyBorder="1" applyAlignment="1">
      <alignment horizontal="left" wrapText="1"/>
    </xf>
    <xf numFmtId="0" fontId="0" fillId="0" borderId="8" xfId="0" applyBorder="1"/>
    <xf numFmtId="0" fontId="33" fillId="0" borderId="0" xfId="0" applyFont="1" applyAlignment="1"/>
    <xf numFmtId="0" fontId="0" fillId="0" borderId="0" xfId="0" applyFill="1"/>
    <xf numFmtId="0" fontId="17" fillId="0" borderId="0" xfId="1" applyFont="1" applyFill="1" applyBorder="1" applyAlignment="1">
      <alignment vertical="center"/>
    </xf>
    <xf numFmtId="0" fontId="0" fillId="0" borderId="10" xfId="0" applyBorder="1"/>
    <xf numFmtId="0" fontId="15" fillId="0" borderId="20" xfId="0" applyFont="1" applyBorder="1"/>
    <xf numFmtId="0" fontId="15" fillId="0" borderId="8" xfId="0" applyFont="1" applyBorder="1"/>
    <xf numFmtId="0" fontId="17" fillId="0" borderId="8" xfId="0" applyFont="1" applyFill="1" applyBorder="1" applyAlignment="1">
      <alignment horizontal="center"/>
    </xf>
    <xf numFmtId="0" fontId="17" fillId="0" borderId="23" xfId="0" applyFont="1" applyBorder="1"/>
    <xf numFmtId="179" fontId="17" fillId="7" borderId="8" xfId="0" applyNumberFormat="1" applyFont="1" applyFill="1" applyBorder="1"/>
    <xf numFmtId="177" fontId="17" fillId="7" borderId="8" xfId="0" applyNumberFormat="1" applyFont="1" applyFill="1" applyBorder="1"/>
    <xf numFmtId="177" fontId="17" fillId="0" borderId="8" xfId="0" applyNumberFormat="1" applyFont="1" applyFill="1" applyBorder="1"/>
    <xf numFmtId="184" fontId="17" fillId="7" borderId="8" xfId="0" applyNumberFormat="1" applyFont="1" applyFill="1" applyBorder="1"/>
    <xf numFmtId="0" fontId="17" fillId="0" borderId="25" xfId="0" applyFont="1" applyBorder="1"/>
    <xf numFmtId="181" fontId="22" fillId="4" borderId="30" xfId="0" applyNumberFormat="1" applyFont="1" applyFill="1" applyBorder="1" applyAlignment="1">
      <alignment horizontal="center"/>
    </xf>
    <xf numFmtId="0" fontId="0" fillId="0" borderId="0" xfId="0" applyFill="1" applyBorder="1"/>
    <xf numFmtId="181" fontId="17" fillId="0" borderId="8" xfId="0" applyNumberFormat="1" applyFont="1" applyFill="1" applyBorder="1" applyAlignment="1">
      <alignment horizontal="center"/>
    </xf>
    <xf numFmtId="183" fontId="2" fillId="0" borderId="8" xfId="0" applyNumberFormat="1" applyFont="1" applyBorder="1" applyAlignment="1" applyProtection="1">
      <alignment horizontal="center" vertical="center"/>
      <protection locked="0"/>
    </xf>
    <xf numFmtId="10" fontId="17" fillId="0" borderId="8" xfId="0" applyNumberFormat="1" applyFont="1" applyFill="1" applyBorder="1" applyAlignment="1">
      <alignment horizontal="center"/>
    </xf>
    <xf numFmtId="180" fontId="0" fillId="0" borderId="8" xfId="0" applyNumberFormat="1" applyFill="1" applyBorder="1"/>
    <xf numFmtId="49" fontId="17" fillId="0" borderId="8" xfId="0" applyNumberFormat="1" applyFont="1" applyBorder="1" applyAlignment="1" applyProtection="1">
      <alignment vertical="center"/>
      <protection locked="0"/>
    </xf>
    <xf numFmtId="183" fontId="2" fillId="0" borderId="8" xfId="0" applyNumberFormat="1" applyFont="1" applyBorder="1" applyAlignment="1" applyProtection="1">
      <alignment horizontal="left" vertical="center"/>
      <protection locked="0"/>
    </xf>
    <xf numFmtId="0" fontId="0" fillId="0" borderId="8" xfId="0" applyFill="1" applyBorder="1"/>
    <xf numFmtId="49" fontId="17" fillId="0" borderId="42" xfId="0" applyNumberFormat="1" applyFont="1" applyBorder="1" applyAlignment="1" applyProtection="1">
      <alignment vertical="center"/>
      <protection locked="0"/>
    </xf>
    <xf numFmtId="183" fontId="2" fillId="0" borderId="0" xfId="0" applyNumberFormat="1" applyFont="1" applyBorder="1" applyAlignment="1" applyProtection="1">
      <alignment horizontal="center" vertical="center"/>
      <protection locked="0"/>
    </xf>
    <xf numFmtId="183" fontId="2" fillId="0" borderId="0" xfId="0" applyNumberFormat="1" applyFont="1" applyBorder="1" applyAlignment="1" applyProtection="1">
      <alignment horizontal="left" vertical="center"/>
      <protection locked="0"/>
    </xf>
    <xf numFmtId="181" fontId="17" fillId="0" borderId="0" xfId="0" applyNumberFormat="1" applyFont="1" applyFill="1" applyBorder="1" applyAlignment="1">
      <alignment horizontal="center"/>
    </xf>
    <xf numFmtId="181" fontId="22" fillId="0" borderId="0" xfId="0" applyNumberFormat="1" applyFont="1" applyFill="1" applyBorder="1" applyAlignment="1">
      <alignment horizontal="center"/>
    </xf>
    <xf numFmtId="0" fontId="0" fillId="0" borderId="8" xfId="0" applyFont="1" applyFill="1" applyBorder="1"/>
    <xf numFmtId="0" fontId="0" fillId="0" borderId="8" xfId="0" applyFont="1" applyBorder="1"/>
    <xf numFmtId="0" fontId="0" fillId="7" borderId="8" xfId="0" applyFill="1" applyBorder="1"/>
    <xf numFmtId="0" fontId="17" fillId="7" borderId="8" xfId="0" applyFont="1" applyFill="1" applyBorder="1" applyAlignment="1">
      <alignment wrapText="1"/>
    </xf>
    <xf numFmtId="0" fontId="0" fillId="7" borderId="0" xfId="0" applyFill="1" applyBorder="1"/>
    <xf numFmtId="181" fontId="36" fillId="0" borderId="8" xfId="0" applyNumberFormat="1" applyFont="1" applyFill="1" applyBorder="1"/>
    <xf numFmtId="181" fontId="36" fillId="5" borderId="8" xfId="0" applyNumberFormat="1" applyFont="1" applyFill="1" applyBorder="1"/>
    <xf numFmtId="0" fontId="17" fillId="0" borderId="0" xfId="0" applyFont="1" applyFill="1" applyBorder="1"/>
    <xf numFmtId="0" fontId="0" fillId="0" borderId="0" xfId="0" applyBorder="1"/>
    <xf numFmtId="0" fontId="0" fillId="0" borderId="4" xfId="0" applyFont="1" applyFill="1" applyBorder="1"/>
    <xf numFmtId="0" fontId="17" fillId="7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0" fillId="0" borderId="9" xfId="0" applyFill="1" applyBorder="1"/>
    <xf numFmtId="0" fontId="17" fillId="0" borderId="15" xfId="0" applyFont="1" applyBorder="1"/>
    <xf numFmtId="181" fontId="0" fillId="0" borderId="15" xfId="0" applyNumberFormat="1" applyFill="1" applyBorder="1"/>
    <xf numFmtId="181" fontId="36" fillId="0" borderId="15" xfId="0" applyNumberFormat="1" applyFont="1" applyFill="1" applyBorder="1"/>
    <xf numFmtId="181" fontId="0" fillId="0" borderId="0" xfId="0" applyNumberFormat="1"/>
    <xf numFmtId="181" fontId="0" fillId="0" borderId="29" xfId="0" applyNumberFormat="1" applyFont="1" applyFill="1" applyBorder="1"/>
    <xf numFmtId="0" fontId="0" fillId="0" borderId="3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30" xfId="0" applyBorder="1"/>
    <xf numFmtId="181" fontId="22" fillId="4" borderId="36" xfId="0" applyNumberFormat="1" applyFont="1" applyFill="1" applyBorder="1" applyAlignment="1">
      <alignment horizontal="center"/>
    </xf>
    <xf numFmtId="0" fontId="0" fillId="0" borderId="0" xfId="0" applyFont="1" applyBorder="1"/>
    <xf numFmtId="181" fontId="36" fillId="0" borderId="0" xfId="0" applyNumberFormat="1" applyFont="1" applyFill="1" applyBorder="1"/>
    <xf numFmtId="0" fontId="13" fillId="0" borderId="0" xfId="0" applyFont="1" applyFill="1" applyBorder="1" applyAlignment="1"/>
    <xf numFmtId="0" fontId="0" fillId="0" borderId="0" xfId="0" applyFont="1" applyFill="1" applyBorder="1"/>
    <xf numFmtId="0" fontId="17" fillId="0" borderId="8" xfId="0" applyFont="1" applyFill="1" applyBorder="1"/>
    <xf numFmtId="0" fontId="13" fillId="0" borderId="0" xfId="0" applyFont="1" applyBorder="1" applyAlignment="1">
      <alignment horizontal="center"/>
    </xf>
    <xf numFmtId="184" fontId="17" fillId="0" borderId="8" xfId="0" applyNumberFormat="1" applyFont="1" applyFill="1" applyBorder="1"/>
    <xf numFmtId="179" fontId="17" fillId="0" borderId="8" xfId="0" applyNumberFormat="1" applyFont="1" applyFill="1" applyBorder="1"/>
    <xf numFmtId="0" fontId="17" fillId="0" borderId="12" xfId="0" applyFont="1" applyFill="1" applyBorder="1" applyAlignment="1">
      <alignment horizontal="center"/>
    </xf>
    <xf numFmtId="181" fontId="0" fillId="0" borderId="8" xfId="0" applyNumberFormat="1" applyFill="1" applyBorder="1"/>
    <xf numFmtId="181" fontId="33" fillId="4" borderId="30" xfId="0" applyNumberFormat="1" applyFont="1" applyFill="1" applyBorder="1"/>
    <xf numFmtId="181" fontId="33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7" fillId="0" borderId="0" xfId="0" applyFont="1"/>
    <xf numFmtId="0" fontId="17" fillId="0" borderId="0" xfId="0" applyFont="1" applyFill="1" applyBorder="1" applyProtection="1"/>
    <xf numFmtId="0" fontId="0" fillId="0" borderId="0" xfId="0" applyAlignment="1">
      <alignment horizontal="center"/>
    </xf>
    <xf numFmtId="0" fontId="13" fillId="7" borderId="0" xfId="0" applyFont="1" applyFill="1"/>
    <xf numFmtId="0" fontId="38" fillId="0" borderId="0" xfId="0" applyFont="1" applyAlignment="1">
      <alignment horizontal="center" vertical="center"/>
    </xf>
    <xf numFmtId="0" fontId="30" fillId="0" borderId="46" xfId="0" applyFont="1" applyBorder="1"/>
    <xf numFmtId="0" fontId="30" fillId="0" borderId="28" xfId="0" applyFont="1" applyBorder="1" applyAlignment="1" applyProtection="1">
      <alignment vertical="center"/>
    </xf>
    <xf numFmtId="14" fontId="30" fillId="0" borderId="22" xfId="0" applyNumberFormat="1" applyFont="1" applyBorder="1" applyAlignment="1" applyProtection="1">
      <alignment vertical="center"/>
    </xf>
    <xf numFmtId="14" fontId="30" fillId="0" borderId="9" xfId="0" applyNumberFormat="1" applyFont="1" applyBorder="1" applyAlignment="1" applyProtection="1">
      <alignment vertical="center"/>
    </xf>
    <xf numFmtId="0" fontId="19" fillId="7" borderId="10" xfId="0" applyFont="1" applyFill="1" applyBorder="1" applyAlignment="1">
      <alignment horizontal="center" vertical="center" wrapText="1"/>
    </xf>
    <xf numFmtId="186" fontId="0" fillId="0" borderId="8" xfId="0" applyNumberFormat="1" applyBorder="1"/>
    <xf numFmtId="0" fontId="34" fillId="3" borderId="40" xfId="0" applyFont="1" applyFill="1" applyBorder="1" applyAlignment="1" applyProtection="1">
      <alignment vertical="center"/>
    </xf>
    <xf numFmtId="0" fontId="34" fillId="3" borderId="44" xfId="0" applyFont="1" applyFill="1" applyBorder="1" applyAlignment="1" applyProtection="1">
      <alignment vertical="center"/>
    </xf>
    <xf numFmtId="0" fontId="17" fillId="0" borderId="28" xfId="0" applyFont="1" applyBorder="1" applyAlignment="1" applyProtection="1"/>
    <xf numFmtId="0" fontId="17" fillId="0" borderId="22" xfId="0" applyFont="1" applyBorder="1" applyAlignment="1" applyProtection="1">
      <alignment vertical="center"/>
    </xf>
    <xf numFmtId="0" fontId="17" fillId="0" borderId="24" xfId="0" applyFont="1" applyBorder="1" applyAlignment="1" applyProtection="1">
      <alignment vertical="center" wrapText="1"/>
    </xf>
    <xf numFmtId="0" fontId="2" fillId="0" borderId="30" xfId="0" applyFont="1" applyBorder="1" applyAlignment="1" applyProtection="1">
      <alignment horizontal="center" vertical="center"/>
    </xf>
    <xf numFmtId="181" fontId="15" fillId="7" borderId="30" xfId="0" applyNumberFormat="1" applyFont="1" applyFill="1" applyBorder="1" applyAlignment="1" applyProtection="1">
      <alignment horizontal="right"/>
      <protection locked="0"/>
    </xf>
    <xf numFmtId="0" fontId="17" fillId="0" borderId="26" xfId="0" applyFont="1" applyBorder="1" applyAlignment="1" applyProtection="1">
      <alignment vertical="center"/>
    </xf>
    <xf numFmtId="182" fontId="0" fillId="0" borderId="27" xfId="0" applyNumberFormat="1" applyBorder="1" applyAlignment="1">
      <alignment vertical="center"/>
    </xf>
    <xf numFmtId="0" fontId="17" fillId="0" borderId="46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 vertical="center"/>
    </xf>
    <xf numFmtId="176" fontId="17" fillId="0" borderId="0" xfId="0" applyNumberFormat="1" applyFont="1" applyBorder="1" applyAlignment="1" applyProtection="1">
      <alignment horizontal="right" vertical="center"/>
      <protection locked="0"/>
    </xf>
    <xf numFmtId="181" fontId="15" fillId="0" borderId="0" xfId="0" applyNumberFormat="1" applyFont="1" applyBorder="1" applyAlignment="1" applyProtection="1">
      <alignment horizontal="right"/>
      <protection locked="0"/>
    </xf>
    <xf numFmtId="179" fontId="0" fillId="0" borderId="8" xfId="0" applyNumberFormat="1" applyBorder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14" fontId="15" fillId="0" borderId="8" xfId="0" applyNumberFormat="1" applyFont="1" applyFill="1" applyBorder="1" applyAlignment="1">
      <alignment horizontal="center" vertical="center"/>
    </xf>
    <xf numFmtId="0" fontId="42" fillId="0" borderId="29" xfId="0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4" fillId="0" borderId="0" xfId="0" applyFont="1"/>
    <xf numFmtId="0" fontId="17" fillId="8" borderId="4" xfId="0" applyFont="1" applyFill="1" applyBorder="1"/>
    <xf numFmtId="0" fontId="44" fillId="0" borderId="5" xfId="0" applyFont="1" applyBorder="1"/>
    <xf numFmtId="0" fontId="44" fillId="0" borderId="6" xfId="0" applyFont="1" applyBorder="1"/>
    <xf numFmtId="0" fontId="17" fillId="8" borderId="29" xfId="0" applyFont="1" applyFill="1" applyBorder="1"/>
    <xf numFmtId="0" fontId="44" fillId="7" borderId="30" xfId="0" applyFont="1" applyFill="1" applyBorder="1"/>
    <xf numFmtId="0" fontId="44" fillId="0" borderId="36" xfId="0" applyFont="1" applyFill="1" applyBorder="1"/>
    <xf numFmtId="0" fontId="15" fillId="0" borderId="0" xfId="0" applyFont="1"/>
    <xf numFmtId="0" fontId="45" fillId="0" borderId="0" xfId="0" applyFont="1"/>
    <xf numFmtId="0" fontId="46" fillId="9" borderId="4" xfId="0" applyFont="1" applyFill="1" applyBorder="1" applyAlignment="1">
      <alignment horizontal="left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46" fillId="9" borderId="5" xfId="0" applyFont="1" applyFill="1" applyBorder="1" applyAlignment="1">
      <alignment horizontal="left" vertical="center" wrapText="1"/>
    </xf>
    <xf numFmtId="0" fontId="46" fillId="9" borderId="5" xfId="0" applyFont="1" applyFill="1" applyBorder="1" applyAlignment="1">
      <alignment horizontal="center" vertical="center"/>
    </xf>
    <xf numFmtId="0" fontId="46" fillId="9" borderId="6" xfId="0" applyFont="1" applyFill="1" applyBorder="1" applyAlignment="1">
      <alignment horizontal="left" vertical="center" wrapText="1"/>
    </xf>
    <xf numFmtId="0" fontId="47" fillId="7" borderId="15" xfId="0" applyFont="1" applyFill="1" applyBorder="1" applyAlignment="1">
      <alignment horizontal="left" vertical="center" wrapText="1"/>
    </xf>
    <xf numFmtId="0" fontId="21" fillId="7" borderId="8" xfId="0" applyFont="1" applyFill="1" applyBorder="1" applyAlignment="1">
      <alignment horizontal="center" vertical="center" wrapText="1"/>
    </xf>
    <xf numFmtId="3" fontId="47" fillId="7" borderId="8" xfId="0" applyNumberFormat="1" applyFont="1" applyFill="1" applyBorder="1" applyAlignment="1">
      <alignment horizontal="right" vertical="center" wrapText="1"/>
    </xf>
    <xf numFmtId="0" fontId="47" fillId="7" borderId="8" xfId="0" applyFont="1" applyFill="1" applyBorder="1" applyAlignment="1">
      <alignment horizontal="right" vertical="center" wrapText="1"/>
    </xf>
    <xf numFmtId="3" fontId="47" fillId="0" borderId="9" xfId="0" applyNumberFormat="1" applyFont="1" applyFill="1" applyBorder="1" applyAlignment="1">
      <alignment horizontal="right" vertical="center" wrapText="1"/>
    </xf>
    <xf numFmtId="0" fontId="47" fillId="7" borderId="8" xfId="0" applyFont="1" applyFill="1" applyBorder="1" applyAlignment="1">
      <alignment horizontal="center" vertical="center" wrapText="1"/>
    </xf>
    <xf numFmtId="3" fontId="44" fillId="0" borderId="9" xfId="0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horizontal="left" vertical="center" wrapText="1"/>
    </xf>
    <xf numFmtId="185" fontId="47" fillId="0" borderId="8" xfId="0" applyNumberFormat="1" applyFont="1" applyFill="1" applyBorder="1" applyAlignment="1">
      <alignment vertical="center" wrapText="1"/>
    </xf>
    <xf numFmtId="0" fontId="47" fillId="0" borderId="15" xfId="0" applyFont="1" applyFill="1" applyBorder="1" applyAlignment="1">
      <alignment vertical="center" wrapText="1"/>
    </xf>
    <xf numFmtId="3" fontId="43" fillId="0" borderId="9" xfId="0" applyNumberFormat="1" applyFont="1" applyFill="1" applyBorder="1" applyAlignment="1">
      <alignment vertical="center"/>
    </xf>
    <xf numFmtId="0" fontId="47" fillId="0" borderId="15" xfId="0" applyFont="1" applyFill="1" applyBorder="1" applyAlignment="1" applyProtection="1">
      <alignment vertical="center"/>
    </xf>
    <xf numFmtId="0" fontId="46" fillId="0" borderId="8" xfId="0" applyFont="1" applyFill="1" applyBorder="1" applyAlignment="1" applyProtection="1">
      <alignment horizontal="center" vertical="center"/>
    </xf>
    <xf numFmtId="3" fontId="47" fillId="0" borderId="8" xfId="0" applyNumberFormat="1" applyFont="1" applyFill="1" applyBorder="1" applyAlignment="1" applyProtection="1">
      <alignment vertical="center"/>
    </xf>
    <xf numFmtId="9" fontId="44" fillId="0" borderId="8" xfId="0" applyNumberFormat="1" applyFont="1" applyFill="1" applyBorder="1" applyAlignment="1">
      <alignment vertical="center"/>
    </xf>
    <xf numFmtId="3" fontId="43" fillId="9" borderId="9" xfId="0" applyNumberFormat="1" applyFont="1" applyFill="1" applyBorder="1" applyAlignment="1">
      <alignment vertical="center"/>
    </xf>
    <xf numFmtId="3" fontId="43" fillId="9" borderId="36" xfId="0" applyNumberFormat="1" applyFont="1" applyFill="1" applyBorder="1" applyAlignment="1">
      <alignment vertical="center"/>
    </xf>
    <xf numFmtId="0" fontId="48" fillId="10" borderId="4" xfId="0" applyFont="1" applyFill="1" applyBorder="1" applyAlignment="1">
      <alignment horizontal="center" vertical="center" wrapText="1"/>
    </xf>
    <xf numFmtId="0" fontId="48" fillId="10" borderId="5" xfId="0" applyFont="1" applyFill="1" applyBorder="1" applyAlignment="1">
      <alignment horizontal="center" vertical="center" wrapText="1"/>
    </xf>
    <xf numFmtId="0" fontId="48" fillId="10" borderId="6" xfId="0" applyFont="1" applyFill="1" applyBorder="1" applyAlignment="1">
      <alignment horizontal="center" vertical="center" wrapText="1"/>
    </xf>
    <xf numFmtId="0" fontId="49" fillId="7" borderId="15" xfId="0" applyFont="1" applyFill="1" applyBorder="1" applyAlignment="1">
      <alignment vertical="center" wrapText="1"/>
    </xf>
    <xf numFmtId="0" fontId="49" fillId="7" borderId="8" xfId="0" applyFont="1" applyFill="1" applyBorder="1" applyAlignment="1">
      <alignment horizontal="center" vertical="center" wrapText="1"/>
    </xf>
    <xf numFmtId="0" fontId="49" fillId="7" borderId="8" xfId="0" applyFont="1" applyFill="1" applyBorder="1" applyAlignment="1">
      <alignment vertical="center" wrapText="1"/>
    </xf>
    <xf numFmtId="0" fontId="49" fillId="0" borderId="9" xfId="0" applyFont="1" applyBorder="1" applyAlignment="1">
      <alignment vertical="center" wrapText="1"/>
    </xf>
    <xf numFmtId="0" fontId="49" fillId="7" borderId="29" xfId="0" applyFont="1" applyFill="1" applyBorder="1" applyAlignment="1">
      <alignment vertical="center" wrapText="1"/>
    </xf>
    <xf numFmtId="0" fontId="49" fillId="7" borderId="30" xfId="0" applyFont="1" applyFill="1" applyBorder="1" applyAlignment="1">
      <alignment horizontal="center" vertical="center" wrapText="1"/>
    </xf>
    <xf numFmtId="0" fontId="49" fillId="7" borderId="30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49" fillId="0" borderId="8" xfId="0" applyFont="1" applyFill="1" applyBorder="1" applyAlignment="1">
      <alignment vertical="center" wrapText="1"/>
    </xf>
    <xf numFmtId="0" fontId="50" fillId="0" borderId="0" xfId="0" applyFont="1" applyAlignment="1">
      <alignment horizontal="center"/>
    </xf>
    <xf numFmtId="0" fontId="50" fillId="0" borderId="0" xfId="0" applyFont="1"/>
    <xf numFmtId="3" fontId="9" fillId="0" borderId="8" xfId="0" applyNumberFormat="1" applyFont="1" applyBorder="1"/>
    <xf numFmtId="0" fontId="30" fillId="0" borderId="0" xfId="0" applyFont="1" applyAlignment="1" applyProtection="1">
      <alignment horizontal="center"/>
    </xf>
    <xf numFmtId="0" fontId="17" fillId="0" borderId="8" xfId="0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23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16" fillId="2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2" fillId="0" borderId="14" xfId="0" applyFont="1" applyBorder="1"/>
    <xf numFmtId="0" fontId="13" fillId="0" borderId="14" xfId="0" applyFont="1" applyBorder="1" applyAlignment="1">
      <alignment horizontal="left" vertical="center"/>
    </xf>
    <xf numFmtId="0" fontId="55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vertical="center" wrapText="1"/>
    </xf>
    <xf numFmtId="0" fontId="14" fillId="0" borderId="14" xfId="2" applyFont="1" applyBorder="1" applyAlignment="1">
      <alignment vertical="center"/>
    </xf>
    <xf numFmtId="14" fontId="1" fillId="0" borderId="1" xfId="2" applyNumberFormat="1" applyFont="1" applyBorder="1" applyAlignment="1">
      <alignment horizontal="left" vertical="center"/>
    </xf>
    <xf numFmtId="14" fontId="13" fillId="0" borderId="49" xfId="2" applyNumberFormat="1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14" fontId="11" fillId="0" borderId="8" xfId="2" applyNumberFormat="1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82" fontId="17" fillId="0" borderId="8" xfId="0" applyNumberFormat="1" applyFont="1" applyBorder="1" applyAlignment="1"/>
    <xf numFmtId="0" fontId="21" fillId="5" borderId="23" xfId="1" applyNumberFormat="1" applyFont="1" applyFill="1" applyBorder="1" applyAlignment="1">
      <alignment horizontal="justify" wrapText="1"/>
    </xf>
    <xf numFmtId="0" fontId="55" fillId="0" borderId="0" xfId="0" applyFont="1" applyAlignment="1">
      <alignment vertical="center"/>
    </xf>
    <xf numFmtId="0" fontId="15" fillId="0" borderId="28" xfId="0" applyFont="1" applyFill="1" applyBorder="1" applyAlignment="1">
      <alignment horizontal="left" vertical="center"/>
    </xf>
    <xf numFmtId="0" fontId="15" fillId="0" borderId="43" xfId="0" applyFont="1" applyFill="1" applyBorder="1" applyAlignment="1">
      <alignment horizontal="left" vertical="center"/>
    </xf>
    <xf numFmtId="0" fontId="15" fillId="0" borderId="23" xfId="0" applyFont="1" applyFill="1" applyBorder="1" applyAlignment="1">
      <alignment horizontal="left" vertical="center"/>
    </xf>
    <xf numFmtId="0" fontId="43" fillId="9" borderId="28" xfId="0" applyFont="1" applyFill="1" applyBorder="1" applyAlignment="1">
      <alignment horizontal="left" vertical="center"/>
    </xf>
    <xf numFmtId="0" fontId="43" fillId="9" borderId="43" xfId="0" applyFont="1" applyFill="1" applyBorder="1" applyAlignment="1">
      <alignment horizontal="left" vertical="center"/>
    </xf>
    <xf numFmtId="0" fontId="43" fillId="9" borderId="23" xfId="0" applyFont="1" applyFill="1" applyBorder="1" applyAlignment="1">
      <alignment horizontal="left" vertical="center"/>
    </xf>
    <xf numFmtId="0" fontId="43" fillId="9" borderId="24" xfId="0" applyFont="1" applyFill="1" applyBorder="1" applyAlignment="1">
      <alignment horizontal="left" vertical="center"/>
    </xf>
    <xf numFmtId="0" fontId="43" fillId="9" borderId="27" xfId="0" applyFont="1" applyFill="1" applyBorder="1" applyAlignment="1">
      <alignment horizontal="left" vertical="center"/>
    </xf>
    <xf numFmtId="0" fontId="43" fillId="9" borderId="25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44" fillId="0" borderId="28" xfId="0" applyFont="1" applyFill="1" applyBorder="1" applyAlignment="1">
      <alignment horizontal="left" vertical="center"/>
    </xf>
    <xf numFmtId="0" fontId="44" fillId="0" borderId="43" xfId="0" applyFont="1" applyFill="1" applyBorder="1" applyAlignment="1">
      <alignment horizontal="left" vertical="center"/>
    </xf>
    <xf numFmtId="0" fontId="44" fillId="0" borderId="23" xfId="0" applyFont="1" applyFill="1" applyBorder="1" applyAlignment="1">
      <alignment horizontal="left" vertical="center"/>
    </xf>
    <xf numFmtId="0" fontId="44" fillId="0" borderId="2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39" fillId="0" borderId="24" xfId="0" applyFont="1" applyFill="1" applyBorder="1" applyAlignment="1" applyProtection="1">
      <alignment horizontal="right" vertical="center"/>
    </xf>
    <xf numFmtId="0" fontId="39" fillId="0" borderId="27" xfId="0" applyFont="1" applyFill="1" applyBorder="1" applyAlignment="1" applyProtection="1">
      <alignment horizontal="right" vertical="center"/>
    </xf>
    <xf numFmtId="0" fontId="39" fillId="0" borderId="25" xfId="0" applyFont="1" applyFill="1" applyBorder="1" applyAlignment="1" applyProtection="1">
      <alignment horizontal="right" vertical="center"/>
    </xf>
    <xf numFmtId="179" fontId="17" fillId="7" borderId="30" xfId="0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6" borderId="47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184" fontId="17" fillId="0" borderId="22" xfId="0" applyNumberFormat="1" applyFont="1" applyFill="1" applyBorder="1" applyAlignment="1">
      <alignment horizontal="center"/>
    </xf>
    <xf numFmtId="184" fontId="17" fillId="0" borderId="43" xfId="0" applyNumberFormat="1" applyFont="1" applyFill="1" applyBorder="1" applyAlignment="1">
      <alignment horizontal="center"/>
    </xf>
    <xf numFmtId="184" fontId="17" fillId="0" borderId="23" xfId="0" applyNumberFormat="1" applyFont="1" applyFill="1" applyBorder="1" applyAlignment="1">
      <alignment horizontal="center"/>
    </xf>
    <xf numFmtId="181" fontId="17" fillId="0" borderId="3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81" fontId="17" fillId="0" borderId="8" xfId="0" applyNumberFormat="1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7" fillId="0" borderId="8" xfId="0" applyFont="1" applyBorder="1" applyAlignment="1" applyProtection="1">
      <alignment horizontal="center" vertical="center"/>
    </xf>
    <xf numFmtId="179" fontId="17" fillId="7" borderId="10" xfId="0" applyNumberFormat="1" applyFont="1" applyFill="1" applyBorder="1" applyAlignment="1">
      <alignment horizontal="center"/>
    </xf>
    <xf numFmtId="179" fontId="17" fillId="7" borderId="12" xfId="0" applyNumberFormat="1" applyFont="1" applyFill="1" applyBorder="1" applyAlignment="1">
      <alignment horizontal="center"/>
    </xf>
    <xf numFmtId="179" fontId="17" fillId="7" borderId="14" xfId="0" applyNumberFormat="1" applyFont="1" applyFill="1" applyBorder="1" applyAlignment="1">
      <alignment horizontal="center"/>
    </xf>
    <xf numFmtId="0" fontId="17" fillId="0" borderId="8" xfId="0" applyFont="1" applyFill="1" applyBorder="1" applyAlignment="1" applyProtection="1">
      <alignment horizontal="center" vertical="center"/>
    </xf>
    <xf numFmtId="49" fontId="20" fillId="0" borderId="8" xfId="0" applyNumberFormat="1" applyFont="1" applyFill="1" applyBorder="1" applyAlignment="1" applyProtection="1">
      <alignment horizontal="center" vertical="center"/>
      <protection locked="0"/>
    </xf>
    <xf numFmtId="0" fontId="35" fillId="0" borderId="40" xfId="0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0" fontId="31" fillId="0" borderId="0" xfId="0" applyFont="1" applyAlignment="1" applyProtection="1">
      <alignment horizontal="center" vertical="center"/>
    </xf>
    <xf numFmtId="0" fontId="17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NumberFormat="1" applyBorder="1" applyAlignment="1"/>
    <xf numFmtId="14" fontId="17" fillId="0" borderId="1" xfId="0" applyNumberFormat="1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/>
    <xf numFmtId="0" fontId="32" fillId="3" borderId="17" xfId="0" applyFont="1" applyFill="1" applyBorder="1" applyAlignment="1" applyProtection="1">
      <alignment horizontal="center" vertical="center"/>
    </xf>
    <xf numFmtId="0" fontId="32" fillId="3" borderId="18" xfId="0" applyFont="1" applyFill="1" applyBorder="1" applyAlignment="1" applyProtection="1">
      <alignment horizontal="center" vertical="center"/>
    </xf>
    <xf numFmtId="0" fontId="32" fillId="3" borderId="31" xfId="0" applyFont="1" applyFill="1" applyBorder="1" applyAlignment="1" applyProtection="1">
      <alignment horizontal="center" vertical="center"/>
    </xf>
    <xf numFmtId="0" fontId="30" fillId="0" borderId="19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30" fillId="0" borderId="19" xfId="0" applyFont="1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30" fillId="0" borderId="19" xfId="0" applyFon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30" fillId="0" borderId="15" xfId="0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 vertical="center"/>
    </xf>
    <xf numFmtId="0" fontId="30" fillId="0" borderId="22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30" fillId="0" borderId="22" xfId="0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0" fontId="30" fillId="0" borderId="24" xfId="0" applyFont="1" applyBorder="1" applyAlignment="1" applyProtection="1">
      <alignment horizontal="center" vertical="center"/>
    </xf>
    <xf numFmtId="0" fontId="30" fillId="0" borderId="25" xfId="0" applyFont="1" applyBorder="1" applyAlignment="1" applyProtection="1">
      <alignment horizontal="center" vertical="center"/>
    </xf>
    <xf numFmtId="14" fontId="30" fillId="0" borderId="26" xfId="0" applyNumberFormat="1" applyFont="1" applyBorder="1" applyAlignment="1" applyProtection="1">
      <alignment horizontal="left" vertical="center"/>
    </xf>
    <xf numFmtId="14" fontId="0" fillId="0" borderId="27" xfId="0" applyNumberFormat="1" applyBorder="1" applyAlignment="1">
      <alignment horizontal="left" vertical="center"/>
    </xf>
    <xf numFmtId="14" fontId="0" fillId="0" borderId="25" xfId="0" applyNumberFormat="1" applyBorder="1" applyAlignment="1">
      <alignment horizontal="left" vertical="center"/>
    </xf>
    <xf numFmtId="14" fontId="30" fillId="0" borderId="26" xfId="0" applyNumberFormat="1" applyFont="1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7" xfId="0" applyBorder="1" applyAlignment="1"/>
    <xf numFmtId="0" fontId="0" fillId="0" borderId="34" xfId="0" applyBorder="1" applyAlignment="1"/>
    <xf numFmtId="0" fontId="32" fillId="3" borderId="4" xfId="0" applyFont="1" applyFill="1" applyBorder="1" applyAlignment="1" applyProtection="1">
      <alignment horizontal="center" vertical="center"/>
    </xf>
    <xf numFmtId="0" fontId="32" fillId="3" borderId="5" xfId="0" applyFont="1" applyFill="1" applyBorder="1" applyAlignment="1" applyProtection="1">
      <alignment horizontal="center" vertical="center"/>
    </xf>
    <xf numFmtId="0" fontId="32" fillId="3" borderId="14" xfId="0" applyFont="1" applyFill="1" applyBorder="1" applyAlignment="1" applyProtection="1">
      <alignment horizontal="center" vertical="center"/>
    </xf>
    <xf numFmtId="0" fontId="32" fillId="3" borderId="35" xfId="0" applyFont="1" applyFill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/>
    </xf>
    <xf numFmtId="0" fontId="17" fillId="0" borderId="5" xfId="0" applyFont="1" applyBorder="1" applyAlignment="1">
      <alignment horizontal="center"/>
    </xf>
    <xf numFmtId="182" fontId="17" fillId="0" borderId="8" xfId="0" applyNumberFormat="1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49" fontId="17" fillId="0" borderId="15" xfId="0" applyNumberFormat="1" applyFont="1" applyBorder="1" applyAlignment="1" applyProtection="1">
      <alignment horizontal="left" vertical="center"/>
      <protection locked="0"/>
    </xf>
    <xf numFmtId="0" fontId="0" fillId="0" borderId="8" xfId="0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0" fontId="17" fillId="0" borderId="28" xfId="0" applyFont="1" applyBorder="1" applyAlignment="1" applyProtection="1">
      <alignment horizontal="center" vertical="center" wrapText="1"/>
    </xf>
    <xf numFmtId="181" fontId="17" fillId="0" borderId="8" xfId="0" applyNumberFormat="1" applyFont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5" xfId="0" applyFont="1" applyBorder="1" applyAlignment="1" applyProtection="1">
      <alignment horizontal="center" vertical="center" wrapText="1"/>
    </xf>
    <xf numFmtId="0" fontId="0" fillId="0" borderId="8" xfId="0" applyBorder="1" applyAlignment="1"/>
    <xf numFmtId="0" fontId="17" fillId="0" borderId="30" xfId="0" applyFont="1" applyBorder="1" applyAlignment="1" applyProtection="1">
      <alignment horizontal="center" vertical="center"/>
    </xf>
    <xf numFmtId="0" fontId="0" fillId="0" borderId="30" xfId="0" applyBorder="1" applyAlignment="1">
      <alignment horizontal="center" vertical="center"/>
    </xf>
    <xf numFmtId="3" fontId="17" fillId="0" borderId="30" xfId="0" applyNumberFormat="1" applyFont="1" applyBorder="1" applyAlignment="1" applyProtection="1">
      <alignment horizontal="center" vertical="center"/>
    </xf>
    <xf numFmtId="0" fontId="0" fillId="0" borderId="36" xfId="0" applyBorder="1" applyAlignment="1">
      <alignment horizontal="center" vertical="center"/>
    </xf>
    <xf numFmtId="0" fontId="30" fillId="0" borderId="8" xfId="0" applyFont="1" applyBorder="1" applyAlignment="1" applyProtection="1">
      <alignment horizontal="center"/>
    </xf>
    <xf numFmtId="0" fontId="17" fillId="0" borderId="15" xfId="0" applyFont="1" applyFill="1" applyBorder="1" applyAlignment="1" applyProtection="1">
      <alignment horizontal="center" vertical="center"/>
    </xf>
    <xf numFmtId="0" fontId="17" fillId="0" borderId="15" xfId="0" applyFont="1" applyBorder="1" applyAlignment="1" applyProtection="1">
      <alignment horizontal="center"/>
    </xf>
    <xf numFmtId="49" fontId="17" fillId="0" borderId="28" xfId="0" applyNumberFormat="1" applyFont="1" applyBorder="1" applyAlignment="1" applyProtection="1">
      <alignment horizontal="left" vertical="center"/>
      <protection locked="0"/>
    </xf>
    <xf numFmtId="0" fontId="0" fillId="0" borderId="23" xfId="0" applyBorder="1" applyAlignment="1">
      <alignment horizontal="left" vertical="center"/>
    </xf>
    <xf numFmtId="0" fontId="2" fillId="0" borderId="29" xfId="0" applyFont="1" applyBorder="1" applyAlignment="1" applyProtection="1">
      <alignment horizontal="left" vertical="center"/>
    </xf>
    <xf numFmtId="0" fontId="0" fillId="0" borderId="30" xfId="0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</cellXfs>
  <cellStyles count="3">
    <cellStyle name="常规" xfId="0" builtinId="0"/>
    <cellStyle name="常规 3" xfId="1" xr:uid="{00000000-0005-0000-0000-000001000000}"/>
    <cellStyle name="常规_LAS人民币合同分析报告（商品）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0</xdr:col>
      <xdr:colOff>1219200</xdr:colOff>
      <xdr:row>1</xdr:row>
      <xdr:rowOff>209550</xdr:rowOff>
    </xdr:to>
    <xdr:pic>
      <xdr:nvPicPr>
        <xdr:cNvPr id="4097" name="Picture 6" descr="image3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" y="57150"/>
          <a:ext cx="12096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0</xdr:col>
      <xdr:colOff>1219200</xdr:colOff>
      <xdr:row>1</xdr:row>
      <xdr:rowOff>209550</xdr:rowOff>
    </xdr:to>
    <xdr:pic>
      <xdr:nvPicPr>
        <xdr:cNvPr id="3" name="Picture 6" descr="image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" y="57150"/>
          <a:ext cx="12096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29"/>
  <sheetViews>
    <sheetView workbookViewId="0">
      <selection activeCell="K19" sqref="K19"/>
    </sheetView>
  </sheetViews>
  <sheetFormatPr defaultColWidth="9" defaultRowHeight="14.25"/>
  <cols>
    <col min="1" max="1" width="3.875" customWidth="1"/>
    <col min="2" max="2" width="25.125" customWidth="1"/>
    <col min="3" max="3" width="22" style="193" customWidth="1"/>
    <col min="4" max="4" width="11.375" customWidth="1"/>
    <col min="5" max="5" width="17.125" customWidth="1"/>
    <col min="6" max="6" width="15.875" customWidth="1"/>
    <col min="7" max="7" width="11.625" customWidth="1"/>
    <col min="8" max="8" width="13" customWidth="1"/>
    <col min="9" max="9" width="19.625" customWidth="1"/>
    <col min="10" max="10" width="9.5" customWidth="1"/>
    <col min="11" max="11" width="11.375" customWidth="1"/>
    <col min="12" max="12" width="17.125" customWidth="1"/>
    <col min="13" max="13" width="10.625" customWidth="1"/>
    <col min="14" max="14" width="12.375" customWidth="1"/>
    <col min="16" max="16" width="9.5" customWidth="1"/>
  </cols>
  <sheetData>
    <row r="1" spans="2:6" ht="18.75">
      <c r="B1" s="317" t="s">
        <v>0</v>
      </c>
      <c r="C1" s="317"/>
      <c r="D1" s="317"/>
      <c r="E1" s="317"/>
      <c r="F1" s="317"/>
    </row>
    <row r="2" spans="2:6">
      <c r="B2" s="232" t="s">
        <v>1</v>
      </c>
      <c r="C2" s="233" t="s">
        <v>2</v>
      </c>
      <c r="D2" s="234" t="s">
        <v>3</v>
      </c>
      <c r="E2" s="235" t="s">
        <v>4</v>
      </c>
      <c r="F2" s="236" t="s">
        <v>5</v>
      </c>
    </row>
    <row r="3" spans="2:6">
      <c r="B3" s="237"/>
      <c r="C3" s="238"/>
      <c r="D3" s="239"/>
      <c r="E3" s="240"/>
      <c r="F3" s="241">
        <f t="shared" ref="F3:F6" si="0">D3*E3</f>
        <v>0</v>
      </c>
    </row>
    <row r="4" spans="2:6">
      <c r="B4" s="237"/>
      <c r="C4" s="238"/>
      <c r="D4" s="239"/>
      <c r="E4" s="240"/>
      <c r="F4" s="241">
        <f t="shared" si="0"/>
        <v>0</v>
      </c>
    </row>
    <row r="5" spans="2:6">
      <c r="B5" s="237"/>
      <c r="C5" s="238"/>
      <c r="D5" s="239"/>
      <c r="E5" s="240"/>
      <c r="F5" s="241">
        <f t="shared" si="0"/>
        <v>0</v>
      </c>
    </row>
    <row r="6" spans="2:6">
      <c r="B6" s="237"/>
      <c r="C6" s="242"/>
      <c r="D6" s="239"/>
      <c r="E6" s="240"/>
      <c r="F6" s="241">
        <f t="shared" si="0"/>
        <v>0</v>
      </c>
    </row>
    <row r="7" spans="2:6">
      <c r="B7" s="318" t="s">
        <v>6</v>
      </c>
      <c r="C7" s="319"/>
      <c r="D7" s="319"/>
      <c r="E7" s="320"/>
      <c r="F7" s="243">
        <f>SUM(F3:F6)</f>
        <v>0</v>
      </c>
    </row>
    <row r="8" spans="2:6">
      <c r="B8" s="244" t="s">
        <v>7</v>
      </c>
      <c r="C8" s="321"/>
      <c r="D8" s="322"/>
      <c r="E8" s="245">
        <v>0.08</v>
      </c>
      <c r="F8" s="241">
        <f>F7*E8</f>
        <v>0</v>
      </c>
    </row>
    <row r="9" spans="2:6">
      <c r="B9" s="318" t="s">
        <v>8</v>
      </c>
      <c r="C9" s="319"/>
      <c r="D9" s="319"/>
      <c r="E9" s="320"/>
      <c r="F9" s="243">
        <f>SUM(F7:F8)</f>
        <v>0</v>
      </c>
    </row>
    <row r="10" spans="2:6">
      <c r="B10" s="246" t="s">
        <v>9</v>
      </c>
      <c r="C10" s="321"/>
      <c r="D10" s="322"/>
      <c r="E10" s="245">
        <v>0.4</v>
      </c>
      <c r="F10" s="241">
        <f>F7*E10</f>
        <v>0</v>
      </c>
    </row>
    <row r="11" spans="2:6">
      <c r="B11" s="307" t="s">
        <v>10</v>
      </c>
      <c r="C11" s="308"/>
      <c r="D11" s="308"/>
      <c r="E11" s="309"/>
      <c r="F11" s="247">
        <f>F9-F10</f>
        <v>0</v>
      </c>
    </row>
    <row r="12" spans="2:6">
      <c r="B12" s="248" t="s">
        <v>11</v>
      </c>
      <c r="C12" s="249" t="s">
        <v>12</v>
      </c>
      <c r="D12" s="250">
        <f>F11</f>
        <v>0</v>
      </c>
      <c r="E12" s="251">
        <v>0.22</v>
      </c>
      <c r="F12" s="243">
        <f>D12*E12</f>
        <v>0</v>
      </c>
    </row>
    <row r="13" spans="2:6">
      <c r="B13" s="310" t="s">
        <v>13</v>
      </c>
      <c r="C13" s="311"/>
      <c r="D13" s="311"/>
      <c r="E13" s="312"/>
      <c r="F13" s="252">
        <f>F11*0.17</f>
        <v>0</v>
      </c>
    </row>
    <row r="14" spans="2:6">
      <c r="B14" s="313" t="s">
        <v>14</v>
      </c>
      <c r="C14" s="314"/>
      <c r="D14" s="314"/>
      <c r="E14" s="315"/>
      <c r="F14" s="253">
        <f>F13+F12+F11</f>
        <v>0</v>
      </c>
    </row>
    <row r="15" spans="2:6">
      <c r="E15" s="126"/>
    </row>
    <row r="16" spans="2:6" ht="18.75">
      <c r="B16" s="316" t="s">
        <v>15</v>
      </c>
      <c r="C16" s="316"/>
      <c r="D16" s="316"/>
      <c r="E16" s="316"/>
      <c r="F16" s="316"/>
    </row>
    <row r="17" spans="2:6">
      <c r="B17" s="254" t="s">
        <v>16</v>
      </c>
      <c r="C17" s="255" t="s">
        <v>17</v>
      </c>
      <c r="D17" s="255" t="s">
        <v>18</v>
      </c>
      <c r="E17" s="255" t="s">
        <v>19</v>
      </c>
      <c r="F17" s="256" t="s">
        <v>20</v>
      </c>
    </row>
    <row r="18" spans="2:6" ht="24.75" customHeight="1">
      <c r="B18" s="257"/>
      <c r="C18" s="258"/>
      <c r="D18" s="259"/>
      <c r="E18" s="259"/>
      <c r="F18" s="260">
        <v>0</v>
      </c>
    </row>
    <row r="19" spans="2:6">
      <c r="B19" s="257"/>
      <c r="C19" s="258"/>
      <c r="D19" s="259"/>
      <c r="E19" s="259"/>
      <c r="F19" s="260">
        <f t="shared" ref="F19:F23" si="1">D19*E19</f>
        <v>0</v>
      </c>
    </row>
    <row r="20" spans="2:6">
      <c r="B20" s="257"/>
      <c r="C20" s="258"/>
      <c r="D20" s="259"/>
      <c r="E20" s="259"/>
      <c r="F20" s="260">
        <f t="shared" si="1"/>
        <v>0</v>
      </c>
    </row>
    <row r="21" spans="2:6">
      <c r="B21" s="257"/>
      <c r="C21" s="258"/>
      <c r="D21" s="259"/>
      <c r="E21" s="259"/>
      <c r="F21" s="260">
        <f t="shared" si="1"/>
        <v>0</v>
      </c>
    </row>
    <row r="22" spans="2:6">
      <c r="B22" s="257"/>
      <c r="C22" s="258"/>
      <c r="D22" s="259"/>
      <c r="E22" s="259"/>
      <c r="F22" s="260">
        <f t="shared" si="1"/>
        <v>0</v>
      </c>
    </row>
    <row r="23" spans="2:6">
      <c r="B23" s="261"/>
      <c r="C23" s="262"/>
      <c r="D23" s="263"/>
      <c r="E23" s="263"/>
      <c r="F23" s="260">
        <f t="shared" si="1"/>
        <v>0</v>
      </c>
    </row>
    <row r="24" spans="2:6">
      <c r="C24" s="264" t="s">
        <v>21</v>
      </c>
      <c r="F24" s="265">
        <f>SUM(F18:F23)</f>
        <v>0</v>
      </c>
    </row>
    <row r="26" spans="2:6" ht="20.25">
      <c r="C26" s="266" t="s">
        <v>22</v>
      </c>
      <c r="D26" s="267"/>
      <c r="F26" s="268">
        <f>F14+F24</f>
        <v>0</v>
      </c>
    </row>
    <row r="27" spans="2:6">
      <c r="E27" s="126" t="s">
        <v>23</v>
      </c>
      <c r="F27" s="128">
        <f>F24/1.17*0.17</f>
        <v>0</v>
      </c>
    </row>
    <row r="29" spans="2:6" s="77" customFormat="1" ht="15" customHeight="1">
      <c r="C29" s="269"/>
    </row>
  </sheetData>
  <mergeCells count="9">
    <mergeCell ref="B11:E11"/>
    <mergeCell ref="B13:E13"/>
    <mergeCell ref="B14:E14"/>
    <mergeCell ref="B16:F16"/>
    <mergeCell ref="B1:F1"/>
    <mergeCell ref="B7:E7"/>
    <mergeCell ref="C8:D8"/>
    <mergeCell ref="B9:E9"/>
    <mergeCell ref="C10:D10"/>
  </mergeCells>
  <phoneticPr fontId="25" type="noConversion"/>
  <pageMargins left="0.70069444444444495" right="0.70069444444444495" top="0.75138888888888899" bottom="0.75138888888888899" header="0.297916666666667" footer="0.29791666666666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8"/>
  <sheetViews>
    <sheetView zoomScale="130" zoomScaleNormal="130" workbookViewId="0">
      <pane xSplit="1" ySplit="1" topLeftCell="B5" activePane="bottomRight" state="frozen"/>
      <selection pane="topRight"/>
      <selection pane="bottomLeft"/>
      <selection pane="bottomRight" activeCell="D11" sqref="D11"/>
    </sheetView>
  </sheetViews>
  <sheetFormatPr defaultColWidth="9" defaultRowHeight="15.75"/>
  <cols>
    <col min="1" max="1" width="16.125" style="216" customWidth="1"/>
    <col min="2" max="2" width="14.5" style="216" customWidth="1"/>
    <col min="3" max="3" width="16.375" style="216" customWidth="1"/>
    <col min="4" max="4" width="13.625" style="216" customWidth="1"/>
    <col min="5" max="5" width="14.625" style="216" customWidth="1"/>
    <col min="6" max="8" width="13.875" style="216" customWidth="1"/>
    <col min="9" max="9" width="14.875" style="216" customWidth="1"/>
    <col min="10" max="16384" width="9" style="216"/>
  </cols>
  <sheetData>
    <row r="1" spans="1:10">
      <c r="A1" s="325"/>
      <c r="B1" s="194" t="s">
        <v>24</v>
      </c>
    </row>
    <row r="2" spans="1:10" ht="18.75">
      <c r="A2" s="325"/>
      <c r="B2" s="323" t="s">
        <v>226</v>
      </c>
      <c r="C2" s="324"/>
      <c r="D2" s="324"/>
      <c r="E2" s="324"/>
      <c r="F2" s="324"/>
      <c r="G2" s="217"/>
    </row>
    <row r="4" spans="1:10">
      <c r="A4" s="326" t="s">
        <v>25</v>
      </c>
      <c r="B4" s="329" t="s">
        <v>26</v>
      </c>
      <c r="C4" s="218" t="s">
        <v>27</v>
      </c>
      <c r="D4" s="218" t="s">
        <v>28</v>
      </c>
      <c r="E4" s="218" t="s">
        <v>29</v>
      </c>
      <c r="F4" s="218" t="s">
        <v>30</v>
      </c>
      <c r="G4" s="218" t="s">
        <v>31</v>
      </c>
      <c r="H4" s="329" t="s">
        <v>32</v>
      </c>
    </row>
    <row r="5" spans="1:10">
      <c r="A5" s="327"/>
      <c r="B5" s="330"/>
      <c r="C5" s="219" t="s">
        <v>33</v>
      </c>
      <c r="D5" s="219" t="s">
        <v>189</v>
      </c>
      <c r="E5" s="219" t="s">
        <v>190</v>
      </c>
      <c r="F5" s="219" t="s">
        <v>191</v>
      </c>
      <c r="G5" s="219" t="s">
        <v>192</v>
      </c>
      <c r="H5" s="331"/>
    </row>
    <row r="6" spans="1:10">
      <c r="A6" s="327"/>
      <c r="B6" s="220" t="s">
        <v>37</v>
      </c>
      <c r="C6" s="276">
        <v>43417</v>
      </c>
      <c r="D6" s="277">
        <v>43423</v>
      </c>
      <c r="E6" s="278">
        <v>43430</v>
      </c>
      <c r="F6" s="279">
        <v>43514</v>
      </c>
      <c r="G6" s="281">
        <v>43570</v>
      </c>
      <c r="H6" s="331"/>
    </row>
    <row r="7" spans="1:10" ht="16.5" thickBot="1">
      <c r="A7" s="328"/>
      <c r="B7" s="220" t="s">
        <v>38</v>
      </c>
      <c r="C7" s="276">
        <v>43434</v>
      </c>
      <c r="D7" s="277">
        <v>43462</v>
      </c>
      <c r="E7" s="278">
        <v>43553</v>
      </c>
      <c r="F7" s="280">
        <v>43567</v>
      </c>
      <c r="G7" s="281">
        <v>43615</v>
      </c>
      <c r="H7" s="330"/>
    </row>
    <row r="8" spans="1:10" ht="16.5" thickBot="1">
      <c r="A8" s="275" t="s">
        <v>39</v>
      </c>
      <c r="B8" s="272" t="s">
        <v>207</v>
      </c>
      <c r="C8" s="282">
        <v>12</v>
      </c>
      <c r="D8" s="283">
        <v>24</v>
      </c>
      <c r="E8" s="284">
        <v>90</v>
      </c>
      <c r="F8" s="285">
        <v>7</v>
      </c>
      <c r="G8" s="286">
        <v>58</v>
      </c>
      <c r="H8" s="226">
        <f>SUM(C8:G8)</f>
        <v>191</v>
      </c>
      <c r="I8" s="306"/>
      <c r="J8" s="306"/>
    </row>
    <row r="9" spans="1:10" ht="16.5" thickBot="1">
      <c r="A9" s="287" t="s">
        <v>205</v>
      </c>
      <c r="B9" s="287" t="s">
        <v>208</v>
      </c>
      <c r="C9" s="287">
        <v>12</v>
      </c>
      <c r="D9" s="287">
        <v>22</v>
      </c>
      <c r="E9" s="287">
        <v>80</v>
      </c>
      <c r="F9" s="287">
        <v>7</v>
      </c>
      <c r="G9" s="287">
        <v>50</v>
      </c>
      <c r="H9" s="226">
        <f>SUM(C9:G9)</f>
        <v>171</v>
      </c>
    </row>
    <row r="10" spans="1:10" ht="16.5" thickBot="1">
      <c r="A10" s="275" t="s">
        <v>209</v>
      </c>
      <c r="B10" s="287" t="s">
        <v>210</v>
      </c>
      <c r="C10" s="287"/>
      <c r="D10" s="287">
        <v>5</v>
      </c>
      <c r="E10" s="287">
        <v>10</v>
      </c>
      <c r="F10" s="287">
        <v>5</v>
      </c>
      <c r="G10" s="287">
        <v>5</v>
      </c>
      <c r="H10" s="226">
        <f t="shared" ref="H10:H23" si="0">SUM(C10:G10)</f>
        <v>25</v>
      </c>
    </row>
    <row r="11" spans="1:10" ht="16.5" thickBot="1">
      <c r="A11" s="275" t="s">
        <v>211</v>
      </c>
      <c r="B11" s="274" t="s">
        <v>212</v>
      </c>
      <c r="C11" s="287"/>
      <c r="D11" s="287">
        <v>5</v>
      </c>
      <c r="E11" s="287">
        <v>97</v>
      </c>
      <c r="F11" s="287">
        <v>10</v>
      </c>
      <c r="G11" s="287">
        <v>20</v>
      </c>
      <c r="H11" s="226">
        <f t="shared" si="0"/>
        <v>132</v>
      </c>
    </row>
    <row r="12" spans="1:10" ht="16.5" thickBot="1">
      <c r="A12" s="287" t="s">
        <v>211</v>
      </c>
      <c r="B12" s="287" t="s">
        <v>213</v>
      </c>
      <c r="C12" s="287"/>
      <c r="D12" s="287">
        <v>5</v>
      </c>
      <c r="E12" s="287">
        <v>97</v>
      </c>
      <c r="F12" s="287">
        <v>10</v>
      </c>
      <c r="G12" s="287">
        <v>20</v>
      </c>
      <c r="H12" s="226">
        <f t="shared" si="0"/>
        <v>132</v>
      </c>
    </row>
    <row r="13" spans="1:10" ht="16.5" thickBot="1">
      <c r="A13" s="287" t="s">
        <v>211</v>
      </c>
      <c r="B13" s="287" t="s">
        <v>214</v>
      </c>
      <c r="C13" s="287"/>
      <c r="D13" s="287">
        <v>5</v>
      </c>
      <c r="E13" s="287">
        <v>97</v>
      </c>
      <c r="F13" s="287">
        <v>10</v>
      </c>
      <c r="G13" s="287">
        <v>20</v>
      </c>
      <c r="H13" s="226">
        <f t="shared" si="0"/>
        <v>132</v>
      </c>
    </row>
    <row r="14" spans="1:10" ht="16.5" thickBot="1">
      <c r="A14" s="287" t="s">
        <v>211</v>
      </c>
      <c r="B14" s="274" t="s">
        <v>215</v>
      </c>
      <c r="C14" s="282"/>
      <c r="D14" s="283">
        <v>5</v>
      </c>
      <c r="E14" s="287">
        <v>97</v>
      </c>
      <c r="F14" s="287">
        <v>10</v>
      </c>
      <c r="G14" s="287">
        <v>10</v>
      </c>
      <c r="H14" s="226">
        <f t="shared" si="0"/>
        <v>122</v>
      </c>
    </row>
    <row r="15" spans="1:10" ht="16.5" thickBot="1">
      <c r="A15" s="287" t="s">
        <v>211</v>
      </c>
      <c r="B15" s="287" t="s">
        <v>216</v>
      </c>
      <c r="C15" s="282"/>
      <c r="D15" s="287">
        <v>5</v>
      </c>
      <c r="E15" s="287">
        <v>97</v>
      </c>
      <c r="F15" s="287">
        <v>5</v>
      </c>
      <c r="G15" s="287"/>
      <c r="H15" s="226">
        <f t="shared" si="0"/>
        <v>107</v>
      </c>
    </row>
    <row r="16" spans="1:10" ht="16.5" thickBot="1">
      <c r="A16" s="287" t="s">
        <v>211</v>
      </c>
      <c r="B16" s="274" t="s">
        <v>217</v>
      </c>
      <c r="C16" s="282"/>
      <c r="D16" s="287">
        <v>5</v>
      </c>
      <c r="E16" s="287">
        <v>97</v>
      </c>
      <c r="F16" s="287">
        <v>5</v>
      </c>
      <c r="G16" s="287"/>
      <c r="H16" s="226">
        <f t="shared" si="0"/>
        <v>107</v>
      </c>
    </row>
    <row r="17" spans="1:11" ht="16.5" thickBot="1">
      <c r="A17" s="287" t="s">
        <v>211</v>
      </c>
      <c r="B17" s="287" t="s">
        <v>218</v>
      </c>
      <c r="C17" s="287"/>
      <c r="D17" s="287">
        <v>5</v>
      </c>
      <c r="E17" s="287">
        <v>97</v>
      </c>
      <c r="F17" s="287">
        <v>5</v>
      </c>
      <c r="G17" s="287">
        <v>20</v>
      </c>
      <c r="H17" s="226">
        <f t="shared" si="0"/>
        <v>127</v>
      </c>
    </row>
    <row r="18" spans="1:11" ht="16.5" thickBot="1">
      <c r="A18" s="275" t="s">
        <v>211</v>
      </c>
      <c r="B18" s="274" t="s">
        <v>219</v>
      </c>
      <c r="C18" s="282"/>
      <c r="D18" s="287"/>
      <c r="E18" s="287">
        <v>64</v>
      </c>
      <c r="F18" s="287">
        <v>10</v>
      </c>
      <c r="G18" s="287">
        <v>20</v>
      </c>
      <c r="H18" s="226">
        <f t="shared" si="0"/>
        <v>94</v>
      </c>
    </row>
    <row r="19" spans="1:11" ht="16.5" thickBot="1">
      <c r="A19" s="287" t="s">
        <v>211</v>
      </c>
      <c r="B19" s="305" t="s">
        <v>220</v>
      </c>
      <c r="C19" s="287"/>
      <c r="D19" s="287"/>
      <c r="E19" s="287">
        <v>64</v>
      </c>
      <c r="F19" s="287">
        <v>5</v>
      </c>
      <c r="G19" s="287">
        <v>10</v>
      </c>
      <c r="H19" s="226">
        <f t="shared" si="0"/>
        <v>79</v>
      </c>
    </row>
    <row r="20" spans="1:11" ht="16.5" thickBot="1">
      <c r="A20" s="287" t="s">
        <v>204</v>
      </c>
      <c r="B20" s="305" t="s">
        <v>221</v>
      </c>
      <c r="C20" s="287"/>
      <c r="D20" s="287"/>
      <c r="E20" s="287">
        <v>30</v>
      </c>
      <c r="F20" s="287">
        <v>50</v>
      </c>
      <c r="G20" s="287">
        <v>32</v>
      </c>
      <c r="H20" s="226">
        <f t="shared" si="0"/>
        <v>112</v>
      </c>
    </row>
    <row r="21" spans="1:11" ht="16.5" thickBot="1">
      <c r="A21" s="287" t="s">
        <v>204</v>
      </c>
      <c r="B21" s="305" t="s">
        <v>220</v>
      </c>
      <c r="C21" s="287"/>
      <c r="D21" s="287"/>
      <c r="E21" s="287">
        <v>30</v>
      </c>
      <c r="F21" s="287">
        <v>50</v>
      </c>
      <c r="G21" s="287">
        <v>32</v>
      </c>
      <c r="H21" s="226"/>
    </row>
    <row r="22" spans="1:11" ht="16.5" thickBot="1">
      <c r="A22" s="275" t="s">
        <v>197</v>
      </c>
      <c r="B22" s="273" t="s">
        <v>195</v>
      </c>
      <c r="C22" s="282"/>
      <c r="D22" s="287"/>
      <c r="E22" s="287"/>
      <c r="F22" s="287"/>
      <c r="G22" s="287">
        <v>10</v>
      </c>
      <c r="H22" s="226">
        <f t="shared" si="0"/>
        <v>10</v>
      </c>
    </row>
    <row r="23" spans="1:11" ht="16.5" thickBot="1">
      <c r="A23" s="275" t="s">
        <v>198</v>
      </c>
      <c r="B23" s="273" t="s">
        <v>196</v>
      </c>
      <c r="C23" s="282"/>
      <c r="D23" s="287"/>
      <c r="E23" s="287"/>
      <c r="F23" s="287"/>
      <c r="G23" s="287"/>
      <c r="H23" s="226">
        <f t="shared" si="0"/>
        <v>0</v>
      </c>
    </row>
    <row r="24" spans="1:11" ht="16.5" thickBot="1">
      <c r="A24" s="221" t="s">
        <v>32</v>
      </c>
      <c r="B24" s="222"/>
      <c r="C24" s="222">
        <f>SUM(C8:C23)</f>
        <v>24</v>
      </c>
      <c r="D24" s="226">
        <f>SUM(D8:D23)</f>
        <v>86</v>
      </c>
      <c r="E24" s="226">
        <f>SUM(E8:E23)</f>
        <v>1047</v>
      </c>
      <c r="F24" s="226">
        <f>SUM(F8:F23)</f>
        <v>189</v>
      </c>
      <c r="G24" s="226">
        <f>SUM(G8:G23)</f>
        <v>307</v>
      </c>
      <c r="H24" s="222"/>
      <c r="K24" s="216" t="s">
        <v>40</v>
      </c>
    </row>
    <row r="25" spans="1:11" ht="16.5" thickBot="1">
      <c r="A25" s="223"/>
      <c r="B25" s="223"/>
      <c r="C25" s="223"/>
      <c r="D25" s="223"/>
      <c r="E25" s="223"/>
      <c r="F25" s="223"/>
      <c r="G25" s="223"/>
      <c r="H25" s="223"/>
    </row>
    <row r="26" spans="1:11">
      <c r="A26" s="223"/>
      <c r="B26" s="224" t="s">
        <v>41</v>
      </c>
      <c r="C26" s="225">
        <f>C24-C27</f>
        <v>24</v>
      </c>
      <c r="D26" s="225">
        <f>D24-D27</f>
        <v>86</v>
      </c>
      <c r="E26" s="225">
        <f>E24-E27</f>
        <v>1047</v>
      </c>
      <c r="F26" s="225">
        <f>F24-F27</f>
        <v>189</v>
      </c>
      <c r="G26" s="225">
        <f>G24-G27</f>
        <v>307</v>
      </c>
      <c r="H26" s="226">
        <f>SUM(C26:G26)</f>
        <v>1653</v>
      </c>
    </row>
    <row r="27" spans="1:11">
      <c r="A27" s="223"/>
      <c r="B27" s="227" t="s">
        <v>42</v>
      </c>
      <c r="C27" s="228">
        <v>0</v>
      </c>
      <c r="D27" s="228">
        <v>0</v>
      </c>
      <c r="E27" s="228">
        <v>0</v>
      </c>
      <c r="F27" s="228">
        <v>0</v>
      </c>
      <c r="G27" s="228">
        <v>0</v>
      </c>
      <c r="H27" s="229">
        <f>SUM(C27:G27)</f>
        <v>0</v>
      </c>
    </row>
    <row r="28" spans="1:11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11">
      <c r="A29" s="230" t="s">
        <v>43</v>
      </c>
      <c r="B29" s="230"/>
      <c r="C29" s="223"/>
      <c r="D29" s="223"/>
      <c r="E29" s="223"/>
      <c r="F29" s="223"/>
      <c r="G29" s="223"/>
      <c r="H29" s="223"/>
      <c r="I29" s="223"/>
    </row>
    <row r="30" spans="1:11">
      <c r="A30" s="223"/>
      <c r="B30" s="223"/>
      <c r="C30" s="223"/>
      <c r="D30" s="223"/>
      <c r="E30" s="223"/>
      <c r="F30" s="223"/>
      <c r="G30" s="223"/>
      <c r="H30" s="223"/>
      <c r="I30" s="223"/>
    </row>
    <row r="31" spans="1:11">
      <c r="A31" s="223"/>
      <c r="B31" s="223"/>
      <c r="C31" s="223"/>
      <c r="D31" s="223"/>
      <c r="E31" s="223"/>
      <c r="F31" s="223"/>
      <c r="G31" s="223"/>
      <c r="H31" s="223"/>
      <c r="I31" s="223"/>
    </row>
    <row r="32" spans="1:11">
      <c r="A32" s="223"/>
      <c r="B32" s="223"/>
      <c r="C32" s="223"/>
      <c r="D32" s="223"/>
      <c r="E32" s="223"/>
      <c r="F32" s="223"/>
      <c r="G32" s="223"/>
      <c r="H32" s="223"/>
      <c r="I32" s="223"/>
    </row>
    <row r="35" spans="1:10">
      <c r="A35" s="231"/>
      <c r="B35" s="231"/>
      <c r="C35" s="231"/>
      <c r="D35" s="231"/>
      <c r="E35" s="231"/>
      <c r="F35" s="231"/>
      <c r="G35" s="231"/>
      <c r="H35" s="231"/>
      <c r="I35" s="231"/>
    </row>
    <row r="38" spans="1:10">
      <c r="J38" s="216" t="s">
        <v>40</v>
      </c>
    </row>
  </sheetData>
  <sheetProtection selectLockedCells="1" selectUnlockedCells="1"/>
  <mergeCells count="5">
    <mergeCell ref="B2:F2"/>
    <mergeCell ref="A1:A2"/>
    <mergeCell ref="A4:A7"/>
    <mergeCell ref="B4:B5"/>
    <mergeCell ref="H4:H7"/>
  </mergeCells>
  <phoneticPr fontId="25" type="noConversion"/>
  <pageMargins left="0.75138888888888899" right="0.75138888888888899" top="1" bottom="1" header="0.5" footer="0.5"/>
  <pageSetup paperSize="9" scale="64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4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4.25"/>
  <cols>
    <col min="1" max="1" width="23.625" customWidth="1"/>
    <col min="2" max="2" width="21.125" style="193" customWidth="1"/>
    <col min="3" max="3" width="11.625" customWidth="1"/>
    <col min="4" max="4" width="16.125" customWidth="1"/>
    <col min="5" max="5" width="12.5" customWidth="1"/>
    <col min="6" max="6" width="16.625" customWidth="1"/>
    <col min="7" max="7" width="11.125" customWidth="1"/>
    <col min="8" max="8" width="13" customWidth="1"/>
    <col min="9" max="9" width="9.5" customWidth="1"/>
    <col min="10" max="10" width="11.375" customWidth="1"/>
    <col min="11" max="11" width="17.125" customWidth="1"/>
    <col min="12" max="12" width="10.625" customWidth="1"/>
    <col min="13" max="13" width="12.375" customWidth="1"/>
  </cols>
  <sheetData>
    <row r="1" spans="1:8">
      <c r="A1" s="194" t="s">
        <v>24</v>
      </c>
    </row>
    <row r="2" spans="1:8" ht="18.75">
      <c r="A2" s="338" t="s">
        <v>44</v>
      </c>
      <c r="B2" s="338"/>
      <c r="C2" s="338"/>
      <c r="D2" s="338"/>
      <c r="E2" s="338"/>
    </row>
    <row r="3" spans="1:8">
      <c r="A3" s="195"/>
      <c r="B3"/>
    </row>
    <row r="4" spans="1:8" s="77" customFormat="1">
      <c r="A4" s="339" t="s">
        <v>45</v>
      </c>
      <c r="B4" s="340"/>
      <c r="C4" s="340"/>
      <c r="D4" s="340"/>
      <c r="E4" s="340"/>
      <c r="F4"/>
      <c r="G4"/>
      <c r="H4"/>
    </row>
    <row r="5" spans="1:8" s="77" customFormat="1">
      <c r="A5" s="196" t="s">
        <v>46</v>
      </c>
      <c r="B5" s="164"/>
      <c r="C5" s="164"/>
      <c r="D5" s="164"/>
      <c r="E5" s="164"/>
      <c r="F5"/>
      <c r="G5"/>
      <c r="H5"/>
    </row>
    <row r="6" spans="1:8" s="77" customFormat="1">
      <c r="A6" s="197" t="s">
        <v>47</v>
      </c>
      <c r="B6" s="198">
        <f>MIN(B9:B13)</f>
        <v>43417</v>
      </c>
      <c r="C6"/>
      <c r="D6" s="198" t="s">
        <v>48</v>
      </c>
      <c r="E6" s="199">
        <f>MAX(C9:C13)</f>
        <v>43615</v>
      </c>
      <c r="F6"/>
      <c r="G6"/>
      <c r="H6"/>
    </row>
    <row r="7" spans="1:8" s="77" customFormat="1">
      <c r="A7" s="112" t="s">
        <v>49</v>
      </c>
      <c r="B7" s="113"/>
      <c r="C7" s="113"/>
      <c r="D7" s="113"/>
      <c r="E7" s="113"/>
      <c r="F7"/>
      <c r="G7"/>
      <c r="H7"/>
    </row>
    <row r="8" spans="1:8" s="77" customFormat="1">
      <c r="A8" s="114" t="s">
        <v>50</v>
      </c>
      <c r="B8" s="115" t="s">
        <v>37</v>
      </c>
      <c r="C8" s="115" t="s">
        <v>51</v>
      </c>
      <c r="D8" s="84" t="s">
        <v>52</v>
      </c>
      <c r="E8" s="84" t="s">
        <v>53</v>
      </c>
      <c r="F8"/>
      <c r="G8"/>
      <c r="H8"/>
    </row>
    <row r="9" spans="1:8" s="77" customFormat="1">
      <c r="A9" s="116" t="s">
        <v>33</v>
      </c>
      <c r="B9" s="85">
        <f>里程碑计划!C6</f>
        <v>43417</v>
      </c>
      <c r="C9" s="85">
        <f>里程碑计划!C7</f>
        <v>43434</v>
      </c>
      <c r="D9" s="86">
        <f>里程碑计划!C27</f>
        <v>0</v>
      </c>
      <c r="E9" s="87">
        <f>D9*C18</f>
        <v>0</v>
      </c>
      <c r="F9"/>
      <c r="G9"/>
      <c r="H9"/>
    </row>
    <row r="10" spans="1:8" s="77" customFormat="1">
      <c r="A10" s="116" t="s">
        <v>34</v>
      </c>
      <c r="B10" s="85">
        <f>里程碑计划!D6</f>
        <v>43423</v>
      </c>
      <c r="C10" s="85">
        <f>里程碑计划!D7</f>
        <v>43462</v>
      </c>
      <c r="D10" s="86">
        <f>里程碑计划!D27</f>
        <v>0</v>
      </c>
      <c r="E10" s="87">
        <f>D10*C18</f>
        <v>0</v>
      </c>
      <c r="F10"/>
      <c r="G10"/>
      <c r="H10"/>
    </row>
    <row r="11" spans="1:8" s="77" customFormat="1">
      <c r="A11" s="116" t="s">
        <v>54</v>
      </c>
      <c r="B11" s="85">
        <f>里程碑计划!E6</f>
        <v>43430</v>
      </c>
      <c r="C11" s="85">
        <f>里程碑计划!E7</f>
        <v>43553</v>
      </c>
      <c r="D11" s="86">
        <v>194</v>
      </c>
      <c r="E11" s="87">
        <f>D11*C18</f>
        <v>164900</v>
      </c>
      <c r="F11"/>
      <c r="G11"/>
      <c r="H11"/>
    </row>
    <row r="12" spans="1:8" s="77" customFormat="1">
      <c r="A12" s="116" t="s">
        <v>35</v>
      </c>
      <c r="B12" s="85">
        <f>里程碑计划!F6</f>
        <v>43514</v>
      </c>
      <c r="C12" s="85">
        <f>里程碑计划!F7</f>
        <v>43567</v>
      </c>
      <c r="D12" s="86">
        <v>10</v>
      </c>
      <c r="E12" s="87">
        <f>D12*C18</f>
        <v>8500</v>
      </c>
      <c r="F12"/>
      <c r="G12"/>
      <c r="H12"/>
    </row>
    <row r="13" spans="1:8" s="77" customFormat="1">
      <c r="A13" s="116" t="s">
        <v>36</v>
      </c>
      <c r="B13" s="85">
        <f>里程碑计划!G6</f>
        <v>43570</v>
      </c>
      <c r="C13" s="85">
        <f>里程碑计划!G7</f>
        <v>43615</v>
      </c>
      <c r="D13" s="86">
        <f>里程碑计划!D30</f>
        <v>0</v>
      </c>
      <c r="E13" s="87">
        <f>D13*C18</f>
        <v>0</v>
      </c>
      <c r="F13"/>
      <c r="G13"/>
      <c r="H13"/>
    </row>
    <row r="14" spans="1:8" s="79" customFormat="1">
      <c r="A14" s="116"/>
      <c r="B14" s="85"/>
      <c r="C14" s="85"/>
      <c r="D14" s="86"/>
      <c r="E14" s="87"/>
      <c r="F14" s="126" t="s">
        <v>55</v>
      </c>
      <c r="G14"/>
      <c r="H14" s="126" t="s">
        <v>23</v>
      </c>
    </row>
    <row r="15" spans="1:8" s="78" customFormat="1">
      <c r="A15" s="118" t="s">
        <v>56</v>
      </c>
      <c r="B15" s="119"/>
      <c r="C15" s="93"/>
      <c r="D15" s="90">
        <f>SUM(D9:D14)</f>
        <v>204</v>
      </c>
      <c r="E15" s="90">
        <f>SUM(E9:E14)</f>
        <v>173400</v>
      </c>
      <c r="F15" s="200" t="s">
        <v>57</v>
      </c>
      <c r="G15" s="150">
        <f>IF(F15="普票（原价）",E15,E15/1.06)</f>
        <v>163584.90566037735</v>
      </c>
      <c r="H15" s="201">
        <f>E15-G15</f>
        <v>9815.0943396226503</v>
      </c>
    </row>
    <row r="16" spans="1:8" s="78" customFormat="1">
      <c r="A16" s="202" t="s">
        <v>58</v>
      </c>
      <c r="B16" s="203"/>
      <c r="C16" s="203"/>
      <c r="D16" s="203"/>
      <c r="E16" s="203"/>
      <c r="F16"/>
      <c r="G16" s="130"/>
      <c r="H16"/>
    </row>
    <row r="17" spans="1:8" s="78" customFormat="1">
      <c r="A17" s="204" t="s">
        <v>59</v>
      </c>
      <c r="B17" s="84" t="s">
        <v>60</v>
      </c>
      <c r="C17" s="94" t="s">
        <v>61</v>
      </c>
      <c r="D17" s="205"/>
      <c r="E17"/>
      <c r="F17"/>
      <c r="G17" s="130"/>
      <c r="H17"/>
    </row>
    <row r="18" spans="1:8">
      <c r="A18" s="206" t="s">
        <v>62</v>
      </c>
      <c r="B18" s="207"/>
      <c r="C18" s="208">
        <v>850</v>
      </c>
      <c r="D18" s="209" t="s">
        <v>63</v>
      </c>
      <c r="E18" s="210">
        <f>E15</f>
        <v>173400</v>
      </c>
      <c r="G18" s="130"/>
    </row>
    <row r="19" spans="1:8" s="192" customFormat="1">
      <c r="A19" s="211"/>
      <c r="B19" s="212"/>
      <c r="C19" s="213"/>
      <c r="D19" s="214"/>
      <c r="E19" s="80"/>
      <c r="F19"/>
      <c r="G19" s="130"/>
      <c r="H19"/>
    </row>
    <row r="20" spans="1:8" s="192" customFormat="1">
      <c r="A20" s="341" t="s">
        <v>64</v>
      </c>
      <c r="B20" s="342"/>
      <c r="C20" s="342"/>
      <c r="D20" s="342"/>
      <c r="E20" s="342"/>
      <c r="F20" s="126" t="s">
        <v>55</v>
      </c>
      <c r="G20" s="130"/>
      <c r="H20" s="126" t="s">
        <v>23</v>
      </c>
    </row>
    <row r="21" spans="1:8" s="192" customFormat="1">
      <c r="A21" s="334" t="s">
        <v>65</v>
      </c>
      <c r="B21" s="335"/>
      <c r="C21" s="336"/>
      <c r="D21" s="337">
        <v>0</v>
      </c>
      <c r="E21" s="337"/>
      <c r="F21" s="200" t="s">
        <v>57</v>
      </c>
      <c r="G21" s="150">
        <f>IF(F21="普票（原价）",D21,D21/1.06)</f>
        <v>0</v>
      </c>
      <c r="H21" s="215">
        <f>D21-G21</f>
        <v>0</v>
      </c>
    </row>
    <row r="23" spans="1:8" s="192" customFormat="1">
      <c r="A23" s="332" t="s">
        <v>66</v>
      </c>
      <c r="B23" s="333"/>
      <c r="C23" s="333"/>
      <c r="D23" s="333"/>
      <c r="E23" s="333"/>
      <c r="F23" s="126" t="s">
        <v>55</v>
      </c>
      <c r="G23" s="130"/>
      <c r="H23" s="126" t="s">
        <v>23</v>
      </c>
    </row>
    <row r="24" spans="1:8" s="192" customFormat="1">
      <c r="A24" s="334" t="s">
        <v>65</v>
      </c>
      <c r="B24" s="335"/>
      <c r="C24" s="336"/>
      <c r="D24" s="337"/>
      <c r="E24" s="337"/>
      <c r="F24" s="200" t="s">
        <v>57</v>
      </c>
      <c r="G24" s="150">
        <f>IF(F24="普票（原价）",D24,D24/1.06)</f>
        <v>0</v>
      </c>
      <c r="H24" s="215">
        <f>D24-G24</f>
        <v>0</v>
      </c>
    </row>
  </sheetData>
  <mergeCells count="8">
    <mergeCell ref="A23:E23"/>
    <mergeCell ref="A24:C24"/>
    <mergeCell ref="D24:E24"/>
    <mergeCell ref="A2:E2"/>
    <mergeCell ref="A4:E4"/>
    <mergeCell ref="A20:E20"/>
    <mergeCell ref="A21:C21"/>
    <mergeCell ref="D21:E21"/>
  </mergeCells>
  <phoneticPr fontId="25" type="noConversion"/>
  <dataValidations count="1">
    <dataValidation type="list" allowBlank="1" showInputMessage="1" showErrorMessage="1" sqref="F15 F21 F24" xr:uid="{00000000-0002-0000-0200-000000000000}">
      <formula1>"普票（原价）,增票（原价/1.06）"</formula1>
    </dataValidation>
  </dataValidations>
  <pageMargins left="0.70069444444444495" right="0.70069444444444495" top="0.75138888888888899" bottom="0.75138888888888899" header="0.297916666666667" footer="0.297916666666667"/>
  <pageSetup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67"/>
  <sheetViews>
    <sheetView zoomScale="115" zoomScaleNormal="115" workbookViewId="0">
      <selection activeCell="D71" sqref="D71"/>
    </sheetView>
  </sheetViews>
  <sheetFormatPr defaultColWidth="9" defaultRowHeight="14.25"/>
  <cols>
    <col min="1" max="1" width="4" customWidth="1"/>
    <col min="2" max="2" width="17.5" customWidth="1"/>
    <col min="3" max="4" width="15" customWidth="1"/>
    <col min="5" max="5" width="12.5" customWidth="1"/>
    <col min="6" max="6" width="11.625" customWidth="1"/>
    <col min="7" max="7" width="13.125" customWidth="1"/>
    <col min="8" max="8" width="11.125" customWidth="1"/>
    <col min="9" max="9" width="9.625" customWidth="1"/>
    <col min="10" max="10" width="10.625" customWidth="1"/>
    <col min="11" max="11" width="11.625" customWidth="1"/>
    <col min="12" max="12" width="6.375" customWidth="1"/>
    <col min="13" max="13" width="13.125" customWidth="1"/>
    <col min="14" max="14" width="10.375" customWidth="1"/>
    <col min="15" max="15" width="10.5" customWidth="1"/>
    <col min="16" max="16" width="14.125" customWidth="1"/>
  </cols>
  <sheetData>
    <row r="1" spans="2:15">
      <c r="B1" s="126"/>
      <c r="G1" s="75"/>
      <c r="H1" s="131"/>
      <c r="I1" s="75"/>
      <c r="J1" s="75"/>
      <c r="K1" s="75"/>
    </row>
    <row r="2" spans="2:15">
      <c r="C2" s="343" t="s">
        <v>67</v>
      </c>
      <c r="D2" s="343"/>
      <c r="E2" s="343"/>
      <c r="F2" s="343"/>
      <c r="G2" s="343"/>
      <c r="H2" s="343"/>
      <c r="I2" s="343"/>
      <c r="J2" s="343"/>
      <c r="K2" s="344"/>
      <c r="L2" s="344"/>
      <c r="M2" s="344"/>
      <c r="N2" s="183"/>
    </row>
    <row r="3" spans="2:15">
      <c r="B3" s="132"/>
      <c r="C3" s="133"/>
      <c r="D3" s="345" t="s">
        <v>68</v>
      </c>
      <c r="E3" s="346"/>
      <c r="F3" s="347"/>
      <c r="G3" s="345" t="s">
        <v>69</v>
      </c>
      <c r="H3" s="346"/>
      <c r="I3" s="347"/>
      <c r="J3" s="184" t="s">
        <v>70</v>
      </c>
      <c r="K3" s="184" t="s">
        <v>71</v>
      </c>
      <c r="L3" s="348" t="s">
        <v>72</v>
      </c>
      <c r="M3" s="349"/>
      <c r="N3" s="349"/>
      <c r="O3" s="350"/>
    </row>
    <row r="4" spans="2:15">
      <c r="B4" s="134" t="s">
        <v>73</v>
      </c>
      <c r="C4" s="133" t="s">
        <v>25</v>
      </c>
      <c r="D4" s="135" t="s">
        <v>74</v>
      </c>
      <c r="E4" s="135" t="s">
        <v>75</v>
      </c>
      <c r="F4" s="135" t="s">
        <v>76</v>
      </c>
      <c r="G4" s="135" t="s">
        <v>77</v>
      </c>
      <c r="H4" s="135" t="s">
        <v>78</v>
      </c>
      <c r="I4" s="135" t="s">
        <v>76</v>
      </c>
      <c r="J4" s="184" t="s">
        <v>79</v>
      </c>
      <c r="K4" s="185"/>
      <c r="L4" s="186" t="s">
        <v>80</v>
      </c>
      <c r="M4" s="186" t="s">
        <v>81</v>
      </c>
      <c r="N4" s="186" t="s">
        <v>82</v>
      </c>
      <c r="O4" s="186" t="s">
        <v>76</v>
      </c>
    </row>
    <row r="5" spans="2:15">
      <c r="B5" s="136" t="str">
        <f>里程碑计划!C5</f>
        <v>项目准备</v>
      </c>
      <c r="C5" s="136" t="str">
        <f>里程碑计划!A8</f>
        <v>项目经理</v>
      </c>
      <c r="D5" s="137">
        <v>110</v>
      </c>
      <c r="E5" s="138">
        <v>0</v>
      </c>
      <c r="F5" s="139">
        <f t="shared" ref="F5:F9" si="0">D5*E5</f>
        <v>0</v>
      </c>
      <c r="G5" s="137">
        <v>200</v>
      </c>
      <c r="H5" s="140">
        <v>0</v>
      </c>
      <c r="I5" s="139">
        <f t="shared" ref="I5:I9" si="1">G5*H5</f>
        <v>0</v>
      </c>
      <c r="J5" s="138">
        <v>200</v>
      </c>
      <c r="K5" s="187">
        <f t="shared" ref="K5:K10" si="2">F5+I5+J5</f>
        <v>200</v>
      </c>
      <c r="L5" s="138"/>
      <c r="M5" s="138"/>
      <c r="N5" s="138"/>
      <c r="O5" s="187">
        <f t="shared" ref="O5:O9" si="3">L5*M5+N5</f>
        <v>0</v>
      </c>
    </row>
    <row r="6" spans="2:15">
      <c r="B6" s="136" t="str">
        <f>里程碑计划!D5</f>
        <v>蓝图设计</v>
      </c>
      <c r="C6" s="136" t="str">
        <f>里程碑计划!A10</f>
        <v>架构支持</v>
      </c>
      <c r="D6" s="137">
        <v>110</v>
      </c>
      <c r="E6" s="138">
        <v>0</v>
      </c>
      <c r="F6" s="139">
        <f t="shared" si="0"/>
        <v>0</v>
      </c>
      <c r="G6" s="137"/>
      <c r="H6" s="140"/>
      <c r="I6" s="139">
        <f>G6*H6</f>
        <v>0</v>
      </c>
      <c r="J6" s="138">
        <v>300</v>
      </c>
      <c r="K6" s="187">
        <f>F6+I6+J6</f>
        <v>300</v>
      </c>
      <c r="L6" s="138"/>
      <c r="M6" s="138"/>
      <c r="N6" s="138"/>
      <c r="O6" s="187">
        <f t="shared" si="3"/>
        <v>0</v>
      </c>
    </row>
    <row r="7" spans="2:15">
      <c r="B7" s="136" t="str">
        <f>里程碑计划!E5</f>
        <v>系统实现</v>
      </c>
      <c r="C7" s="136" t="str">
        <f>里程碑计划!A11</f>
        <v>开发人员</v>
      </c>
      <c r="D7" s="137">
        <v>110</v>
      </c>
      <c r="E7" s="138">
        <v>0</v>
      </c>
      <c r="F7" s="139">
        <f t="shared" si="0"/>
        <v>0</v>
      </c>
      <c r="G7" s="137"/>
      <c r="H7" s="140"/>
      <c r="I7" s="139">
        <f t="shared" ref="I7:I8" si="4">G7*H7</f>
        <v>0</v>
      </c>
      <c r="J7" s="138">
        <v>3000</v>
      </c>
      <c r="K7" s="187">
        <f t="shared" si="2"/>
        <v>3000</v>
      </c>
      <c r="L7" s="138"/>
      <c r="M7" s="138"/>
      <c r="N7" s="138"/>
      <c r="O7" s="187">
        <f t="shared" si="3"/>
        <v>0</v>
      </c>
    </row>
    <row r="8" spans="2:15">
      <c r="B8" s="136" t="str">
        <f>里程碑计划!F5</f>
        <v>测试与上线准备</v>
      </c>
      <c r="C8" s="136" t="str">
        <f>里程碑计划!A12</f>
        <v>开发人员</v>
      </c>
      <c r="D8" s="137">
        <v>110</v>
      </c>
      <c r="E8" s="138">
        <v>0</v>
      </c>
      <c r="F8" s="139">
        <f t="shared" si="0"/>
        <v>0</v>
      </c>
      <c r="G8" s="137"/>
      <c r="H8" s="140"/>
      <c r="I8" s="139">
        <f t="shared" si="4"/>
        <v>0</v>
      </c>
      <c r="J8" s="138">
        <v>300</v>
      </c>
      <c r="K8" s="187">
        <f>F8+I8+J8</f>
        <v>300</v>
      </c>
      <c r="L8" s="138"/>
      <c r="M8" s="138"/>
      <c r="N8" s="138"/>
      <c r="O8" s="187">
        <f t="shared" si="3"/>
        <v>0</v>
      </c>
    </row>
    <row r="9" spans="2:15">
      <c r="B9" s="136" t="str">
        <f>里程碑计划!G5</f>
        <v>上线及支持</v>
      </c>
      <c r="C9" s="136" t="str">
        <f>里程碑计划!A14</f>
        <v>开发人员</v>
      </c>
      <c r="D9" s="137">
        <v>110</v>
      </c>
      <c r="E9" s="138">
        <v>0</v>
      </c>
      <c r="F9" s="139">
        <f t="shared" si="0"/>
        <v>0</v>
      </c>
      <c r="G9" s="137"/>
      <c r="H9" s="140"/>
      <c r="I9" s="139">
        <f t="shared" si="1"/>
        <v>0</v>
      </c>
      <c r="J9" s="138">
        <v>200</v>
      </c>
      <c r="K9" s="187">
        <f t="shared" si="2"/>
        <v>200</v>
      </c>
      <c r="L9" s="138"/>
      <c r="M9" s="138"/>
      <c r="N9" s="138"/>
      <c r="O9" s="187">
        <f t="shared" si="3"/>
        <v>0</v>
      </c>
    </row>
    <row r="10" spans="2:15">
      <c r="B10" s="128"/>
      <c r="C10" s="141" t="s">
        <v>32</v>
      </c>
      <c r="D10" s="351"/>
      <c r="E10" s="351"/>
      <c r="F10" s="142">
        <f>SUM(F5:F9)</f>
        <v>0</v>
      </c>
      <c r="G10" s="351"/>
      <c r="H10" s="351"/>
      <c r="I10" s="142">
        <f>SUM(I5:I9)</f>
        <v>0</v>
      </c>
      <c r="J10" s="188">
        <f>SUM(J5:J9)</f>
        <v>4000</v>
      </c>
      <c r="K10" s="162">
        <f t="shared" si="2"/>
        <v>4000</v>
      </c>
      <c r="L10" s="352"/>
      <c r="M10" s="353"/>
      <c r="N10" s="95"/>
      <c r="O10" s="162">
        <f>SUM(O5:O9)</f>
        <v>0</v>
      </c>
    </row>
    <row r="11" spans="2:15">
      <c r="B11" s="143"/>
    </row>
    <row r="12" spans="2:15">
      <c r="B12" s="143"/>
    </row>
    <row r="13" spans="2:15">
      <c r="B13" s="362" t="s">
        <v>50</v>
      </c>
      <c r="C13" s="354" t="s">
        <v>83</v>
      </c>
      <c r="D13" s="354"/>
      <c r="E13" s="366" t="s">
        <v>84</v>
      </c>
    </row>
    <row r="14" spans="2:15">
      <c r="B14" s="362"/>
      <c r="C14" s="108" t="s">
        <v>85</v>
      </c>
      <c r="D14" s="108" t="s">
        <v>86</v>
      </c>
      <c r="E14" s="366"/>
    </row>
    <row r="15" spans="2:15">
      <c r="B15" s="116" t="s">
        <v>33</v>
      </c>
      <c r="C15" s="145">
        <f>里程碑计划!C26</f>
        <v>24</v>
      </c>
      <c r="D15" s="146">
        <f>IF(ISERROR(C15/C20),"",C15/C20)</f>
        <v>1.4519056261343012E-2</v>
      </c>
      <c r="E15" s="147">
        <f>D15*K10</f>
        <v>58.076225045372048</v>
      </c>
    </row>
    <row r="16" spans="2:15">
      <c r="B16" s="148" t="s">
        <v>199</v>
      </c>
      <c r="C16" s="145">
        <f>里程碑计划!D26</f>
        <v>86</v>
      </c>
      <c r="D16" s="146">
        <f>IF(ISERROR(C16/C20),"",C16/C20)</f>
        <v>5.2026618269812461E-2</v>
      </c>
      <c r="E16" s="147">
        <f>D16*K10</f>
        <v>208.10647307924984</v>
      </c>
    </row>
    <row r="17" spans="2:14">
      <c r="B17" s="148" t="s">
        <v>200</v>
      </c>
      <c r="C17" s="145">
        <f>里程碑计划!E26</f>
        <v>1047</v>
      </c>
      <c r="D17" s="146">
        <f>IF(ISERROR(C17/C20),"",C17/C20)</f>
        <v>0.6333938294010889</v>
      </c>
      <c r="E17" s="147">
        <f>D17*K10</f>
        <v>2533.5753176043554</v>
      </c>
    </row>
    <row r="18" spans="2:14">
      <c r="B18" s="148" t="s">
        <v>201</v>
      </c>
      <c r="C18" s="145">
        <f>里程碑计划!F26</f>
        <v>189</v>
      </c>
      <c r="D18" s="146">
        <f>IF(ISERROR(C18/C20),"",C18/C20)</f>
        <v>0.11433756805807622</v>
      </c>
      <c r="E18" s="147">
        <f>D18*K10</f>
        <v>457.35027223230492</v>
      </c>
    </row>
    <row r="19" spans="2:14">
      <c r="B19" s="148" t="s">
        <v>202</v>
      </c>
      <c r="C19" s="145">
        <f>里程碑计划!G26</f>
        <v>307</v>
      </c>
      <c r="D19" s="146">
        <f>IF(ISERROR(C19/C20),"",C19/C20)</f>
        <v>0.18572292800967938</v>
      </c>
      <c r="E19" s="147">
        <f>D19*K10</f>
        <v>742.89171203871751</v>
      </c>
    </row>
    <row r="20" spans="2:14">
      <c r="B20" s="148" t="s">
        <v>32</v>
      </c>
      <c r="C20" s="145">
        <f>SUM(C15:C19)</f>
        <v>1653</v>
      </c>
      <c r="D20" s="149"/>
      <c r="E20" s="150"/>
    </row>
    <row r="21" spans="2:14">
      <c r="B21" s="143"/>
    </row>
    <row r="22" spans="2:14" s="130" customFormat="1">
      <c r="B22" s="151"/>
      <c r="C22" s="152"/>
      <c r="D22" s="153"/>
      <c r="E22" s="143"/>
      <c r="F22" s="154"/>
      <c r="G22" s="154"/>
      <c r="H22" s="155"/>
      <c r="I22" s="189"/>
      <c r="J22" s="179"/>
      <c r="K22" s="190"/>
      <c r="L22" s="190"/>
      <c r="M22" s="190"/>
      <c r="N22" s="179"/>
    </row>
    <row r="23" spans="2:14" s="130" customFormat="1">
      <c r="B23" s="151"/>
      <c r="C23" s="152"/>
      <c r="D23" s="153"/>
      <c r="E23" s="143"/>
      <c r="F23" s="154"/>
      <c r="G23" s="154"/>
      <c r="H23" s="155"/>
      <c r="I23" s="189"/>
      <c r="J23" s="179"/>
      <c r="K23" s="190"/>
      <c r="L23" s="190"/>
      <c r="M23" s="190"/>
      <c r="N23" s="179"/>
    </row>
    <row r="24" spans="2:14" s="130" customFormat="1">
      <c r="B24" s="355" t="s">
        <v>88</v>
      </c>
      <c r="C24" s="355"/>
      <c r="D24" s="355"/>
      <c r="E24" s="355"/>
      <c r="F24" s="355"/>
      <c r="G24" s="144"/>
      <c r="H24" s="155"/>
      <c r="I24" s="189"/>
      <c r="J24" s="179"/>
      <c r="K24" s="190"/>
      <c r="L24" s="190"/>
      <c r="M24" s="190"/>
      <c r="N24" s="179"/>
    </row>
    <row r="25" spans="2:14" s="130" customFormat="1">
      <c r="B25" s="156" t="s">
        <v>89</v>
      </c>
      <c r="C25" s="157" t="s">
        <v>74</v>
      </c>
      <c r="D25" s="157" t="s">
        <v>18</v>
      </c>
      <c r="E25" s="156" t="s">
        <v>90</v>
      </c>
      <c r="F25" s="156" t="s">
        <v>20</v>
      </c>
      <c r="G25" s="150" t="s">
        <v>91</v>
      </c>
      <c r="H25" s="155"/>
      <c r="I25" s="189"/>
      <c r="J25" s="179"/>
      <c r="K25" s="190"/>
      <c r="L25" s="190"/>
      <c r="M25" s="190"/>
      <c r="N25" s="179"/>
    </row>
    <row r="26" spans="2:14" s="130" customFormat="1" ht="23.25" customHeight="1">
      <c r="B26" s="159" t="s">
        <v>33</v>
      </c>
      <c r="C26" s="158"/>
      <c r="D26" s="158"/>
      <c r="E26" s="158"/>
      <c r="F26" s="158"/>
      <c r="G26" s="158"/>
      <c r="H26" s="155"/>
      <c r="I26" s="189"/>
      <c r="J26" s="179"/>
      <c r="K26" s="190"/>
      <c r="L26" s="190"/>
      <c r="M26" s="190"/>
      <c r="N26" s="179"/>
    </row>
    <row r="27" spans="2:14" s="130" customFormat="1" ht="21.75" customHeight="1">
      <c r="B27" s="159" t="s">
        <v>199</v>
      </c>
      <c r="C27" s="158"/>
      <c r="D27" s="158"/>
      <c r="E27" s="158"/>
      <c r="F27" s="158"/>
      <c r="G27" s="158"/>
      <c r="H27" s="155"/>
      <c r="I27" s="189"/>
      <c r="J27" s="179"/>
      <c r="K27" s="190"/>
      <c r="L27" s="190"/>
      <c r="M27" s="190"/>
      <c r="N27" s="179"/>
    </row>
    <row r="28" spans="2:14" s="130" customFormat="1" ht="24">
      <c r="B28" s="159" t="s">
        <v>200</v>
      </c>
      <c r="C28" s="158">
        <v>40</v>
      </c>
      <c r="D28" s="158">
        <v>13</v>
      </c>
      <c r="E28" s="158">
        <v>10</v>
      </c>
      <c r="F28" s="158">
        <v>5200</v>
      </c>
      <c r="G28" s="159" t="s">
        <v>222</v>
      </c>
      <c r="H28" s="155"/>
      <c r="I28" s="189"/>
      <c r="J28" s="179"/>
      <c r="K28" s="190"/>
      <c r="L28" s="190"/>
      <c r="M28" s="190"/>
      <c r="N28" s="179"/>
    </row>
    <row r="29" spans="2:14" s="130" customFormat="1" ht="24">
      <c r="B29" s="159" t="s">
        <v>201</v>
      </c>
      <c r="C29" s="158">
        <v>40</v>
      </c>
      <c r="D29" s="158">
        <v>13</v>
      </c>
      <c r="E29" s="158">
        <v>4</v>
      </c>
      <c r="F29" s="158">
        <v>2080</v>
      </c>
      <c r="G29" s="159" t="s">
        <v>222</v>
      </c>
      <c r="H29" s="155"/>
      <c r="I29" s="189"/>
      <c r="J29" s="179"/>
      <c r="K29" s="190"/>
      <c r="L29" s="190"/>
      <c r="M29" s="190"/>
      <c r="N29" s="179"/>
    </row>
    <row r="30" spans="2:14" s="130" customFormat="1" ht="22.5" customHeight="1">
      <c r="B30" s="159" t="s">
        <v>202</v>
      </c>
      <c r="C30" s="158">
        <v>100</v>
      </c>
      <c r="D30" s="158">
        <v>13</v>
      </c>
      <c r="E30" s="158">
        <v>2</v>
      </c>
      <c r="F30" s="158">
        <v>2600</v>
      </c>
      <c r="G30" s="159" t="s">
        <v>224</v>
      </c>
      <c r="H30" s="155"/>
      <c r="I30" s="189"/>
      <c r="J30" s="179"/>
      <c r="K30" s="190"/>
      <c r="L30" s="190"/>
      <c r="M30" s="190"/>
      <c r="N30" s="179"/>
    </row>
    <row r="31" spans="2:14" s="130" customFormat="1">
      <c r="B31" s="158"/>
      <c r="C31" s="158"/>
      <c r="D31" s="158"/>
      <c r="E31" s="158"/>
      <c r="F31" s="158"/>
      <c r="G31" s="160"/>
      <c r="H31" s="155"/>
      <c r="I31" s="189"/>
      <c r="J31" s="179"/>
      <c r="K31" s="190"/>
      <c r="L31" s="190"/>
      <c r="M31" s="190"/>
      <c r="N31" s="179"/>
    </row>
    <row r="32" spans="2:14" s="130" customFormat="1">
      <c r="B32" s="161" t="s">
        <v>32</v>
      </c>
      <c r="C32" s="161"/>
      <c r="D32" s="150"/>
      <c r="E32" s="161"/>
      <c r="F32" s="162">
        <f>SUM(F26:F31)</f>
        <v>9880</v>
      </c>
      <c r="G32" s="154"/>
      <c r="H32" s="155"/>
      <c r="I32" s="189"/>
      <c r="J32" s="179"/>
      <c r="K32" s="190"/>
      <c r="L32" s="190"/>
      <c r="M32" s="190"/>
      <c r="N32" s="179"/>
    </row>
    <row r="33" spans="1:14" s="130" customFormat="1">
      <c r="A33" s="143"/>
      <c r="B33" s="163"/>
      <c r="C33" s="154"/>
      <c r="D33" s="154"/>
      <c r="E33" s="155"/>
      <c r="F33" s="154"/>
      <c r="G33" s="154"/>
      <c r="H33" s="155"/>
      <c r="I33" s="189"/>
      <c r="J33" s="179"/>
      <c r="K33" s="190"/>
      <c r="L33" s="190"/>
      <c r="M33" s="190"/>
      <c r="N33" s="179"/>
    </row>
    <row r="34" spans="1:14">
      <c r="A34" s="164"/>
      <c r="B34" s="356" t="s">
        <v>95</v>
      </c>
      <c r="C34" s="356"/>
      <c r="D34" s="356"/>
      <c r="E34" s="356"/>
      <c r="F34" s="356"/>
    </row>
    <row r="35" spans="1:14">
      <c r="B35" s="165" t="s">
        <v>89</v>
      </c>
      <c r="C35" s="166" t="s">
        <v>96</v>
      </c>
      <c r="D35" s="166" t="s">
        <v>97</v>
      </c>
      <c r="E35" s="166" t="s">
        <v>74</v>
      </c>
      <c r="F35" s="167" t="s">
        <v>76</v>
      </c>
      <c r="I35" s="191"/>
      <c r="L35" s="172"/>
      <c r="M35" s="172"/>
    </row>
    <row r="36" spans="1:14">
      <c r="B36" s="116" t="s">
        <v>33</v>
      </c>
      <c r="C36" s="137"/>
      <c r="D36" s="137"/>
      <c r="E36" s="137"/>
      <c r="F36" s="168">
        <f>D36*E36</f>
        <v>0</v>
      </c>
      <c r="I36" s="191"/>
      <c r="L36" s="172"/>
      <c r="M36" s="172"/>
    </row>
    <row r="37" spans="1:14">
      <c r="B37" s="148" t="s">
        <v>199</v>
      </c>
      <c r="C37" s="137"/>
      <c r="D37" s="137"/>
      <c r="E37" s="137"/>
      <c r="F37" s="168">
        <f t="shared" ref="F37:F45" si="5">D37*E37</f>
        <v>0</v>
      </c>
    </row>
    <row r="38" spans="1:14">
      <c r="B38" s="148" t="s">
        <v>200</v>
      </c>
      <c r="C38" s="137"/>
      <c r="D38" s="137"/>
      <c r="E38" s="137"/>
      <c r="F38" s="168">
        <f t="shared" si="5"/>
        <v>0</v>
      </c>
    </row>
    <row r="39" spans="1:14">
      <c r="B39" s="148" t="s">
        <v>201</v>
      </c>
      <c r="C39" s="137" t="s">
        <v>223</v>
      </c>
      <c r="D39" s="137">
        <v>12</v>
      </c>
      <c r="E39" s="137">
        <v>300</v>
      </c>
      <c r="F39" s="168">
        <f t="shared" si="5"/>
        <v>3600</v>
      </c>
    </row>
    <row r="40" spans="1:14">
      <c r="B40" s="148" t="s">
        <v>202</v>
      </c>
      <c r="C40" s="137"/>
      <c r="D40" s="137"/>
      <c r="E40" s="137"/>
      <c r="F40" s="168">
        <f t="shared" si="5"/>
        <v>0</v>
      </c>
    </row>
    <row r="41" spans="1:14">
      <c r="B41" s="170"/>
      <c r="C41" s="137"/>
      <c r="D41" s="137"/>
      <c r="E41" s="137"/>
      <c r="F41" s="168">
        <f t="shared" si="5"/>
        <v>0</v>
      </c>
    </row>
    <row r="42" spans="1:14">
      <c r="B42" s="171"/>
      <c r="C42" s="137"/>
      <c r="D42" s="137"/>
      <c r="E42" s="137"/>
      <c r="F42" s="168">
        <f t="shared" si="5"/>
        <v>0</v>
      </c>
      <c r="H42" s="172"/>
      <c r="K42" s="172"/>
    </row>
    <row r="43" spans="1:14">
      <c r="B43" s="169"/>
      <c r="C43" s="137"/>
      <c r="D43" s="137"/>
      <c r="E43" s="137"/>
      <c r="F43" s="168">
        <f t="shared" si="5"/>
        <v>0</v>
      </c>
      <c r="H43" s="172"/>
      <c r="K43" s="172"/>
    </row>
    <row r="44" spans="1:14">
      <c r="B44" s="171"/>
      <c r="C44" s="137"/>
      <c r="D44" s="137"/>
      <c r="E44" s="137"/>
      <c r="F44" s="168">
        <f t="shared" si="5"/>
        <v>0</v>
      </c>
      <c r="H44" s="172"/>
      <c r="K44" s="172"/>
    </row>
    <row r="45" spans="1:14">
      <c r="B45" s="171"/>
      <c r="C45" s="137"/>
      <c r="D45" s="137"/>
      <c r="E45" s="137"/>
      <c r="F45" s="168">
        <f t="shared" si="5"/>
        <v>0</v>
      </c>
      <c r="H45" s="172"/>
      <c r="K45" s="172"/>
    </row>
    <row r="46" spans="1:14">
      <c r="B46" s="173" t="s">
        <v>32</v>
      </c>
      <c r="C46" s="174"/>
      <c r="D46" s="175"/>
      <c r="E46" s="176"/>
      <c r="F46" s="177">
        <f>SUM(F36:F45)</f>
        <v>3600</v>
      </c>
      <c r="H46" s="172"/>
      <c r="K46" s="172"/>
    </row>
    <row r="49" spans="2:6">
      <c r="B49" s="178"/>
      <c r="C49" s="179"/>
      <c r="E49" s="180"/>
      <c r="F49" s="180"/>
    </row>
    <row r="50" spans="2:6">
      <c r="B50" s="357" t="s">
        <v>98</v>
      </c>
      <c r="C50" s="358"/>
      <c r="D50" s="359"/>
      <c r="E50" s="163"/>
      <c r="F50" s="163"/>
    </row>
    <row r="51" spans="2:6">
      <c r="B51" s="156" t="s">
        <v>89</v>
      </c>
      <c r="C51" s="125" t="s">
        <v>91</v>
      </c>
      <c r="D51" s="125" t="s">
        <v>20</v>
      </c>
      <c r="E51" s="143"/>
      <c r="F51" s="143"/>
    </row>
    <row r="52" spans="2:6">
      <c r="B52" s="116" t="s">
        <v>33</v>
      </c>
      <c r="C52" s="363" t="s">
        <v>99</v>
      </c>
      <c r="D52" s="363">
        <v>2000</v>
      </c>
      <c r="E52" s="143"/>
      <c r="F52" s="143"/>
    </row>
    <row r="53" spans="2:6">
      <c r="B53" s="148" t="s">
        <v>199</v>
      </c>
      <c r="C53" s="364"/>
      <c r="D53" s="364"/>
      <c r="E53" s="143"/>
      <c r="F53" s="143"/>
    </row>
    <row r="54" spans="2:6">
      <c r="B54" s="148" t="s">
        <v>200</v>
      </c>
      <c r="C54" s="364"/>
      <c r="D54" s="364"/>
      <c r="E54" s="143"/>
      <c r="F54" s="143"/>
    </row>
    <row r="55" spans="2:6">
      <c r="B55" s="148" t="s">
        <v>201</v>
      </c>
      <c r="C55" s="364"/>
      <c r="D55" s="364"/>
      <c r="E55" s="143"/>
      <c r="F55" s="143"/>
    </row>
    <row r="56" spans="2:6">
      <c r="B56" s="148" t="s">
        <v>202</v>
      </c>
      <c r="C56" s="365"/>
      <c r="D56" s="365"/>
      <c r="E56" s="181"/>
      <c r="F56" s="143"/>
    </row>
    <row r="57" spans="2:6">
      <c r="B57" s="125"/>
      <c r="C57" s="137"/>
      <c r="D57" s="137"/>
      <c r="E57" s="181"/>
      <c r="F57" s="143"/>
    </row>
    <row r="58" spans="2:6">
      <c r="B58" s="182" t="s">
        <v>32</v>
      </c>
      <c r="C58" s="157" t="s">
        <v>32</v>
      </c>
      <c r="D58" s="162">
        <f>SUM(D52:D57)</f>
        <v>2000</v>
      </c>
      <c r="E58" s="181"/>
      <c r="F58" s="143"/>
    </row>
    <row r="60" spans="2:6">
      <c r="B60" s="360" t="s">
        <v>100</v>
      </c>
      <c r="C60" s="360"/>
      <c r="D60" s="361"/>
    </row>
    <row r="61" spans="2:6">
      <c r="B61" s="156" t="s">
        <v>89</v>
      </c>
      <c r="C61" s="125" t="s">
        <v>91</v>
      </c>
      <c r="D61" s="125" t="s">
        <v>20</v>
      </c>
    </row>
    <row r="62" spans="2:6">
      <c r="B62" s="116" t="s">
        <v>33</v>
      </c>
      <c r="C62" s="137"/>
      <c r="D62" s="137"/>
    </row>
    <row r="63" spans="2:6">
      <c r="B63" s="148" t="s">
        <v>199</v>
      </c>
      <c r="C63" s="137"/>
      <c r="D63" s="137"/>
    </row>
    <row r="64" spans="2:6">
      <c r="B64" s="148" t="s">
        <v>200</v>
      </c>
      <c r="C64" s="137"/>
      <c r="D64" s="137"/>
    </row>
    <row r="65" spans="2:4">
      <c r="B65" s="148" t="s">
        <v>201</v>
      </c>
      <c r="C65" s="137"/>
      <c r="D65" s="137"/>
    </row>
    <row r="66" spans="2:4">
      <c r="B66" s="148" t="s">
        <v>202</v>
      </c>
      <c r="C66" s="137"/>
      <c r="D66" s="137"/>
    </row>
    <row r="67" spans="2:4">
      <c r="B67" s="157" t="s">
        <v>32</v>
      </c>
      <c r="C67" s="157"/>
      <c r="D67" s="162">
        <f>SUM(D62:D66)</f>
        <v>0</v>
      </c>
    </row>
  </sheetData>
  <mergeCells count="16">
    <mergeCell ref="C13:D13"/>
    <mergeCell ref="B24:F24"/>
    <mergeCell ref="B34:F34"/>
    <mergeCell ref="B50:D50"/>
    <mergeCell ref="B60:D60"/>
    <mergeCell ref="B13:B14"/>
    <mergeCell ref="C52:C56"/>
    <mergeCell ref="D52:D56"/>
    <mergeCell ref="E13:E14"/>
    <mergeCell ref="C2:M2"/>
    <mergeCell ref="D3:F3"/>
    <mergeCell ref="G3:I3"/>
    <mergeCell ref="L3:O3"/>
    <mergeCell ref="D10:E10"/>
    <mergeCell ref="G10:H10"/>
    <mergeCell ref="L10:M10"/>
  </mergeCells>
  <phoneticPr fontId="25" type="noConversion"/>
  <pageMargins left="0.69930555555555596" right="0.69930555555555596" top="0.75" bottom="0.75" header="0.3" footer="0.3"/>
  <pageSetup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4"/>
  <sheetViews>
    <sheetView workbookViewId="0">
      <selection activeCell="L16" sqref="L16"/>
    </sheetView>
  </sheetViews>
  <sheetFormatPr defaultColWidth="9" defaultRowHeight="14.25"/>
  <cols>
    <col min="1" max="1" width="17" customWidth="1"/>
    <col min="2" max="2" width="11.375" customWidth="1"/>
    <col min="3" max="3" width="9.625" customWidth="1"/>
    <col min="4" max="4" width="17.125" customWidth="1"/>
    <col min="5" max="5" width="27.625" customWidth="1"/>
    <col min="6" max="7" width="17.125" customWidth="1"/>
    <col min="8" max="8" width="14.375" customWidth="1"/>
    <col min="9" max="13" width="12" customWidth="1"/>
    <col min="14" max="14" width="16.625" customWidth="1"/>
  </cols>
  <sheetData>
    <row r="1" spans="1:15">
      <c r="A1" s="339" t="s">
        <v>101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</row>
    <row r="2" spans="1:15">
      <c r="A2" s="112" t="s">
        <v>49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1:15">
      <c r="A3" s="114" t="s">
        <v>50</v>
      </c>
      <c r="B3" s="115" t="s">
        <v>37</v>
      </c>
      <c r="C3" s="115" t="s">
        <v>51</v>
      </c>
      <c r="D3" s="84" t="s">
        <v>102</v>
      </c>
      <c r="E3" s="84" t="s">
        <v>103</v>
      </c>
      <c r="F3" s="84" t="s">
        <v>185</v>
      </c>
      <c r="G3" s="270" t="s">
        <v>187</v>
      </c>
      <c r="H3" s="84" t="s">
        <v>186</v>
      </c>
      <c r="I3" s="84" t="s">
        <v>105</v>
      </c>
      <c r="J3" s="270" t="s">
        <v>188</v>
      </c>
      <c r="K3" s="270" t="s">
        <v>186</v>
      </c>
      <c r="L3" s="270" t="s">
        <v>193</v>
      </c>
      <c r="M3" s="270" t="s">
        <v>194</v>
      </c>
      <c r="N3" s="84" t="s">
        <v>106</v>
      </c>
      <c r="O3" s="92" t="s">
        <v>107</v>
      </c>
    </row>
    <row r="4" spans="1:15">
      <c r="A4" s="86" t="str">
        <f>里程碑计划!C5</f>
        <v>项目准备</v>
      </c>
      <c r="B4" s="85">
        <f>里程碑计划!C6</f>
        <v>43417</v>
      </c>
      <c r="C4" s="85">
        <f>里程碑计划!C7</f>
        <v>43434</v>
      </c>
      <c r="D4" s="86">
        <f>里程碑计划!C26</f>
        <v>24</v>
      </c>
      <c r="E4" s="117" t="s">
        <v>108</v>
      </c>
      <c r="F4" s="87">
        <f>IF(E4="SAP事业部",$B$13*D4,IF(E4="PDM事业部",$B$14*D4,IF(E4="电子商务研发部",$B$14*D4,IF(E4="云服务事业部",$B$15*D4,IF(E4="SEI产品研发部",$B$15*D4,IF(E4="物流咨询事业部",$B$15*D4,IF(E4="集团支持服务部",$B$16*D4,IF(E4="集成事业部",$B$16*D4,IF(E4="教育事业部",$B$16*D4,IF(E4="系统运维服务部",$B$16*D4,))))))))))</f>
        <v>16800</v>
      </c>
      <c r="G4" s="117">
        <v>21</v>
      </c>
      <c r="H4" s="117">
        <v>60</v>
      </c>
      <c r="I4" s="86">
        <f t="shared" ref="I4:I8" si="0">G4*H4</f>
        <v>1260</v>
      </c>
      <c r="J4" s="117">
        <v>0</v>
      </c>
      <c r="K4" s="117">
        <v>160</v>
      </c>
      <c r="L4" s="86">
        <f t="shared" ref="L4:L8" si="1">J4*K4</f>
        <v>0</v>
      </c>
      <c r="M4" s="86">
        <f>I4+L4</f>
        <v>1260</v>
      </c>
      <c r="N4" s="87">
        <f t="shared" ref="N4:N8" si="2">F4+M4</f>
        <v>18060</v>
      </c>
      <c r="O4" s="128"/>
    </row>
    <row r="5" spans="1:15">
      <c r="A5" s="86" t="str">
        <f>里程碑计划!D5</f>
        <v>蓝图设计</v>
      </c>
      <c r="B5" s="85">
        <f>里程碑计划!D6</f>
        <v>43423</v>
      </c>
      <c r="C5" s="85">
        <f>里程碑计划!D7</f>
        <v>43462</v>
      </c>
      <c r="D5" s="86">
        <f>里程碑计划!D26</f>
        <v>86</v>
      </c>
      <c r="E5" s="117" t="s">
        <v>108</v>
      </c>
      <c r="F5" s="87">
        <f>IF(E5="SAP事业部",$B$13*D5,IF(E5="PDM事业部",$B$14*D5,IF(E5="电子商务研发部",$B$14*D5,IF(E5="云服务事业部",$B$15*D5,IF(E5="SEI产品研发部",$B$15*D5,IF(E5="物流咨询事业部",$B$15*D5,IF(E5="集团支持服务部",$B$16*D5,IF(E5="集成事业部",$B$16*D5,IF(E5="教育事业部",$B$16*D5,IF(E5="系统运维服务部",$B$16*D5,))))))))))</f>
        <v>60200</v>
      </c>
      <c r="G5" s="117">
        <v>20</v>
      </c>
      <c r="H5" s="117">
        <v>60</v>
      </c>
      <c r="I5" s="86">
        <f>G5*H5</f>
        <v>1200</v>
      </c>
      <c r="J5" s="117">
        <v>0</v>
      </c>
      <c r="K5" s="117">
        <v>160</v>
      </c>
      <c r="L5" s="86">
        <f>J5*K5</f>
        <v>0</v>
      </c>
      <c r="M5" s="86">
        <f t="shared" ref="M5:M6" si="3">I5+L5</f>
        <v>1200</v>
      </c>
      <c r="N5" s="87">
        <f>F5+M5</f>
        <v>61400</v>
      </c>
      <c r="O5" s="128"/>
    </row>
    <row r="6" spans="1:15">
      <c r="A6" s="86" t="str">
        <f>里程碑计划!E5</f>
        <v>系统实现</v>
      </c>
      <c r="B6" s="85">
        <f>里程碑计划!E6</f>
        <v>43430</v>
      </c>
      <c r="C6" s="85">
        <f>里程碑计划!E7</f>
        <v>43553</v>
      </c>
      <c r="D6" s="86">
        <f>里程碑计划!E26</f>
        <v>1047</v>
      </c>
      <c r="E6" s="117" t="s">
        <v>108</v>
      </c>
      <c r="F6" s="87">
        <f>IF(E6="SAP事业部",$B$13*D6,IF(E6="PDM事业部",$B$14*D6,IF(E6="电子商务研发部",$B$14*D6,IF(E6="云服务事业部",$B$15*D6,IF(E6="SEI产品研发部",$B$15*D6,IF(E6="物流咨询事业部",$B$15*D6,IF(E6="集团支持服务部",$B$16*D6,IF(E6="集成事业部",$B$16*D6,IF(E6="教育事业部",$B$16*D6,IF(E6="系统运维服务部",$B$16*D6,))))))))))</f>
        <v>732900</v>
      </c>
      <c r="G6" s="117">
        <v>620</v>
      </c>
      <c r="H6" s="117">
        <v>60</v>
      </c>
      <c r="I6" s="86">
        <f t="shared" si="0"/>
        <v>37200</v>
      </c>
      <c r="J6" s="117">
        <v>0</v>
      </c>
      <c r="K6" s="117">
        <v>160</v>
      </c>
      <c r="L6" s="86">
        <v>50000</v>
      </c>
      <c r="M6" s="86">
        <f t="shared" si="3"/>
        <v>87200</v>
      </c>
      <c r="N6" s="87">
        <f t="shared" si="2"/>
        <v>820100</v>
      </c>
      <c r="O6" s="128"/>
    </row>
    <row r="7" spans="1:15">
      <c r="A7" s="86" t="str">
        <f>里程碑计划!F5</f>
        <v>测试与上线准备</v>
      </c>
      <c r="B7" s="85">
        <f>里程碑计划!F6</f>
        <v>43514</v>
      </c>
      <c r="C7" s="85">
        <f>里程碑计划!F7</f>
        <v>43567</v>
      </c>
      <c r="D7" s="86">
        <f>里程碑计划!F26</f>
        <v>189</v>
      </c>
      <c r="E7" s="117" t="s">
        <v>108</v>
      </c>
      <c r="F7" s="87">
        <f>IF(E7="SAP事业部",$B$13*D7,IF(E7="PDM事业部",$B$14*D7,IF(E7="电子商务研发部",$B$14*D7,IF(E7="云服务事业部",$B$15*D7,IF(E7="SEI产品研发部",$B$15*D7,IF(E7="物流咨询事业部",$B$15*D7,IF(E7="集团支持服务部",$B$16*D7,IF(E7="集成事业部",$B$16*D7,IF(E7="教育事业部",$B$16*D7,IF(E7="系统运维服务部",$B$16*D7,))))))))))</f>
        <v>132300</v>
      </c>
      <c r="G7" s="117">
        <v>68</v>
      </c>
      <c r="H7" s="117">
        <v>60</v>
      </c>
      <c r="I7" s="86">
        <f t="shared" si="0"/>
        <v>4080</v>
      </c>
      <c r="J7" s="117">
        <v>0</v>
      </c>
      <c r="K7" s="117">
        <v>160</v>
      </c>
      <c r="L7" s="86">
        <v>0</v>
      </c>
      <c r="M7" s="86">
        <f>I7+L7</f>
        <v>4080</v>
      </c>
      <c r="N7" s="87">
        <f t="shared" si="2"/>
        <v>136380</v>
      </c>
      <c r="O7" s="128"/>
    </row>
    <row r="8" spans="1:15">
      <c r="A8" s="86" t="str">
        <f>里程碑计划!G5</f>
        <v>上线及支持</v>
      </c>
      <c r="B8" s="85">
        <f>里程碑计划!G6</f>
        <v>43570</v>
      </c>
      <c r="C8" s="85">
        <f>里程碑计划!G7</f>
        <v>43615</v>
      </c>
      <c r="D8" s="86">
        <f>里程碑计划!G26</f>
        <v>307</v>
      </c>
      <c r="E8" s="117" t="s">
        <v>108</v>
      </c>
      <c r="F8" s="87">
        <f>IF(E8="SAP事业部",$B$13*D8,IF(E8="PDM事业部",$B$14*D8,IF(E8="电子商务研发部",$B$14*D8,IF(E8="云服务事业部",$B$15*D8,IF(E8="SEI产品研发部",$B$15*D8,IF(E8="物流咨询事业部",$B$15*D8,IF(E8="集团支持服务部",$B$16*D8,IF(E8="集成事业部",$B$16*D8,IF(E8="教育事业部",$B$16*D8,IF(E8="系统运维服务部",$B$16*D8,))))))))))</f>
        <v>214900</v>
      </c>
      <c r="G8" s="117">
        <v>56</v>
      </c>
      <c r="H8" s="117">
        <v>60</v>
      </c>
      <c r="I8" s="86">
        <f t="shared" si="0"/>
        <v>3360</v>
      </c>
      <c r="J8" s="117">
        <v>0</v>
      </c>
      <c r="K8" s="117">
        <v>160</v>
      </c>
      <c r="L8" s="86">
        <v>50000</v>
      </c>
      <c r="M8" s="86">
        <f>I8+L8</f>
        <v>53360</v>
      </c>
      <c r="N8" s="87">
        <f t="shared" si="2"/>
        <v>268260</v>
      </c>
      <c r="O8" s="128"/>
    </row>
    <row r="9" spans="1:15">
      <c r="A9" s="116"/>
      <c r="B9" s="85"/>
      <c r="C9" s="85"/>
      <c r="D9" s="86"/>
      <c r="E9" s="117"/>
      <c r="F9" s="87"/>
      <c r="G9" s="117"/>
      <c r="H9" s="117"/>
      <c r="I9" s="86"/>
      <c r="J9" s="117"/>
      <c r="K9" s="117"/>
      <c r="L9" s="86"/>
      <c r="M9" s="86"/>
      <c r="N9" s="87"/>
      <c r="O9" s="128"/>
    </row>
    <row r="10" spans="1:15">
      <c r="A10" s="118" t="s">
        <v>56</v>
      </c>
      <c r="B10" s="119"/>
      <c r="C10" s="93"/>
      <c r="D10" s="120">
        <f>SUM(D4:D9)</f>
        <v>1653</v>
      </c>
      <c r="E10" s="90"/>
      <c r="F10" s="121">
        <f>SUM(F4:F9)</f>
        <v>1157100</v>
      </c>
      <c r="G10" s="121"/>
      <c r="H10" s="121"/>
      <c r="I10" s="121">
        <f>SUM(I4:I9)</f>
        <v>47100</v>
      </c>
      <c r="J10" s="121"/>
      <c r="K10" s="121"/>
      <c r="L10" s="121">
        <f>SUM(L4:L9)</f>
        <v>100000</v>
      </c>
      <c r="M10" s="121"/>
      <c r="N10" s="87">
        <f>F10+I10+L10</f>
        <v>1304200</v>
      </c>
      <c r="O10" s="128"/>
    </row>
    <row r="12" spans="1:15">
      <c r="A12" s="367" t="s">
        <v>109</v>
      </c>
      <c r="B12" s="367"/>
    </row>
    <row r="13" spans="1:15">
      <c r="A13" s="122" t="s">
        <v>110</v>
      </c>
      <c r="B13" s="123">
        <v>700</v>
      </c>
    </row>
    <row r="14" spans="1:15">
      <c r="A14" s="124" t="s">
        <v>111</v>
      </c>
      <c r="B14" s="125">
        <v>500</v>
      </c>
      <c r="C14" s="126"/>
    </row>
    <row r="15" spans="1:15">
      <c r="A15" s="124" t="s">
        <v>112</v>
      </c>
      <c r="B15" s="125">
        <v>700</v>
      </c>
    </row>
    <row r="16" spans="1:15" ht="24">
      <c r="A16" s="127" t="s">
        <v>113</v>
      </c>
      <c r="B16" s="125">
        <v>400</v>
      </c>
    </row>
    <row r="17" spans="1:14">
      <c r="A17" s="368" t="s">
        <v>114</v>
      </c>
      <c r="B17" s="369"/>
      <c r="C17" s="65" t="s">
        <v>115</v>
      </c>
      <c r="F17" s="126"/>
      <c r="G17" s="126"/>
      <c r="N17" s="129"/>
    </row>
    <row r="18" spans="1:14">
      <c r="A18" s="116" t="s">
        <v>33</v>
      </c>
      <c r="B18" s="304">
        <f>M4</f>
        <v>1260</v>
      </c>
    </row>
    <row r="19" spans="1:14">
      <c r="A19" s="116" t="s">
        <v>92</v>
      </c>
      <c r="B19" s="304">
        <f t="shared" ref="B19:B22" si="4">M5</f>
        <v>1200</v>
      </c>
    </row>
    <row r="20" spans="1:14">
      <c r="A20" s="116" t="s">
        <v>93</v>
      </c>
      <c r="B20" s="304">
        <f t="shared" si="4"/>
        <v>87200</v>
      </c>
    </row>
    <row r="21" spans="1:14">
      <c r="A21" s="116" t="s">
        <v>94</v>
      </c>
      <c r="B21" s="304">
        <f t="shared" si="4"/>
        <v>4080</v>
      </c>
      <c r="C21" s="126"/>
    </row>
    <row r="22" spans="1:14">
      <c r="A22" s="116" t="s">
        <v>87</v>
      </c>
      <c r="B22" s="304">
        <f t="shared" si="4"/>
        <v>53360</v>
      </c>
    </row>
    <row r="25" spans="1:14">
      <c r="D25" s="126"/>
      <c r="F25" s="126"/>
      <c r="G25" s="126"/>
    </row>
    <row r="26" spans="1:14">
      <c r="D26" s="126"/>
      <c r="F26" s="126"/>
      <c r="G26" s="126"/>
    </row>
    <row r="27" spans="1:14">
      <c r="D27" s="126"/>
    </row>
    <row r="28" spans="1:14">
      <c r="D28" s="126"/>
      <c r="F28" s="126"/>
      <c r="G28" s="126"/>
    </row>
    <row r="29" spans="1:14">
      <c r="D29" s="126"/>
    </row>
    <row r="30" spans="1:14">
      <c r="D30" s="126"/>
    </row>
    <row r="31" spans="1:14">
      <c r="D31" s="126"/>
      <c r="F31" s="126"/>
      <c r="G31" s="126"/>
    </row>
    <row r="32" spans="1:14">
      <c r="D32" s="126"/>
      <c r="F32" s="126"/>
      <c r="G32" s="126"/>
    </row>
    <row r="33" spans="4:7">
      <c r="D33" s="126"/>
      <c r="F33" s="126"/>
      <c r="G33" s="126"/>
    </row>
    <row r="34" spans="4:7">
      <c r="D34" s="126"/>
      <c r="F34" s="126"/>
      <c r="G34" s="126"/>
    </row>
  </sheetData>
  <mergeCells count="3">
    <mergeCell ref="A1:N1"/>
    <mergeCell ref="A12:B12"/>
    <mergeCell ref="A17:B17"/>
  </mergeCells>
  <phoneticPr fontId="25" type="noConversion"/>
  <dataValidations count="1">
    <dataValidation type="list" allowBlank="1" showInputMessage="1" showErrorMessage="1" sqref="E4:E9" xr:uid="{00000000-0002-0000-0400-000000000000}">
      <formula1>"SAP事业部,PDM事业部,电子商务研发部,云服务事业部,SEI产品研发部,物流咨询事业部,集团支持服务部,集成事业部,教育事业部,系统运维服务部"</formula1>
    </dataValidation>
  </dataValidations>
  <pageMargins left="0.70069444444444495" right="0.70069444444444495" top="0.75138888888888899" bottom="0.75138888888888899" header="0.297916666666667" footer="0.297916666666667"/>
  <pageSetup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L24"/>
  <sheetViews>
    <sheetView workbookViewId="0">
      <selection activeCell="H6" sqref="H6:K6"/>
    </sheetView>
  </sheetViews>
  <sheetFormatPr defaultColWidth="9" defaultRowHeight="14.25"/>
  <cols>
    <col min="1" max="1" width="9.625" style="79" customWidth="1"/>
    <col min="2" max="2" width="14.625" style="79" customWidth="1"/>
    <col min="3" max="4" width="12.625" style="79" customWidth="1"/>
    <col min="5" max="5" width="10.875" style="79" customWidth="1"/>
    <col min="6" max="6" width="14.125" style="79" customWidth="1"/>
    <col min="7" max="7" width="12.125" style="79" customWidth="1"/>
    <col min="8" max="8" width="13.625" style="79" customWidth="1"/>
    <col min="9" max="9" width="17.125" style="79" customWidth="1"/>
    <col min="10" max="10" width="13.125" style="79" customWidth="1"/>
    <col min="11" max="11" width="11.625" style="79" customWidth="1"/>
    <col min="12" max="16384" width="9" style="79"/>
  </cols>
  <sheetData>
    <row r="1" spans="1:11" ht="18.75">
      <c r="A1" s="370" t="s">
        <v>116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</row>
    <row r="2" spans="1:11" s="77" customFormat="1" ht="10.5" customHeight="1">
      <c r="A2" s="80"/>
      <c r="B2" s="371"/>
      <c r="C2" s="372"/>
      <c r="D2" s="80"/>
      <c r="E2" s="373"/>
      <c r="F2" s="374"/>
      <c r="G2" s="81"/>
      <c r="H2" s="81"/>
      <c r="I2" s="81"/>
      <c r="J2" s="80" t="s">
        <v>117</v>
      </c>
    </row>
    <row r="3" spans="1:11" s="77" customFormat="1" ht="15" customHeight="1">
      <c r="A3" s="375" t="s">
        <v>118</v>
      </c>
      <c r="B3" s="376"/>
      <c r="C3" s="376"/>
      <c r="D3" s="376"/>
      <c r="E3" s="376"/>
      <c r="F3" s="376"/>
      <c r="G3" s="376"/>
      <c r="H3" s="376"/>
      <c r="I3" s="376"/>
      <c r="J3" s="376"/>
      <c r="K3" s="377"/>
    </row>
    <row r="4" spans="1:11" s="77" customFormat="1" ht="15" customHeight="1">
      <c r="A4" s="378" t="s">
        <v>119</v>
      </c>
      <c r="B4" s="379"/>
      <c r="C4" s="380"/>
      <c r="D4" s="381"/>
      <c r="E4" s="382"/>
      <c r="H4" s="82"/>
      <c r="I4" s="105"/>
      <c r="J4" s="383"/>
      <c r="K4" s="384"/>
    </row>
    <row r="5" spans="1:11" s="77" customFormat="1" ht="15" customHeight="1">
      <c r="A5" s="385" t="s">
        <v>120</v>
      </c>
      <c r="B5" s="386"/>
      <c r="C5" s="380" t="s">
        <v>225</v>
      </c>
      <c r="D5" s="381"/>
      <c r="E5" s="382"/>
      <c r="F5" s="387" t="s">
        <v>121</v>
      </c>
      <c r="G5" s="388"/>
      <c r="H5" s="83"/>
      <c r="I5" s="106" t="s">
        <v>122</v>
      </c>
      <c r="J5" s="389" t="s">
        <v>206</v>
      </c>
      <c r="K5" s="390"/>
    </row>
    <row r="6" spans="1:11" s="77" customFormat="1" ht="15" customHeight="1">
      <c r="A6" s="391" t="s">
        <v>47</v>
      </c>
      <c r="B6" s="392"/>
      <c r="C6" s="393">
        <f>MIN(C10:C14)</f>
        <v>43417</v>
      </c>
      <c r="D6" s="394"/>
      <c r="E6" s="395"/>
      <c r="F6" s="396" t="s">
        <v>48</v>
      </c>
      <c r="G6" s="397"/>
      <c r="H6" s="393">
        <f>MAX(D10:D14)</f>
        <v>43615</v>
      </c>
      <c r="I6" s="398"/>
      <c r="J6" s="398"/>
      <c r="K6" s="399"/>
    </row>
    <row r="7" spans="1:11" s="77" customFormat="1" ht="15" customHeight="1">
      <c r="A7" s="375" t="s">
        <v>123</v>
      </c>
      <c r="B7" s="376"/>
      <c r="C7" s="376"/>
      <c r="D7" s="376"/>
      <c r="E7" s="376"/>
      <c r="F7" s="376"/>
      <c r="G7" s="376"/>
      <c r="H7" s="376"/>
      <c r="I7" s="376"/>
      <c r="J7" s="376"/>
      <c r="K7" s="377"/>
    </row>
    <row r="8" spans="1:11" s="77" customFormat="1" ht="13.5" customHeight="1">
      <c r="A8" s="410" t="s">
        <v>50</v>
      </c>
      <c r="B8" s="411"/>
      <c r="C8" s="411" t="s">
        <v>37</v>
      </c>
      <c r="D8" s="411" t="s">
        <v>51</v>
      </c>
      <c r="E8" s="404" t="s">
        <v>124</v>
      </c>
      <c r="F8" s="405"/>
      <c r="G8" s="406"/>
      <c r="H8" s="407"/>
      <c r="I8" s="362" t="s">
        <v>125</v>
      </c>
      <c r="J8" s="422" t="s">
        <v>105</v>
      </c>
      <c r="K8" s="362" t="s">
        <v>126</v>
      </c>
    </row>
    <row r="9" spans="1:11" s="77" customFormat="1" ht="13.5" customHeight="1">
      <c r="A9" s="412"/>
      <c r="B9" s="407"/>
      <c r="C9" s="407"/>
      <c r="D9" s="407"/>
      <c r="E9" s="84" t="s">
        <v>102</v>
      </c>
      <c r="F9" s="84" t="s">
        <v>104</v>
      </c>
      <c r="G9" s="84" t="s">
        <v>52</v>
      </c>
      <c r="H9" s="84" t="s">
        <v>53</v>
      </c>
      <c r="I9" s="362"/>
      <c r="J9" s="422"/>
      <c r="K9" s="362"/>
    </row>
    <row r="10" spans="1:11" s="77" customFormat="1" ht="13.5" customHeight="1">
      <c r="A10" s="408" t="s">
        <v>33</v>
      </c>
      <c r="B10" s="409"/>
      <c r="C10" s="85">
        <f>里程碑计划!C6</f>
        <v>43417</v>
      </c>
      <c r="D10" s="85">
        <f>里程碑计划!C7</f>
        <v>43434</v>
      </c>
      <c r="E10" s="86">
        <f>里程碑计划!C26</f>
        <v>24</v>
      </c>
      <c r="F10" s="87">
        <f>人力资源成本计划!F4</f>
        <v>16800</v>
      </c>
      <c r="G10" s="86">
        <f>里程碑计划!C27</f>
        <v>0</v>
      </c>
      <c r="H10" s="87">
        <f>G10*E20</f>
        <v>0</v>
      </c>
      <c r="I10" s="108">
        <f>项目日常费用!E15</f>
        <v>58.076225045372048</v>
      </c>
      <c r="J10" s="271">
        <f>人力资源成本计划!M4</f>
        <v>1260</v>
      </c>
      <c r="K10" s="109">
        <f>F10+H10+I10+J10</f>
        <v>18118.076225045374</v>
      </c>
    </row>
    <row r="11" spans="1:11" s="77" customFormat="1" ht="13.5" customHeight="1">
      <c r="A11" s="408" t="s">
        <v>34</v>
      </c>
      <c r="B11" s="409"/>
      <c r="C11" s="85">
        <f>里程碑计划!D6</f>
        <v>43423</v>
      </c>
      <c r="D11" s="85">
        <f>里程碑计划!D7</f>
        <v>43462</v>
      </c>
      <c r="E11" s="86">
        <f>里程碑计划!D26</f>
        <v>86</v>
      </c>
      <c r="F11" s="87">
        <f>人力资源成本计划!F5</f>
        <v>60200</v>
      </c>
      <c r="G11" s="86">
        <f>里程碑计划!D27</f>
        <v>0</v>
      </c>
      <c r="H11" s="87">
        <f>G11*E20</f>
        <v>0</v>
      </c>
      <c r="I11" s="108">
        <f>项目日常费用!E16</f>
        <v>208.10647307924984</v>
      </c>
      <c r="J11" s="107">
        <f>人力资源成本计划!M5</f>
        <v>1200</v>
      </c>
      <c r="K11" s="109">
        <f>F11+H11+I11+J11</f>
        <v>61608.10647307925</v>
      </c>
    </row>
    <row r="12" spans="1:11" s="77" customFormat="1" ht="13.5" customHeight="1">
      <c r="A12" s="408" t="s">
        <v>54</v>
      </c>
      <c r="B12" s="409"/>
      <c r="C12" s="85">
        <f>里程碑计划!E6</f>
        <v>43430</v>
      </c>
      <c r="D12" s="85">
        <f>里程碑计划!E7</f>
        <v>43553</v>
      </c>
      <c r="E12" s="86">
        <f>里程碑计划!E26</f>
        <v>1047</v>
      </c>
      <c r="F12" s="87">
        <f>人力资源成本计划!F6</f>
        <v>732900</v>
      </c>
      <c r="G12" s="86">
        <f>里程碑计划!E27</f>
        <v>0</v>
      </c>
      <c r="H12" s="87">
        <f>G12*E20</f>
        <v>0</v>
      </c>
      <c r="I12" s="108">
        <f>项目日常费用!E17</f>
        <v>2533.5753176043554</v>
      </c>
      <c r="J12" s="271">
        <f>人力资源成本计划!M6</f>
        <v>87200</v>
      </c>
      <c r="K12" s="109">
        <f>F12+H12+I12+J12</f>
        <v>822633.57531760435</v>
      </c>
    </row>
    <row r="13" spans="1:11" s="77" customFormat="1" ht="13.5" customHeight="1">
      <c r="A13" s="425" t="s">
        <v>35</v>
      </c>
      <c r="B13" s="426"/>
      <c r="C13" s="85">
        <f>里程碑计划!F6</f>
        <v>43514</v>
      </c>
      <c r="D13" s="85">
        <f>里程碑计划!F7</f>
        <v>43567</v>
      </c>
      <c r="E13" s="86">
        <f>里程碑计划!F26</f>
        <v>189</v>
      </c>
      <c r="F13" s="87">
        <f>人力资源成本计划!F7</f>
        <v>132300</v>
      </c>
      <c r="G13" s="86">
        <f>里程碑计划!F27</f>
        <v>0</v>
      </c>
      <c r="H13" s="87">
        <f>G13*E20</f>
        <v>0</v>
      </c>
      <c r="I13" s="108">
        <f>项目日常费用!E18</f>
        <v>457.35027223230492</v>
      </c>
      <c r="J13" s="271">
        <f>人力资源成本计划!M7</f>
        <v>4080</v>
      </c>
      <c r="K13" s="109">
        <f>F13+H13+I13+J13</f>
        <v>136837.35027223232</v>
      </c>
    </row>
    <row r="14" spans="1:11" s="77" customFormat="1" ht="13.5" customHeight="1">
      <c r="A14" s="408" t="s">
        <v>36</v>
      </c>
      <c r="B14" s="409"/>
      <c r="C14" s="85">
        <f>里程碑计划!G6</f>
        <v>43570</v>
      </c>
      <c r="D14" s="85">
        <f>里程碑计划!G7</f>
        <v>43615</v>
      </c>
      <c r="E14" s="86">
        <f>里程碑计划!G26</f>
        <v>307</v>
      </c>
      <c r="F14" s="87">
        <f>人力资源成本计划!F8</f>
        <v>214900</v>
      </c>
      <c r="G14" s="86">
        <f>里程碑计划!G27</f>
        <v>0</v>
      </c>
      <c r="H14" s="87">
        <f>G14*E20</f>
        <v>0</v>
      </c>
      <c r="I14" s="108">
        <f>项目日常费用!E19</f>
        <v>742.89171203871751</v>
      </c>
      <c r="J14" s="271">
        <f>人力资源成本计划!M8</f>
        <v>53360</v>
      </c>
      <c r="K14" s="109">
        <f>F14+H14+I14+J14</f>
        <v>269002.89171203872</v>
      </c>
    </row>
    <row r="15" spans="1:11" s="77" customFormat="1" ht="13.5" customHeight="1">
      <c r="A15" s="427" t="s">
        <v>127</v>
      </c>
      <c r="B15" s="428"/>
      <c r="C15" s="428"/>
      <c r="D15" s="428"/>
      <c r="E15" s="88">
        <f t="shared" ref="E15:K15" si="0">SUM(E10:E14)</f>
        <v>1653</v>
      </c>
      <c r="F15" s="89">
        <f t="shared" si="0"/>
        <v>1157100</v>
      </c>
      <c r="G15" s="90">
        <f t="shared" si="0"/>
        <v>0</v>
      </c>
      <c r="H15" s="91">
        <f t="shared" si="0"/>
        <v>0</v>
      </c>
      <c r="I15" s="110">
        <f t="shared" si="0"/>
        <v>4000</v>
      </c>
      <c r="J15" s="110">
        <f t="shared" si="0"/>
        <v>147100</v>
      </c>
      <c r="K15" s="110">
        <f t="shared" si="0"/>
        <v>1308200</v>
      </c>
    </row>
    <row r="16" spans="1:11" ht="15" customHeight="1">
      <c r="A16" s="400" t="s">
        <v>58</v>
      </c>
      <c r="B16" s="401"/>
      <c r="C16" s="401"/>
      <c r="D16" s="401"/>
      <c r="E16" s="401"/>
      <c r="F16" s="401"/>
      <c r="G16" s="402"/>
      <c r="H16" s="402"/>
      <c r="I16" s="402"/>
      <c r="J16" s="402"/>
      <c r="K16" s="403"/>
    </row>
    <row r="17" spans="1:12" s="78" customFormat="1" ht="13.5" customHeight="1">
      <c r="A17" s="423" t="s">
        <v>128</v>
      </c>
      <c r="B17" s="366"/>
      <c r="C17" s="366"/>
      <c r="D17" s="366"/>
      <c r="E17" s="417"/>
      <c r="F17" s="366" t="s">
        <v>129</v>
      </c>
      <c r="G17" s="407"/>
      <c r="H17" s="407"/>
      <c r="I17" s="407"/>
      <c r="J17" s="407"/>
      <c r="K17" s="415"/>
      <c r="L17" s="111"/>
    </row>
    <row r="18" spans="1:12" s="78" customFormat="1" ht="13.5" customHeight="1">
      <c r="A18" s="424" t="s">
        <v>59</v>
      </c>
      <c r="B18" s="417"/>
      <c r="C18" s="84" t="s">
        <v>60</v>
      </c>
      <c r="D18" s="94" t="s">
        <v>130</v>
      </c>
      <c r="E18" s="94"/>
      <c r="F18" s="362" t="s">
        <v>131</v>
      </c>
      <c r="G18" s="407"/>
      <c r="H18" s="407"/>
      <c r="I18" s="414">
        <f>F15+J15</f>
        <v>1304200</v>
      </c>
      <c r="J18" s="407" t="s">
        <v>132</v>
      </c>
      <c r="K18" s="415" t="s">
        <v>133</v>
      </c>
    </row>
    <row r="19" spans="1:12" s="78" customFormat="1">
      <c r="A19" s="413" t="s">
        <v>134</v>
      </c>
      <c r="B19" s="353"/>
      <c r="C19" s="96"/>
      <c r="D19" s="97">
        <f>E15</f>
        <v>1653</v>
      </c>
      <c r="E19" s="98"/>
      <c r="F19" s="362" t="s">
        <v>125</v>
      </c>
      <c r="G19" s="407"/>
      <c r="H19" s="407"/>
      <c r="I19" s="414">
        <f>I15</f>
        <v>4000</v>
      </c>
      <c r="J19" s="407"/>
      <c r="K19" s="415"/>
    </row>
    <row r="20" spans="1:12" s="78" customFormat="1" ht="13.5" customHeight="1">
      <c r="A20" s="416" t="s">
        <v>62</v>
      </c>
      <c r="B20" s="417"/>
      <c r="C20" s="96"/>
      <c r="D20" s="97">
        <f>G15</f>
        <v>0</v>
      </c>
      <c r="E20" s="98"/>
      <c r="F20" s="362" t="s">
        <v>63</v>
      </c>
      <c r="G20" s="407"/>
      <c r="H20" s="407"/>
      <c r="I20" s="414">
        <f>H15</f>
        <v>0</v>
      </c>
      <c r="J20" s="407"/>
      <c r="K20" s="415"/>
    </row>
    <row r="21" spans="1:12" s="78" customFormat="1" ht="13.5" customHeight="1">
      <c r="A21" s="99"/>
      <c r="B21" s="100"/>
      <c r="C21" s="100"/>
      <c r="D21" s="100"/>
      <c r="E21" s="100"/>
      <c r="F21" s="418" t="s">
        <v>135</v>
      </c>
      <c r="G21" s="419"/>
      <c r="H21" s="419" t="e">
        <f>IF(G21&gt;(#REF!-#REF!-#REF!)*0.5%,"F","")</f>
        <v>#REF!</v>
      </c>
      <c r="I21" s="420" t="s">
        <v>136</v>
      </c>
      <c r="J21" s="419"/>
      <c r="K21" s="421"/>
    </row>
    <row r="23" spans="1:12" ht="29.25" customHeight="1">
      <c r="A23" s="101"/>
      <c r="B23" s="101"/>
      <c r="C23" s="102"/>
      <c r="F23" s="103"/>
    </row>
    <row r="24" spans="1:12">
      <c r="E24" s="104"/>
    </row>
  </sheetData>
  <sheetProtection selectLockedCells="1" selectUnlockedCells="1"/>
  <mergeCells count="44">
    <mergeCell ref="F21:H21"/>
    <mergeCell ref="I21:K21"/>
    <mergeCell ref="C8:C9"/>
    <mergeCell ref="D8:D9"/>
    <mergeCell ref="I8:I9"/>
    <mergeCell ref="J8:J9"/>
    <mergeCell ref="K8:K9"/>
    <mergeCell ref="A17:E17"/>
    <mergeCell ref="F17:K17"/>
    <mergeCell ref="A18:B18"/>
    <mergeCell ref="F18:H18"/>
    <mergeCell ref="I18:K18"/>
    <mergeCell ref="A12:B12"/>
    <mergeCell ref="A13:B13"/>
    <mergeCell ref="A14:B14"/>
    <mergeCell ref="A15:D15"/>
    <mergeCell ref="A19:B19"/>
    <mergeCell ref="F19:H19"/>
    <mergeCell ref="I19:K19"/>
    <mergeCell ref="A20:B20"/>
    <mergeCell ref="F20:H20"/>
    <mergeCell ref="I20:K20"/>
    <mergeCell ref="A16:K16"/>
    <mergeCell ref="A7:K7"/>
    <mergeCell ref="E8:F8"/>
    <mergeCell ref="G8:H8"/>
    <mergeCell ref="A10:B10"/>
    <mergeCell ref="A11:B11"/>
    <mergeCell ref="A8:B9"/>
    <mergeCell ref="A5:B5"/>
    <mergeCell ref="C5:E5"/>
    <mergeCell ref="F5:G5"/>
    <mergeCell ref="J5:K5"/>
    <mergeCell ref="A6:B6"/>
    <mergeCell ref="C6:E6"/>
    <mergeCell ref="F6:G6"/>
    <mergeCell ref="H6:K6"/>
    <mergeCell ref="A1:K1"/>
    <mergeCell ref="B2:C2"/>
    <mergeCell ref="E2:F2"/>
    <mergeCell ref="A3:K3"/>
    <mergeCell ref="A4:B4"/>
    <mergeCell ref="C4:E4"/>
    <mergeCell ref="J4:K4"/>
  </mergeCells>
  <phoneticPr fontId="25" type="noConversion"/>
  <pageMargins left="0.34930555555555598" right="0.25902777777777802" top="0.28680555555555598" bottom="0.227777777777778" header="0.16875000000000001" footer="0.16875000000000001"/>
  <pageSetup paperSize="9" scale="9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IV30"/>
  <sheetViews>
    <sheetView tabSelected="1" zoomScale="115" zoomScaleNormal="115" workbookViewId="0">
      <selection activeCell="D18" sqref="D18"/>
    </sheetView>
  </sheetViews>
  <sheetFormatPr defaultColWidth="9" defaultRowHeight="12.75"/>
  <cols>
    <col min="1" max="1" width="15.125" style="7" customWidth="1"/>
    <col min="2" max="2" width="28.875" style="8" customWidth="1"/>
    <col min="3" max="3" width="26" style="9" customWidth="1"/>
    <col min="4" max="4" width="19" style="10" customWidth="1"/>
    <col min="5" max="5" width="20.625" style="11" customWidth="1"/>
    <col min="6" max="7" width="19.125" style="12" customWidth="1"/>
    <col min="8" max="8" width="16.625" style="13" customWidth="1"/>
    <col min="9" max="9" width="21" style="8" customWidth="1"/>
    <col min="10" max="16384" width="9" style="8"/>
  </cols>
  <sheetData>
    <row r="1" spans="1:256" customFormat="1" ht="21">
      <c r="A1" s="14"/>
      <c r="B1" s="429" t="s">
        <v>137</v>
      </c>
      <c r="C1" s="430"/>
      <c r="D1" s="430"/>
      <c r="E1" s="430"/>
      <c r="F1" s="430"/>
      <c r="G1" s="430"/>
      <c r="H1" s="430"/>
      <c r="I1" s="430"/>
      <c r="J1" s="16"/>
      <c r="K1" s="15"/>
      <c r="L1" s="15"/>
      <c r="M1" s="15"/>
      <c r="N1" s="15"/>
      <c r="O1" s="15"/>
    </row>
    <row r="2" spans="1:256" s="1" customFormat="1" ht="21" customHeight="1" thickBot="1">
      <c r="A2" s="299" t="s">
        <v>138</v>
      </c>
      <c r="B2" s="300"/>
      <c r="C2" s="301"/>
      <c r="D2" s="301"/>
      <c r="E2" s="302"/>
      <c r="F2" s="303"/>
      <c r="G2" s="303"/>
      <c r="H2" s="301"/>
      <c r="J2" s="71"/>
    </row>
    <row r="3" spans="1:256" s="1" customFormat="1" ht="21" customHeight="1">
      <c r="A3" s="299" t="s">
        <v>139</v>
      </c>
      <c r="B3" s="380" t="s">
        <v>225</v>
      </c>
      <c r="C3" s="381"/>
      <c r="D3" s="382"/>
      <c r="E3" s="302"/>
      <c r="F3" s="299"/>
      <c r="G3" s="299"/>
      <c r="H3" s="301"/>
      <c r="J3" s="72"/>
      <c r="K3" s="73"/>
    </row>
    <row r="4" spans="1:256" s="1" customFormat="1" ht="21" customHeight="1" thickBot="1">
      <c r="A4" s="17" t="s">
        <v>140</v>
      </c>
      <c r="B4" s="292"/>
      <c r="C4" s="293" t="s">
        <v>141</v>
      </c>
      <c r="D4" s="294" t="s">
        <v>203</v>
      </c>
      <c r="E4" s="295"/>
      <c r="F4" s="296" t="s">
        <v>142</v>
      </c>
      <c r="G4" s="297">
        <f>里程碑计划!C6</f>
        <v>43417</v>
      </c>
      <c r="H4" s="298">
        <f>里程碑计划!G7</f>
        <v>43615</v>
      </c>
    </row>
    <row r="5" spans="1:256" ht="25.5" customHeight="1">
      <c r="A5" s="431" t="s">
        <v>143</v>
      </c>
      <c r="B5" s="432"/>
      <c r="C5" s="288" t="s">
        <v>144</v>
      </c>
      <c r="D5" s="289" t="s">
        <v>132</v>
      </c>
      <c r="E5" s="290" t="s">
        <v>107</v>
      </c>
      <c r="F5" s="291" t="s">
        <v>145</v>
      </c>
      <c r="G5" s="18" t="s">
        <v>146</v>
      </c>
      <c r="H5" s="19" t="s">
        <v>147</v>
      </c>
    </row>
    <row r="6" spans="1:256" s="2" customFormat="1" ht="38.25">
      <c r="A6" s="20" t="s">
        <v>148</v>
      </c>
      <c r="B6" s="21" t="s">
        <v>149</v>
      </c>
      <c r="C6" s="22" t="s">
        <v>150</v>
      </c>
      <c r="D6" s="23">
        <f>外部材料采购!F26/1.17</f>
        <v>0</v>
      </c>
      <c r="E6" s="24" t="s">
        <v>151</v>
      </c>
      <c r="F6" s="25"/>
      <c r="G6" s="26"/>
      <c r="H6" s="27"/>
      <c r="BF6" s="75"/>
      <c r="BG6" s="76"/>
      <c r="BH6" s="75"/>
      <c r="BI6" s="75"/>
      <c r="BJ6" s="75"/>
      <c r="BK6" s="75"/>
      <c r="BL6" s="75"/>
      <c r="BM6" s="75"/>
      <c r="BN6" s="76"/>
      <c r="BO6" s="75"/>
      <c r="BP6" s="75"/>
      <c r="BQ6" s="75"/>
      <c r="BR6" s="75"/>
      <c r="BS6" s="75"/>
      <c r="BT6" s="75"/>
      <c r="BU6" s="76"/>
      <c r="BV6" s="75"/>
      <c r="BW6" s="75"/>
      <c r="BX6" s="75"/>
      <c r="BY6" s="75"/>
      <c r="BZ6" s="75"/>
      <c r="CA6" s="75"/>
      <c r="CB6" s="76"/>
      <c r="CC6" s="75"/>
      <c r="CD6" s="75"/>
      <c r="CE6" s="75"/>
      <c r="CF6" s="75"/>
      <c r="CG6" s="75"/>
      <c r="CH6" s="75"/>
      <c r="CI6" s="76"/>
      <c r="CJ6" s="75"/>
      <c r="CK6" s="75"/>
      <c r="CL6" s="75"/>
      <c r="CM6" s="75"/>
      <c r="CN6" s="75"/>
      <c r="CO6" s="75"/>
      <c r="CP6" s="76"/>
      <c r="CQ6" s="75"/>
      <c r="CR6" s="75"/>
      <c r="CS6" s="75"/>
      <c r="CT6" s="75"/>
      <c r="CU6" s="75"/>
      <c r="CV6" s="75"/>
      <c r="CW6" s="76"/>
      <c r="CX6" s="75"/>
      <c r="CY6" s="75"/>
      <c r="CZ6" s="75"/>
      <c r="DA6" s="75"/>
      <c r="DB6" s="75"/>
      <c r="DC6" s="75"/>
      <c r="DD6" s="76"/>
      <c r="DE6" s="75"/>
      <c r="DF6" s="75"/>
      <c r="DG6" s="75"/>
      <c r="DH6" s="75"/>
      <c r="DI6" s="75"/>
      <c r="DJ6" s="75"/>
      <c r="DK6" s="76"/>
      <c r="DL6" s="75"/>
      <c r="DM6" s="75"/>
      <c r="DN6" s="75"/>
      <c r="DO6" s="75"/>
      <c r="DP6" s="75"/>
      <c r="DQ6" s="75"/>
      <c r="DR6" s="76"/>
      <c r="DS6" s="75"/>
      <c r="DT6" s="75"/>
      <c r="DU6" s="75"/>
      <c r="DV6" s="75"/>
      <c r="DW6" s="75"/>
      <c r="DX6" s="75"/>
      <c r="DY6" s="76"/>
      <c r="DZ6" s="75"/>
      <c r="EA6" s="75"/>
      <c r="EB6" s="75"/>
      <c r="EC6" s="75"/>
      <c r="ED6" s="75"/>
      <c r="EE6" s="75"/>
      <c r="EF6" s="76"/>
      <c r="EG6" s="75"/>
      <c r="EH6" s="75"/>
      <c r="EI6" s="75"/>
      <c r="EJ6" s="75"/>
      <c r="EK6" s="75"/>
      <c r="EL6" s="75"/>
      <c r="EM6" s="76"/>
      <c r="EN6" s="75"/>
      <c r="EO6" s="75"/>
      <c r="EP6" s="75"/>
      <c r="EQ6" s="75"/>
      <c r="ER6" s="75"/>
      <c r="ES6" s="75"/>
      <c r="ET6" s="76"/>
      <c r="EU6" s="75"/>
      <c r="EV6" s="75"/>
      <c r="EW6" s="75"/>
      <c r="EX6" s="75"/>
      <c r="EY6" s="75"/>
      <c r="EZ6" s="75"/>
      <c r="FA6" s="76"/>
      <c r="FB6" s="75"/>
      <c r="FC6" s="75"/>
      <c r="FD6" s="75"/>
      <c r="FE6" s="75"/>
      <c r="FF6" s="75"/>
      <c r="FG6" s="75"/>
      <c r="FH6" s="76"/>
      <c r="FI6" s="75"/>
      <c r="FJ6" s="75"/>
      <c r="FK6" s="75"/>
      <c r="FL6" s="75"/>
      <c r="FM6" s="75"/>
      <c r="FN6" s="75"/>
      <c r="FO6" s="76"/>
      <c r="FP6" s="75"/>
      <c r="FQ6" s="75"/>
      <c r="FR6" s="75"/>
      <c r="FS6" s="75"/>
      <c r="FT6" s="75"/>
      <c r="FU6" s="75"/>
      <c r="FV6" s="76"/>
      <c r="FW6" s="75"/>
      <c r="FX6" s="75"/>
      <c r="FY6" s="75"/>
      <c r="FZ6" s="75"/>
      <c r="GA6" s="75"/>
      <c r="GB6" s="75"/>
      <c r="GC6" s="76"/>
      <c r="GD6" s="75"/>
      <c r="GE6" s="75"/>
      <c r="GF6" s="75"/>
      <c r="GG6" s="75"/>
      <c r="GH6" s="75"/>
      <c r="GI6" s="75"/>
      <c r="GJ6" s="76"/>
      <c r="GK6" s="75"/>
      <c r="GL6" s="75"/>
      <c r="GM6" s="75"/>
      <c r="GN6" s="75"/>
      <c r="GO6" s="75"/>
      <c r="GP6" s="75"/>
      <c r="GQ6" s="76"/>
      <c r="GR6" s="75"/>
      <c r="GS6" s="75"/>
      <c r="GT6" s="75"/>
      <c r="GU6" s="75"/>
      <c r="GV6" s="75"/>
      <c r="GW6" s="75"/>
      <c r="GX6" s="76"/>
      <c r="GY6" s="75"/>
      <c r="GZ6" s="75"/>
      <c r="HA6" s="75"/>
      <c r="HB6" s="75"/>
      <c r="HC6" s="75"/>
      <c r="HD6" s="75"/>
      <c r="HE6" s="76"/>
      <c r="HF6" s="75"/>
      <c r="HG6" s="75"/>
      <c r="HH6" s="75"/>
      <c r="HI6" s="75"/>
      <c r="HJ6" s="75"/>
      <c r="HK6" s="75"/>
      <c r="HL6" s="76"/>
      <c r="HM6" s="75"/>
      <c r="HN6" s="75"/>
      <c r="HO6" s="75"/>
      <c r="HP6" s="75"/>
      <c r="HQ6" s="75"/>
      <c r="HR6" s="75"/>
      <c r="HS6" s="76"/>
      <c r="HT6" s="75"/>
      <c r="HU6" s="75"/>
      <c r="HV6" s="75"/>
      <c r="HW6" s="75"/>
      <c r="HX6" s="75"/>
      <c r="HY6" s="75"/>
      <c r="HZ6" s="76"/>
      <c r="IA6" s="75"/>
      <c r="IB6" s="75"/>
      <c r="IC6" s="75"/>
      <c r="ID6" s="75"/>
      <c r="IE6" s="75"/>
      <c r="IF6" s="75"/>
      <c r="IG6" s="76"/>
      <c r="IH6" s="75"/>
      <c r="II6" s="75"/>
      <c r="IJ6" s="75"/>
      <c r="IK6" s="75"/>
      <c r="IL6" s="75"/>
      <c r="IM6" s="75"/>
      <c r="IN6" s="76"/>
      <c r="IO6" s="75"/>
      <c r="IP6" s="75"/>
      <c r="IQ6" s="75"/>
      <c r="IR6" s="75"/>
      <c r="IS6" s="75"/>
      <c r="IT6" s="75"/>
      <c r="IU6" s="76"/>
      <c r="IV6" s="75"/>
    </row>
    <row r="7" spans="1:256" ht="39" customHeight="1">
      <c r="A7" s="436" t="s">
        <v>152</v>
      </c>
      <c r="B7" s="440" t="s">
        <v>153</v>
      </c>
      <c r="C7" s="28" t="s">
        <v>154</v>
      </c>
      <c r="D7" s="29">
        <f>外部服务采购!G15</f>
        <v>163584.90566037735</v>
      </c>
      <c r="E7" s="30" t="s">
        <v>155</v>
      </c>
      <c r="F7" s="31"/>
      <c r="G7" s="31"/>
      <c r="H7" s="32"/>
    </row>
    <row r="8" spans="1:256" s="3" customFormat="1" ht="37.5" customHeight="1">
      <c r="A8" s="437"/>
      <c r="B8" s="441"/>
      <c r="C8" s="28" t="s">
        <v>156</v>
      </c>
      <c r="D8" s="29">
        <f>外部服务采购!G21</f>
        <v>0</v>
      </c>
      <c r="E8" s="30" t="s">
        <v>155</v>
      </c>
      <c r="F8" s="33"/>
      <c r="G8" s="33"/>
      <c r="H8" s="34"/>
    </row>
    <row r="9" spans="1:256" s="3" customFormat="1" ht="37.5" customHeight="1">
      <c r="A9" s="438"/>
      <c r="B9" s="442"/>
      <c r="C9" s="28" t="s">
        <v>66</v>
      </c>
      <c r="D9" s="29">
        <f>外部服务采购!G24</f>
        <v>0</v>
      </c>
      <c r="E9" s="30"/>
      <c r="F9" s="33"/>
      <c r="G9" s="33"/>
      <c r="H9" s="34"/>
    </row>
    <row r="10" spans="1:256" ht="22.5" customHeight="1">
      <c r="A10" s="436" t="s">
        <v>157</v>
      </c>
      <c r="B10" s="21" t="s">
        <v>158</v>
      </c>
      <c r="C10" s="35" t="s">
        <v>159</v>
      </c>
      <c r="D10" s="36">
        <f>项目日常费用!F10+项目日常费用!I10</f>
        <v>0</v>
      </c>
      <c r="E10" s="37"/>
      <c r="F10" s="38"/>
      <c r="G10" s="38"/>
      <c r="H10" s="39"/>
    </row>
    <row r="11" spans="1:256">
      <c r="A11" s="437"/>
      <c r="B11" s="40" t="s">
        <v>160</v>
      </c>
      <c r="C11" s="35" t="s">
        <v>161</v>
      </c>
      <c r="D11" s="36">
        <f>项目日常费用!J10</f>
        <v>4000</v>
      </c>
      <c r="E11" s="37"/>
      <c r="F11" s="38"/>
      <c r="G11" s="38"/>
      <c r="H11" s="41"/>
    </row>
    <row r="12" spans="1:256" ht="36">
      <c r="A12" s="437"/>
      <c r="B12" s="21" t="s">
        <v>162</v>
      </c>
      <c r="C12" s="35" t="s">
        <v>163</v>
      </c>
      <c r="D12" s="36">
        <f>项目日常费用!O10</f>
        <v>0</v>
      </c>
      <c r="E12" s="42" t="s">
        <v>164</v>
      </c>
      <c r="F12" s="38"/>
      <c r="G12" s="38"/>
      <c r="H12" s="34"/>
    </row>
    <row r="13" spans="1:256">
      <c r="A13" s="437"/>
      <c r="B13" s="21" t="s">
        <v>165</v>
      </c>
      <c r="C13" s="35" t="s">
        <v>166</v>
      </c>
      <c r="D13" s="36">
        <f>项目日常费用!F32</f>
        <v>9880</v>
      </c>
      <c r="E13" s="42"/>
      <c r="F13" s="38"/>
      <c r="G13" s="38"/>
      <c r="H13" s="34"/>
    </row>
    <row r="14" spans="1:256" ht="29.25" customHeight="1">
      <c r="A14" s="437"/>
      <c r="B14" s="21" t="s">
        <v>167</v>
      </c>
      <c r="C14" s="35" t="s">
        <v>168</v>
      </c>
      <c r="D14" s="36">
        <f>项目日常费用!F46</f>
        <v>3600</v>
      </c>
      <c r="E14" s="42" t="s">
        <v>164</v>
      </c>
      <c r="F14" s="38"/>
      <c r="G14" s="38"/>
      <c r="H14" s="43"/>
    </row>
    <row r="15" spans="1:256" ht="29.25" customHeight="1">
      <c r="A15" s="438"/>
      <c r="B15" s="21" t="s">
        <v>99</v>
      </c>
      <c r="C15" s="35" t="s">
        <v>169</v>
      </c>
      <c r="D15" s="36">
        <f>项目日常费用!D58</f>
        <v>2000</v>
      </c>
      <c r="E15" s="42" t="s">
        <v>170</v>
      </c>
      <c r="F15" s="38"/>
      <c r="G15" s="38"/>
      <c r="H15" s="43"/>
    </row>
    <row r="16" spans="1:256">
      <c r="A16" s="439" t="s">
        <v>171</v>
      </c>
      <c r="B16" s="44" t="s">
        <v>172</v>
      </c>
      <c r="C16" s="45" t="s">
        <v>173</v>
      </c>
      <c r="D16" s="36">
        <f>人力资源成本计划!F10</f>
        <v>1157100</v>
      </c>
      <c r="E16" s="42" t="s">
        <v>174</v>
      </c>
      <c r="F16" s="38"/>
      <c r="G16" s="38"/>
      <c r="H16" s="46"/>
    </row>
    <row r="17" spans="1:9">
      <c r="A17" s="439"/>
      <c r="B17" s="44" t="s">
        <v>175</v>
      </c>
      <c r="C17" s="35"/>
      <c r="D17" s="36">
        <f>人力资源成本计划!I10+人力资源成本计划!L10</f>
        <v>147100</v>
      </c>
      <c r="E17" s="42" t="s">
        <v>176</v>
      </c>
      <c r="F17" s="38"/>
      <c r="G17" s="38"/>
      <c r="H17" s="46"/>
    </row>
    <row r="18" spans="1:9">
      <c r="A18" s="47" t="s">
        <v>177</v>
      </c>
      <c r="B18" s="21"/>
      <c r="C18" s="35"/>
      <c r="D18" s="48">
        <f>SUM(D6:D17)</f>
        <v>1487264.9056603773</v>
      </c>
      <c r="E18" s="48"/>
      <c r="F18" s="48">
        <f t="shared" ref="F18:G18" si="0">SUM(F7:F17)</f>
        <v>0</v>
      </c>
      <c r="G18" s="48">
        <f t="shared" si="0"/>
        <v>0</v>
      </c>
      <c r="H18" s="37"/>
    </row>
    <row r="19" spans="1:9" s="4" customFormat="1" ht="33.75" customHeight="1">
      <c r="A19" s="433" t="s">
        <v>178</v>
      </c>
      <c r="B19" s="434"/>
      <c r="C19" s="434"/>
      <c r="D19" s="434"/>
      <c r="E19" s="434"/>
      <c r="F19" s="434"/>
      <c r="G19" s="434"/>
      <c r="H19" s="435"/>
      <c r="I19" s="74"/>
    </row>
    <row r="20" spans="1:9" s="4" customFormat="1" ht="14.25">
      <c r="A20" s="49"/>
      <c r="B20" s="50"/>
      <c r="C20" s="51"/>
      <c r="D20" s="52"/>
      <c r="E20" s="53"/>
      <c r="F20" s="54"/>
      <c r="G20" s="55"/>
      <c r="H20" s="56"/>
    </row>
    <row r="21" spans="1:9" s="4" customFormat="1" ht="14.25">
      <c r="A21" s="49"/>
      <c r="B21" s="50"/>
      <c r="C21" s="51"/>
      <c r="D21" s="52"/>
      <c r="E21" s="53"/>
      <c r="F21" s="54"/>
      <c r="G21" s="55"/>
      <c r="H21" s="56"/>
    </row>
    <row r="22" spans="1:9" s="4" customFormat="1" ht="21" customHeight="1">
      <c r="A22" s="49"/>
      <c r="B22" s="50"/>
      <c r="C22" s="51"/>
      <c r="D22" s="57"/>
      <c r="E22" s="58"/>
      <c r="F22" s="55"/>
      <c r="G22" s="55"/>
      <c r="H22" s="55"/>
    </row>
    <row r="23" spans="1:9" s="5" customFormat="1" ht="20.25" customHeight="1">
      <c r="A23" s="59" t="s">
        <v>179</v>
      </c>
      <c r="C23" s="60"/>
      <c r="D23" s="61"/>
      <c r="E23" s="62"/>
      <c r="F23" s="63"/>
      <c r="G23" s="63"/>
      <c r="H23" s="13"/>
    </row>
    <row r="24" spans="1:9" s="5" customFormat="1" ht="20.25" customHeight="1">
      <c r="A24" s="64" t="s">
        <v>180</v>
      </c>
      <c r="C24" s="60"/>
      <c r="D24" s="61"/>
      <c r="E24" s="62"/>
      <c r="F24" s="63"/>
      <c r="G24" s="63"/>
      <c r="H24" s="13"/>
    </row>
    <row r="25" spans="1:9" s="5" customFormat="1" ht="20.25" customHeight="1">
      <c r="A25" s="64" t="s">
        <v>181</v>
      </c>
      <c r="C25" s="60"/>
      <c r="D25" s="61"/>
      <c r="E25" s="62"/>
      <c r="F25" s="63"/>
      <c r="G25" s="63"/>
      <c r="H25" s="13"/>
    </row>
    <row r="26" spans="1:9" s="5" customFormat="1" ht="20.25" customHeight="1">
      <c r="A26" s="64" t="s">
        <v>182</v>
      </c>
      <c r="C26" s="60"/>
      <c r="D26" s="61"/>
      <c r="E26" s="62"/>
      <c r="F26" s="63"/>
      <c r="G26" s="63"/>
      <c r="H26" s="13"/>
    </row>
    <row r="27" spans="1:9" s="5" customFormat="1" ht="20.25" customHeight="1">
      <c r="A27" s="64" t="s">
        <v>183</v>
      </c>
      <c r="C27" s="60"/>
      <c r="D27" s="61"/>
      <c r="E27" s="62"/>
      <c r="F27" s="63"/>
      <c r="G27" s="63"/>
      <c r="H27" s="13"/>
    </row>
    <row r="28" spans="1:9" s="6" customFormat="1">
      <c r="A28" s="65" t="s">
        <v>184</v>
      </c>
      <c r="D28" s="66"/>
      <c r="E28" s="67"/>
      <c r="F28" s="68"/>
      <c r="G28" s="68"/>
      <c r="H28" s="69"/>
    </row>
    <row r="30" spans="1:9">
      <c r="F30" s="70"/>
    </row>
  </sheetData>
  <protectedRanges>
    <protectedRange sqref="D7:D9 H22 D18:H18 D11:G15 D20:G22" name="区域1" securityDescriptor=""/>
    <protectedRange sqref="D19:H19" name="区域1_3" securityDescriptor=""/>
  </protectedRanges>
  <mergeCells count="8">
    <mergeCell ref="B1:I1"/>
    <mergeCell ref="A5:B5"/>
    <mergeCell ref="A19:H19"/>
    <mergeCell ref="A7:A9"/>
    <mergeCell ref="A10:A15"/>
    <mergeCell ref="A16:A17"/>
    <mergeCell ref="B7:B9"/>
    <mergeCell ref="B3:D3"/>
  </mergeCells>
  <phoneticPr fontId="25" type="noConversion"/>
  <dataValidations count="1">
    <dataValidation type="list" allowBlank="1" showInputMessage="1" showErrorMessage="1" sqref="F29" xr:uid="{00000000-0002-0000-0600-000000000000}">
      <formula1>"普票,增票"</formula1>
    </dataValidation>
  </dataValidations>
  <pageMargins left="0.70069444444444495" right="0.70069444444444495" top="0.75138888888888899" bottom="0.75138888888888899" header="0.297916666666667" footer="0.297916666666667"/>
  <pageSetup paperSize="9" scale="66" orientation="landscape" horizont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外部材料采购</vt:lpstr>
      <vt:lpstr>里程碑计划</vt:lpstr>
      <vt:lpstr>外部服务采购</vt:lpstr>
      <vt:lpstr>项目日常费用</vt:lpstr>
      <vt:lpstr>人力资源成本计划</vt:lpstr>
      <vt:lpstr>分阶段成本表（自动）</vt:lpstr>
      <vt:lpstr>项目成本预算表（自动）</vt:lpstr>
      <vt:lpstr>外部材料采购!Print_Area</vt:lpstr>
      <vt:lpstr>'项目成本预算表（自动）'!Print_Area</vt:lpstr>
    </vt:vector>
  </TitlesOfParts>
  <Company>DCMS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虹信软件</dc:creator>
  <cp:lastModifiedBy>Administrator</cp:lastModifiedBy>
  <cp:lastPrinted>2018-06-22T03:13:21Z</cp:lastPrinted>
  <dcterms:created xsi:type="dcterms:W3CDTF">2002-03-25T05:40:00Z</dcterms:created>
  <dcterms:modified xsi:type="dcterms:W3CDTF">2018-12-18T03:21:35Z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