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6420" tabRatio="564"/>
  </bookViews>
  <sheets>
    <sheet name="H2O2+H rate using Ellingson" sheetId="3" r:id="rId1"/>
  </sheets>
  <definedNames>
    <definedName name="solver_adj" localSheetId="0" hidden="1">'H2O2+H rate using Ellingson'!$D$2:$D$4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'H2O2+H rate using Ellingson'!$D$2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'H2O2+H rate using Ellingson'!$D$5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0.00000000003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1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3" l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J26" i="3"/>
  <c r="I27" i="3"/>
  <c r="J27" i="3" s="1"/>
  <c r="I28" i="3"/>
  <c r="J28" i="3" s="1"/>
  <c r="I8" i="3"/>
  <c r="J8" i="3" s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8" i="3"/>
  <c r="H5" i="3" l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0" i="3"/>
  <c r="J50" i="3" s="1"/>
  <c r="H56" i="3"/>
  <c r="H55" i="3"/>
  <c r="H54" i="3"/>
  <c r="H53" i="3"/>
  <c r="H52" i="3"/>
  <c r="H51" i="3"/>
  <c r="H50" i="3"/>
  <c r="D56" i="3"/>
  <c r="E56" i="3" s="1"/>
  <c r="D51" i="3"/>
  <c r="E51" i="3" s="1"/>
  <c r="D52" i="3"/>
  <c r="E52" i="3" s="1"/>
  <c r="D53" i="3"/>
  <c r="E53" i="3" s="1"/>
  <c r="D54" i="3"/>
  <c r="E54" i="3" s="1"/>
  <c r="D55" i="3"/>
  <c r="E55" i="3" s="1"/>
  <c r="D50" i="3"/>
  <c r="E50" i="3" s="1"/>
  <c r="C56" i="3"/>
  <c r="C55" i="3"/>
  <c r="C54" i="3"/>
  <c r="C53" i="3"/>
  <c r="C52" i="3"/>
  <c r="C51" i="3"/>
  <c r="C50" i="3"/>
  <c r="H47" i="3" l="1"/>
  <c r="D47" i="3"/>
  <c r="I37" i="3" l="1"/>
  <c r="J37" i="3" s="1"/>
  <c r="I38" i="3"/>
  <c r="J38" i="3" s="1"/>
  <c r="I39" i="3"/>
  <c r="J39" i="3" s="1"/>
  <c r="I40" i="3"/>
  <c r="J40" i="3" s="1"/>
  <c r="I41" i="3"/>
  <c r="J41" i="3" s="1"/>
  <c r="I36" i="3"/>
  <c r="D37" i="3"/>
  <c r="E37" i="3" s="1"/>
  <c r="D38" i="3"/>
  <c r="E38" i="3" s="1"/>
  <c r="D39" i="3"/>
  <c r="E39" i="3" s="1"/>
  <c r="D40" i="3"/>
  <c r="E40" i="3" s="1"/>
  <c r="D41" i="3"/>
  <c r="E41" i="3" s="1"/>
  <c r="D36" i="3"/>
  <c r="E36" i="3" s="1"/>
  <c r="H38" i="3"/>
  <c r="H37" i="3"/>
  <c r="H39" i="3"/>
  <c r="H40" i="3"/>
  <c r="H41" i="3"/>
  <c r="H36" i="3"/>
  <c r="C37" i="3"/>
  <c r="C38" i="3"/>
  <c r="C39" i="3"/>
  <c r="C40" i="3"/>
  <c r="C41" i="3"/>
  <c r="C36" i="3"/>
  <c r="M9" i="3"/>
  <c r="M10" i="3"/>
  <c r="M11" i="3"/>
  <c r="M12" i="3"/>
  <c r="M13" i="3"/>
  <c r="M14" i="3"/>
  <c r="M15" i="3"/>
  <c r="M16" i="3"/>
  <c r="M17" i="3"/>
  <c r="M18" i="3"/>
  <c r="M8" i="3"/>
  <c r="D33" i="3" l="1"/>
  <c r="J36" i="3"/>
  <c r="H33" i="3" s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8" i="3"/>
  <c r="E8" i="3" s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8" i="3"/>
  <c r="K8" i="3" l="1"/>
  <c r="K9" i="3"/>
  <c r="K10" i="3"/>
  <c r="K11" i="3"/>
  <c r="K12" i="3"/>
  <c r="K13" i="3"/>
  <c r="K14" i="3"/>
  <c r="K15" i="3"/>
  <c r="K16" i="3"/>
  <c r="K17" i="3"/>
  <c r="K1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8" i="3"/>
  <c r="E27" i="3"/>
  <c r="E26" i="3"/>
  <c r="D5" i="3" l="1"/>
</calcChain>
</file>

<file path=xl/sharedStrings.xml><?xml version="1.0" encoding="utf-8"?>
<sst xmlns="http://schemas.openxmlformats.org/spreadsheetml/2006/main" count="22" uniqueCount="12">
  <si>
    <t>A</t>
  </si>
  <si>
    <t>n</t>
  </si>
  <si>
    <t>E</t>
  </si>
  <si>
    <t>Ellingson Results:</t>
  </si>
  <si>
    <t>1b H2+HO2</t>
  </si>
  <si>
    <t>1a OH+H2O</t>
  </si>
  <si>
    <t>sum</t>
  </si>
  <si>
    <t>Albers Total</t>
  </si>
  <si>
    <t>OH+H2O</t>
  </si>
  <si>
    <t>HO2+H2</t>
  </si>
  <si>
    <t>RPMD</t>
  </si>
  <si>
    <t>CVT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</si>
</sst>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sz val="11"/>
      <color rgb="FF231F20"/>
      <name val="Times-Roman"/>
    </font>
    <font>
      <sz val="11"/>
      <color rgb="FFFF0000"/>
      <name val="Times-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0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 applyFont="1"/>
    <xf numFmtId="2" fontId="0" fillId="0" borderId="0" xfId="0" applyNumberFormat="1" applyFont="1"/>
    <xf numFmtId="0" fontId="4" fillId="0" borderId="0" xfId="0" applyFont="1"/>
    <xf numFmtId="11" fontId="4" fillId="0" borderId="0" xfId="0" applyNumberFormat="1" applyFont="1"/>
    <xf numFmtId="0" fontId="5" fillId="0" borderId="0" xfId="0" applyFont="1"/>
    <xf numFmtId="11" fontId="5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13" workbookViewId="0">
      <selection activeCell="G22" sqref="G22"/>
    </sheetView>
  </sheetViews>
  <sheetFormatPr defaultColWidth="9.140625" defaultRowHeight="15"/>
  <cols>
    <col min="1" max="1" width="9.7109375" style="3" bestFit="1" customWidth="1"/>
    <col min="2" max="2" width="14.5703125" style="3" bestFit="1" customWidth="1"/>
    <col min="3" max="3" width="24.42578125" style="3" bestFit="1" customWidth="1"/>
    <col min="4" max="4" width="14.140625" style="3" customWidth="1"/>
    <col min="5" max="6" width="8.7109375" style="3" bestFit="1" customWidth="1"/>
    <col min="7" max="7" width="10" style="3" bestFit="1" customWidth="1"/>
    <col min="8" max="8" width="12.42578125" style="3" bestFit="1" customWidth="1"/>
    <col min="9" max="9" width="8.42578125" style="3" bestFit="1" customWidth="1"/>
    <col min="10" max="10" width="16.85546875" style="3" bestFit="1" customWidth="1"/>
    <col min="11" max="11" width="8.5703125" style="3" bestFit="1" customWidth="1"/>
    <col min="12" max="12" width="9" style="3" bestFit="1" customWidth="1"/>
    <col min="13" max="49" width="9.140625" style="3" customWidth="1"/>
    <col min="50" max="16384" width="9.140625" style="3"/>
  </cols>
  <sheetData>
    <row r="1" spans="1:13" ht="15" customHeight="1">
      <c r="F1" s="4"/>
      <c r="H1" s="5"/>
      <c r="I1" s="4"/>
    </row>
    <row r="2" spans="1:13" ht="15" customHeight="1">
      <c r="C2" s="3" t="s">
        <v>0</v>
      </c>
      <c r="D2" s="4">
        <v>428528.58426927321</v>
      </c>
      <c r="E2" s="4"/>
      <c r="H2" s="4">
        <v>77640.636551911288</v>
      </c>
      <c r="I2" s="4"/>
    </row>
    <row r="3" spans="1:13" ht="15" customHeight="1">
      <c r="C3" s="3" t="s">
        <v>1</v>
      </c>
      <c r="D3" s="5">
        <v>2.5277283348042516</v>
      </c>
      <c r="E3" s="4"/>
      <c r="H3" s="5">
        <v>2.6442183024616814</v>
      </c>
      <c r="I3" s="4"/>
    </row>
    <row r="4" spans="1:13" ht="15" customHeight="1">
      <c r="C4" s="3" t="s">
        <v>2</v>
      </c>
      <c r="D4" s="5">
        <v>3446.6705659369391</v>
      </c>
      <c r="E4" s="4"/>
      <c r="H4" s="5">
        <v>3776.6430258399905</v>
      </c>
      <c r="I4" s="4"/>
    </row>
    <row r="5" spans="1:13" ht="15" customHeight="1">
      <c r="C5" s="3" t="s">
        <v>6</v>
      </c>
      <c r="D5" s="4">
        <f>SUM(E8:E29)</f>
        <v>9.0808002096566864E-2</v>
      </c>
      <c r="E5" s="4"/>
      <c r="H5" s="4">
        <f>SUM(J8:J28)</f>
        <v>2.2311364348052243E-2</v>
      </c>
      <c r="I5" s="4"/>
    </row>
    <row r="6" spans="1:13" ht="15" customHeight="1">
      <c r="B6" s="3" t="s">
        <v>3</v>
      </c>
      <c r="F6" s="4"/>
      <c r="I6" s="4"/>
    </row>
    <row r="7" spans="1:13" ht="15" customHeight="1">
      <c r="B7" s="3" t="s">
        <v>5</v>
      </c>
      <c r="F7" s="4"/>
      <c r="G7" s="3" t="s">
        <v>4</v>
      </c>
      <c r="I7" s="4"/>
      <c r="M7" s="3" t="s">
        <v>7</v>
      </c>
    </row>
    <row r="8" spans="1:13" ht="15" customHeight="1">
      <c r="A8" s="6">
        <v>250</v>
      </c>
      <c r="B8" s="4">
        <v>9.890000000000001E-16</v>
      </c>
      <c r="C8" s="4">
        <f>B8*6.02E+23</f>
        <v>595378000</v>
      </c>
      <c r="D8" s="7">
        <f>D$2*A8^D$3*EXP(-D$4*4.184/8.314/A8)</f>
        <v>478780152.88809508</v>
      </c>
      <c r="E8" s="4">
        <f>(D8-C8)^2/C8^2</f>
        <v>3.835266062381975E-2</v>
      </c>
      <c r="F8" s="4">
        <f>G8*6.02E+23</f>
        <v>93912000</v>
      </c>
      <c r="G8" s="4">
        <v>1.56E-16</v>
      </c>
      <c r="H8" s="7">
        <f>G8*6.02E+23</f>
        <v>93912000</v>
      </c>
      <c r="I8" s="4">
        <f>H$2*A8^H$3*EXP(-H$4/1.98726/A8)</f>
        <v>84993497.687755331</v>
      </c>
      <c r="J8" s="4">
        <f>(I8-H8)^2/H8^2</f>
        <v>9.0186530385847341E-3</v>
      </c>
      <c r="K8" s="4">
        <f>J8+C8</f>
        <v>595378000.00901866</v>
      </c>
      <c r="M8" s="3">
        <f>7000000000000*EXP(-4200/1.987/A8)</f>
        <v>1489898811.7808902</v>
      </c>
    </row>
    <row r="9" spans="1:13" s="1" customFormat="1" ht="15" customHeight="1">
      <c r="A9" s="6">
        <v>283</v>
      </c>
      <c r="B9" s="2">
        <v>2.5300000000000001E-15</v>
      </c>
      <c r="C9" s="4">
        <f t="shared" ref="C9:C28" si="0">B9*6.02E+23</f>
        <v>1523060000</v>
      </c>
      <c r="D9" s="7">
        <f t="shared" ref="D9:D28" si="1">D$2*A9^D$3*EXP(-D$4*4.184/8.314/A9)</f>
        <v>1470977473.3226478</v>
      </c>
      <c r="E9" s="4">
        <f t="shared" ref="E9:E28" si="2">(D9-C9)^2/C9^2</f>
        <v>1.1693649304460952E-3</v>
      </c>
      <c r="F9" s="4">
        <f t="shared" ref="F9:F28" si="3">G9*6.02E+23</f>
        <v>289562000</v>
      </c>
      <c r="G9" s="4">
        <v>4.8100000000000003E-16</v>
      </c>
      <c r="H9" s="7">
        <f t="shared" ref="H9:H28" si="4">G9*6.02E+23</f>
        <v>289562000</v>
      </c>
      <c r="I9" s="4">
        <f t="shared" ref="I9:I28" si="5">H$2*A9^H$3*EXP(-H$4/1.98726/A9)</f>
        <v>286242430.09659541</v>
      </c>
      <c r="J9" s="4">
        <f t="shared" ref="J9:J28" si="6">(I9-H9)^2/H9^2</f>
        <v>1.3142576136460025E-4</v>
      </c>
      <c r="K9" s="4">
        <f t="shared" ref="K9:K18" si="7">J9+C9</f>
        <v>1523060000.0001314</v>
      </c>
      <c r="M9" s="3">
        <f t="shared" ref="M9:M18" si="8">7000000000000*EXP(-4200/1.987/A9)</f>
        <v>3993315929.373487</v>
      </c>
    </row>
    <row r="10" spans="1:13" ht="15" customHeight="1">
      <c r="A10" s="6">
        <v>298</v>
      </c>
      <c r="B10" s="7">
        <v>3.7499999999999998E-15</v>
      </c>
      <c r="C10" s="4">
        <f t="shared" si="0"/>
        <v>2257500000</v>
      </c>
      <c r="D10" s="7">
        <f t="shared" si="1"/>
        <v>2281849281.890121</v>
      </c>
      <c r="E10" s="4">
        <f t="shared" si="2"/>
        <v>1.1633671515807622E-4</v>
      </c>
      <c r="F10" s="4">
        <f t="shared" si="3"/>
        <v>456316000</v>
      </c>
      <c r="G10" s="4">
        <v>7.5799999999999999E-16</v>
      </c>
      <c r="H10" s="7">
        <f t="shared" si="4"/>
        <v>456316000</v>
      </c>
      <c r="I10" s="4">
        <f t="shared" si="5"/>
        <v>460089919.35190666</v>
      </c>
      <c r="J10" s="4">
        <f t="shared" si="6"/>
        <v>6.8399643229643506E-5</v>
      </c>
      <c r="K10" s="4">
        <f t="shared" si="7"/>
        <v>2257500000.0000682</v>
      </c>
      <c r="M10" s="3">
        <f t="shared" si="8"/>
        <v>5815812553.7427645</v>
      </c>
    </row>
    <row r="11" spans="1:13" s="1" customFormat="1" ht="15" customHeight="1">
      <c r="A11" s="8">
        <v>300</v>
      </c>
      <c r="B11" s="9">
        <v>3.9499999999999999E-15</v>
      </c>
      <c r="C11" s="2">
        <f t="shared" si="0"/>
        <v>2377900000</v>
      </c>
      <c r="D11" s="9">
        <f t="shared" si="1"/>
        <v>2412582900.1683822</v>
      </c>
      <c r="E11" s="2">
        <f t="shared" si="2"/>
        <v>2.1273729749739879E-4</v>
      </c>
      <c r="F11" s="2">
        <f t="shared" si="3"/>
        <v>483406000</v>
      </c>
      <c r="G11" s="2">
        <v>8.0300000000000003E-16</v>
      </c>
      <c r="H11" s="7">
        <f t="shared" si="4"/>
        <v>483406000</v>
      </c>
      <c r="I11" s="4">
        <f t="shared" si="5"/>
        <v>488639130.58942533</v>
      </c>
      <c r="J11" s="4">
        <f t="shared" si="6"/>
        <v>1.1719229838445947E-4</v>
      </c>
      <c r="K11" s="4">
        <f t="shared" si="7"/>
        <v>2377900000.0001173</v>
      </c>
      <c r="M11" s="3">
        <f t="shared" si="8"/>
        <v>6097432269.2079077</v>
      </c>
    </row>
    <row r="12" spans="1:13" ht="15" customHeight="1">
      <c r="A12" s="6">
        <v>301</v>
      </c>
      <c r="B12" s="7">
        <v>4.0499999999999999E-15</v>
      </c>
      <c r="C12" s="4">
        <f t="shared" si="0"/>
        <v>2438100000</v>
      </c>
      <c r="D12" s="7">
        <f t="shared" si="1"/>
        <v>2480147851.2358317</v>
      </c>
      <c r="E12" s="4">
        <f t="shared" si="2"/>
        <v>2.9742987261618074E-4</v>
      </c>
      <c r="F12" s="4">
        <f t="shared" si="3"/>
        <v>497252000</v>
      </c>
      <c r="G12" s="4">
        <v>8.2600000000000001E-16</v>
      </c>
      <c r="H12" s="7">
        <f t="shared" si="4"/>
        <v>497252000</v>
      </c>
      <c r="I12" s="4">
        <f t="shared" si="5"/>
        <v>503442422.98277551</v>
      </c>
      <c r="J12" s="4">
        <f t="shared" si="6"/>
        <v>1.5498425226681404E-4</v>
      </c>
      <c r="K12" s="4">
        <f t="shared" si="7"/>
        <v>2438100000.000155</v>
      </c>
      <c r="M12" s="3">
        <f t="shared" si="8"/>
        <v>6241844357.4670687</v>
      </c>
    </row>
    <row r="13" spans="1:13" ht="15" customHeight="1">
      <c r="A13" s="6">
        <v>333</v>
      </c>
      <c r="B13" s="7">
        <v>8.7000000000000002E-15</v>
      </c>
      <c r="C13" s="4">
        <f t="shared" si="0"/>
        <v>5237400000</v>
      </c>
      <c r="D13" s="7">
        <f t="shared" si="1"/>
        <v>5570356439.2108479</v>
      </c>
      <c r="E13" s="4">
        <f t="shared" si="2"/>
        <v>4.0415071265355561E-3</v>
      </c>
      <c r="F13" s="4">
        <f t="shared" si="3"/>
        <v>1167880000</v>
      </c>
      <c r="G13" s="4">
        <v>1.94E-15</v>
      </c>
      <c r="H13" s="7">
        <f t="shared" si="4"/>
        <v>1167880000</v>
      </c>
      <c r="I13" s="4">
        <f t="shared" si="5"/>
        <v>1206336863.7479539</v>
      </c>
      <c r="J13" s="4">
        <f t="shared" si="6"/>
        <v>1.0843045613985356E-3</v>
      </c>
      <c r="K13" s="4">
        <f t="shared" si="7"/>
        <v>5237400000.0010843</v>
      </c>
      <c r="M13" s="3">
        <f t="shared" si="8"/>
        <v>12257033630.061354</v>
      </c>
    </row>
    <row r="14" spans="1:13" ht="15" customHeight="1">
      <c r="A14" s="6">
        <v>353</v>
      </c>
      <c r="B14" s="7">
        <v>1.34E-14</v>
      </c>
      <c r="C14" s="4">
        <f t="shared" si="0"/>
        <v>8066800000</v>
      </c>
      <c r="D14" s="7">
        <f t="shared" si="1"/>
        <v>8671190124.8672276</v>
      </c>
      <c r="E14" s="4">
        <f t="shared" si="2"/>
        <v>5.6134794916195812E-3</v>
      </c>
      <c r="F14" s="4">
        <f t="shared" si="3"/>
        <v>1878239999.9999998</v>
      </c>
      <c r="G14" s="4">
        <v>3.1199999999999998E-15</v>
      </c>
      <c r="H14" s="7">
        <f t="shared" si="4"/>
        <v>1878239999.9999998</v>
      </c>
      <c r="I14" s="4">
        <f t="shared" si="5"/>
        <v>1944793982.0445552</v>
      </c>
      <c r="J14" s="4">
        <f t="shared" si="6"/>
        <v>1.2555844251302723E-3</v>
      </c>
      <c r="K14" s="4">
        <f t="shared" si="7"/>
        <v>8066800000.001256</v>
      </c>
      <c r="M14" s="3">
        <f t="shared" si="8"/>
        <v>17561963246.828072</v>
      </c>
    </row>
    <row r="15" spans="1:13" ht="18.75" customHeight="1">
      <c r="A15" s="6">
        <v>350</v>
      </c>
      <c r="B15" s="7">
        <v>1.26E-14</v>
      </c>
      <c r="C15" s="4">
        <f t="shared" si="0"/>
        <v>7585200000</v>
      </c>
      <c r="D15" s="7">
        <f t="shared" si="1"/>
        <v>8136132081.0689402</v>
      </c>
      <c r="E15" s="4">
        <f t="shared" si="2"/>
        <v>5.2754808619169345E-3</v>
      </c>
      <c r="F15" s="4">
        <f t="shared" si="3"/>
        <v>1751820000</v>
      </c>
      <c r="G15" s="4">
        <v>2.91E-15</v>
      </c>
      <c r="H15" s="7">
        <f t="shared" si="4"/>
        <v>1751820000</v>
      </c>
      <c r="I15" s="4">
        <f t="shared" si="5"/>
        <v>1815647879.5514579</v>
      </c>
      <c r="J15" s="4">
        <f t="shared" si="6"/>
        <v>1.3275224466171793E-3</v>
      </c>
      <c r="K15" s="4">
        <f t="shared" si="7"/>
        <v>7585200000.0013275</v>
      </c>
      <c r="M15" s="3">
        <f t="shared" si="8"/>
        <v>16683334207.771643</v>
      </c>
    </row>
    <row r="16" spans="1:13" ht="15" customHeight="1">
      <c r="A16" s="6">
        <v>400</v>
      </c>
      <c r="B16" s="7">
        <v>3.2899999999999997E-14</v>
      </c>
      <c r="C16" s="4">
        <f t="shared" si="0"/>
        <v>19805800000</v>
      </c>
      <c r="D16" s="7">
        <f t="shared" si="1"/>
        <v>21185572951.039639</v>
      </c>
      <c r="E16" s="4">
        <f t="shared" si="2"/>
        <v>4.8532255492143199E-3</v>
      </c>
      <c r="F16" s="4">
        <f t="shared" si="3"/>
        <v>4936400000</v>
      </c>
      <c r="G16" s="4">
        <v>8.2000000000000007E-15</v>
      </c>
      <c r="H16" s="7">
        <f t="shared" si="4"/>
        <v>4936400000</v>
      </c>
      <c r="I16" s="4">
        <f t="shared" si="5"/>
        <v>5094963623.8473511</v>
      </c>
      <c r="J16" s="4">
        <f t="shared" si="6"/>
        <v>1.0317784150872744E-3</v>
      </c>
      <c r="K16" s="4">
        <f t="shared" si="7"/>
        <v>19805800000.00103</v>
      </c>
      <c r="M16" s="3">
        <f t="shared" si="8"/>
        <v>35492349432.890053</v>
      </c>
    </row>
    <row r="17" spans="1:13" ht="18.75" customHeight="1">
      <c r="A17" s="6">
        <v>450</v>
      </c>
      <c r="B17" s="7">
        <v>7.3500000000000002E-14</v>
      </c>
      <c r="C17" s="4">
        <f t="shared" si="0"/>
        <v>44247000000</v>
      </c>
      <c r="D17" s="7">
        <f t="shared" si="1"/>
        <v>46194345905.035995</v>
      </c>
      <c r="E17" s="4">
        <f t="shared" si="2"/>
        <v>1.9369505911123088E-3</v>
      </c>
      <c r="F17" s="4">
        <f t="shared" si="3"/>
        <v>11558400000</v>
      </c>
      <c r="G17" s="4">
        <v>1.92E-14</v>
      </c>
      <c r="H17" s="7">
        <f t="shared" si="4"/>
        <v>11558400000</v>
      </c>
      <c r="I17" s="4">
        <f t="shared" si="5"/>
        <v>11794024910.078638</v>
      </c>
      <c r="J17" s="4">
        <f t="shared" si="6"/>
        <v>4.1557265574961516E-4</v>
      </c>
      <c r="K17" s="4">
        <f t="shared" si="7"/>
        <v>44247000000.000412</v>
      </c>
      <c r="M17" s="3">
        <f t="shared" si="8"/>
        <v>63845555487.499847</v>
      </c>
    </row>
    <row r="18" spans="1:13">
      <c r="A18" s="6">
        <v>500</v>
      </c>
      <c r="B18" s="4">
        <v>1.4499999999999999E-13</v>
      </c>
      <c r="C18" s="4">
        <f t="shared" si="0"/>
        <v>87289999999.999985</v>
      </c>
      <c r="D18" s="7">
        <f t="shared" si="1"/>
        <v>88644229569.014236</v>
      </c>
      <c r="E18" s="4">
        <f t="shared" si="2"/>
        <v>2.406886424599244E-4</v>
      </c>
      <c r="F18" s="4">
        <f t="shared" si="3"/>
        <v>23538200000</v>
      </c>
      <c r="G18" s="4">
        <v>3.9099999999999999E-14</v>
      </c>
      <c r="H18" s="7">
        <f t="shared" si="4"/>
        <v>23538200000</v>
      </c>
      <c r="I18" s="4">
        <f t="shared" si="5"/>
        <v>23771952200.003433</v>
      </c>
      <c r="J18" s="4">
        <f t="shared" si="6"/>
        <v>9.861998149650416E-5</v>
      </c>
      <c r="K18" s="4">
        <f t="shared" si="7"/>
        <v>87290000000.000076</v>
      </c>
      <c r="M18" s="3">
        <f t="shared" si="8"/>
        <v>102123903580.24037</v>
      </c>
    </row>
    <row r="19" spans="1:13">
      <c r="A19" s="6">
        <v>550</v>
      </c>
      <c r="B19" s="4">
        <v>2.5800000000000001E-13</v>
      </c>
      <c r="C19" s="4">
        <f t="shared" si="0"/>
        <v>155316000000</v>
      </c>
      <c r="D19" s="7">
        <f t="shared" si="1"/>
        <v>154611882339.71481</v>
      </c>
      <c r="E19" s="4">
        <f t="shared" si="2"/>
        <v>2.0552188755696866E-5</v>
      </c>
      <c r="F19" s="4">
        <f t="shared" si="3"/>
        <v>43283800000</v>
      </c>
      <c r="G19" s="4">
        <v>7.1900000000000002E-14</v>
      </c>
      <c r="H19" s="7">
        <f t="shared" si="4"/>
        <v>43283800000</v>
      </c>
      <c r="I19" s="4">
        <f t="shared" si="5"/>
        <v>43209464332.241562</v>
      </c>
      <c r="J19" s="4">
        <f t="shared" si="6"/>
        <v>2.9494682861834511E-6</v>
      </c>
    </row>
    <row r="20" spans="1:13">
      <c r="A20" s="6">
        <v>600</v>
      </c>
      <c r="B20" s="4">
        <v>4.26E-13</v>
      </c>
      <c r="C20" s="4">
        <f t="shared" si="0"/>
        <v>256452000000</v>
      </c>
      <c r="D20" s="7">
        <f t="shared" si="1"/>
        <v>250551993498.82101</v>
      </c>
      <c r="E20" s="4">
        <f t="shared" si="2"/>
        <v>5.2928891631990238E-4</v>
      </c>
      <c r="F20" s="4">
        <f t="shared" si="3"/>
        <v>73444000000</v>
      </c>
      <c r="G20" s="4">
        <v>1.2200000000000001E-13</v>
      </c>
      <c r="H20" s="7">
        <f t="shared" si="4"/>
        <v>73444000000</v>
      </c>
      <c r="I20" s="4">
        <f t="shared" si="5"/>
        <v>72535793896.411133</v>
      </c>
      <c r="J20" s="4">
        <f t="shared" si="6"/>
        <v>1.5291714767134575E-4</v>
      </c>
    </row>
    <row r="21" spans="1:13">
      <c r="A21" s="6">
        <v>700</v>
      </c>
      <c r="B21" s="4">
        <v>9.7299999999999999E-13</v>
      </c>
      <c r="C21" s="4">
        <f t="shared" si="0"/>
        <v>585746000000</v>
      </c>
      <c r="D21" s="7">
        <f t="shared" si="1"/>
        <v>559084411742.35547</v>
      </c>
      <c r="E21" s="4">
        <f t="shared" si="2"/>
        <v>2.0718264412627426E-3</v>
      </c>
      <c r="F21" s="4">
        <f t="shared" si="3"/>
        <v>175182000000</v>
      </c>
      <c r="G21" s="4">
        <v>2.9100000000000002E-13</v>
      </c>
      <c r="H21" s="7">
        <f t="shared" si="4"/>
        <v>175182000000</v>
      </c>
      <c r="I21" s="4">
        <f t="shared" si="5"/>
        <v>171429289032.77454</v>
      </c>
      <c r="J21" s="4">
        <f t="shared" si="6"/>
        <v>4.5889283036323349E-4</v>
      </c>
    </row>
    <row r="22" spans="1:13">
      <c r="A22" s="6">
        <v>713</v>
      </c>
      <c r="B22" s="4">
        <v>1.0700000000000001E-12</v>
      </c>
      <c r="C22" s="4">
        <f t="shared" si="0"/>
        <v>644140000000</v>
      </c>
      <c r="D22" s="7">
        <f t="shared" si="1"/>
        <v>612771723295.57593</v>
      </c>
      <c r="E22" s="4">
        <f t="shared" si="2"/>
        <v>2.3714871878844509E-3</v>
      </c>
      <c r="F22" s="4">
        <f t="shared" si="3"/>
        <v>193242000000</v>
      </c>
      <c r="G22" s="4">
        <v>3.21E-13</v>
      </c>
      <c r="H22" s="7">
        <f t="shared" si="4"/>
        <v>193242000000</v>
      </c>
      <c r="I22" s="4">
        <f t="shared" si="5"/>
        <v>189109756348.93243</v>
      </c>
      <c r="J22" s="4">
        <f t="shared" si="6"/>
        <v>4.5726587807100744E-4</v>
      </c>
    </row>
    <row r="23" spans="1:13">
      <c r="A23" s="6">
        <v>743</v>
      </c>
      <c r="B23" s="4">
        <v>1.3100000000000001E-12</v>
      </c>
      <c r="C23" s="4">
        <f t="shared" si="0"/>
        <v>788620000000</v>
      </c>
      <c r="D23" s="7">
        <f t="shared" si="1"/>
        <v>750243161132.72302</v>
      </c>
      <c r="E23" s="4">
        <f t="shared" si="2"/>
        <v>2.3681151898193487E-3</v>
      </c>
      <c r="F23" s="4">
        <f t="shared" si="3"/>
        <v>240800000000</v>
      </c>
      <c r="G23" s="4">
        <v>4.0000000000000001E-13</v>
      </c>
      <c r="H23" s="7">
        <f t="shared" si="4"/>
        <v>240800000000</v>
      </c>
      <c r="I23" s="4">
        <f t="shared" si="5"/>
        <v>234845610467.28052</v>
      </c>
      <c r="J23" s="4">
        <f t="shared" si="6"/>
        <v>6.1145080330513967E-4</v>
      </c>
    </row>
    <row r="24" spans="1:13">
      <c r="A24" s="6">
        <v>753</v>
      </c>
      <c r="B24" s="4">
        <v>1.4000000000000001E-12</v>
      </c>
      <c r="C24" s="4">
        <f t="shared" si="0"/>
        <v>842800000000</v>
      </c>
      <c r="D24" s="7">
        <f t="shared" si="1"/>
        <v>800465631516.151</v>
      </c>
      <c r="E24" s="4">
        <f t="shared" si="2"/>
        <v>2.523115417766804E-3</v>
      </c>
      <c r="F24" s="4">
        <f t="shared" si="3"/>
        <v>258258000000</v>
      </c>
      <c r="G24" s="4">
        <v>4.2899999999999999E-13</v>
      </c>
      <c r="H24" s="7">
        <f t="shared" si="4"/>
        <v>258258000000</v>
      </c>
      <c r="I24" s="4">
        <f t="shared" si="5"/>
        <v>251702330944.3811</v>
      </c>
      <c r="J24" s="4">
        <f t="shared" si="6"/>
        <v>6.4435688858787473E-4</v>
      </c>
    </row>
    <row r="25" spans="1:13">
      <c r="A25" s="6">
        <v>773</v>
      </c>
      <c r="B25" s="4">
        <v>1.5900000000000001E-12</v>
      </c>
      <c r="C25" s="4">
        <f t="shared" si="0"/>
        <v>957180000000</v>
      </c>
      <c r="D25" s="7">
        <f t="shared" si="1"/>
        <v>907826915393.5448</v>
      </c>
      <c r="E25" s="4">
        <f t="shared" si="2"/>
        <v>2.6585288160907222E-3</v>
      </c>
      <c r="F25" s="4">
        <f t="shared" si="3"/>
        <v>295582000000</v>
      </c>
      <c r="G25" s="4">
        <v>4.9100000000000003E-13</v>
      </c>
      <c r="H25" s="7">
        <f t="shared" si="4"/>
        <v>295582000000</v>
      </c>
      <c r="I25" s="4">
        <f t="shared" si="5"/>
        <v>287971427107.6842</v>
      </c>
      <c r="J25" s="4">
        <f t="shared" si="6"/>
        <v>6.6294688299396211E-4</v>
      </c>
    </row>
    <row r="26" spans="1:13">
      <c r="A26" s="6">
        <v>800</v>
      </c>
      <c r="B26" s="4">
        <v>1.8699999999999999E-12</v>
      </c>
      <c r="C26" s="4">
        <f t="shared" si="0"/>
        <v>1125740000000</v>
      </c>
      <c r="D26" s="7">
        <f t="shared" si="1"/>
        <v>1068027509405.7776</v>
      </c>
      <c r="E26" s="4">
        <f t="shared" si="2"/>
        <v>2.6282304218996685E-3</v>
      </c>
      <c r="F26" s="4">
        <f t="shared" si="3"/>
        <v>351568000000</v>
      </c>
      <c r="G26" s="4">
        <v>5.8400000000000004E-13</v>
      </c>
      <c r="H26" s="7">
        <f t="shared" si="4"/>
        <v>351568000000</v>
      </c>
      <c r="I26" s="4">
        <f>H$2*A26^H$3*EXP(-H$4/1.98726/A26)</f>
        <v>342618996093.55548</v>
      </c>
      <c r="J26" s="4">
        <f t="shared" si="6"/>
        <v>6.4793392340680355E-4</v>
      </c>
    </row>
    <row r="27" spans="1:13">
      <c r="A27" s="8">
        <v>1000</v>
      </c>
      <c r="B27" s="2">
        <v>4.97E-12</v>
      </c>
      <c r="C27" s="2">
        <f t="shared" si="0"/>
        <v>2991940000000</v>
      </c>
      <c r="D27" s="9">
        <f t="shared" si="1"/>
        <v>2896467501027.936</v>
      </c>
      <c r="E27" s="2">
        <f t="shared" si="2"/>
        <v>1.0182415637059921E-3</v>
      </c>
      <c r="F27" s="2">
        <f t="shared" si="3"/>
        <v>1011359999999.9999</v>
      </c>
      <c r="G27" s="2">
        <v>1.6799999999999999E-12</v>
      </c>
      <c r="H27" s="7">
        <f t="shared" si="4"/>
        <v>1011359999999.9999</v>
      </c>
      <c r="I27" s="4">
        <f t="shared" si="5"/>
        <v>994028722657.73303</v>
      </c>
      <c r="J27" s="4">
        <f t="shared" si="6"/>
        <v>2.9366324819095986E-4</v>
      </c>
    </row>
    <row r="28" spans="1:13">
      <c r="A28" s="6">
        <v>1500</v>
      </c>
      <c r="B28" s="4">
        <v>2.15E-11</v>
      </c>
      <c r="C28" s="4">
        <f t="shared" si="0"/>
        <v>12943000000000</v>
      </c>
      <c r="D28" s="7">
        <f t="shared" si="1"/>
        <v>14390578023978.512</v>
      </c>
      <c r="E28" s="4">
        <f t="shared" si="2"/>
        <v>1.2508754250665437E-2</v>
      </c>
      <c r="F28" s="4">
        <f t="shared" si="3"/>
        <v>5159139999999.999</v>
      </c>
      <c r="G28" s="4">
        <v>8.5699999999999992E-12</v>
      </c>
      <c r="H28" s="7">
        <f t="shared" si="4"/>
        <v>5159139999999.999</v>
      </c>
      <c r="I28" s="4">
        <f t="shared" si="5"/>
        <v>5471894104915.6826</v>
      </c>
      <c r="J28" s="4">
        <f t="shared" si="6"/>
        <v>3.6749497978660994E-3</v>
      </c>
    </row>
    <row r="29" spans="1:13">
      <c r="A29" s="6"/>
      <c r="B29" s="4"/>
      <c r="D29" s="6"/>
      <c r="E29" s="4"/>
      <c r="F29" s="4"/>
      <c r="G29" s="4"/>
      <c r="H29" s="6"/>
      <c r="I29" s="4"/>
    </row>
    <row r="30" spans="1:13">
      <c r="C30" s="3" t="s">
        <v>0</v>
      </c>
      <c r="D30" s="4">
        <v>2.3816501238588086</v>
      </c>
      <c r="E30" s="4"/>
      <c r="H30" s="4">
        <v>84100081173.292068</v>
      </c>
      <c r="I30" s="4">
        <v>5.4500000000000001E-14</v>
      </c>
    </row>
    <row r="31" spans="1:13">
      <c r="C31" s="3" t="s">
        <v>1</v>
      </c>
      <c r="D31" s="5">
        <v>3.7215874019672399</v>
      </c>
      <c r="E31" s="4"/>
      <c r="H31" s="5">
        <v>0.56758158053609331</v>
      </c>
      <c r="I31" s="4">
        <v>7.4999999999999997E-2</v>
      </c>
    </row>
    <row r="32" spans="1:13">
      <c r="C32" s="3" t="s">
        <v>2</v>
      </c>
      <c r="D32" s="5">
        <v>108.28583274988573</v>
      </c>
      <c r="E32" s="4"/>
      <c r="H32" s="5">
        <v>3758.3736256912357</v>
      </c>
      <c r="I32" s="4">
        <v>0.312</v>
      </c>
    </row>
    <row r="33" spans="1:10">
      <c r="C33" s="3" t="s">
        <v>6</v>
      </c>
      <c r="D33" s="4">
        <f>SUM(E36:E63)</f>
        <v>3.8620318799517744E-2</v>
      </c>
      <c r="E33" s="4"/>
      <c r="H33" s="4">
        <f>SUM(J36:J41)</f>
        <v>6.4515294257095498E-2</v>
      </c>
      <c r="I33" s="4"/>
    </row>
    <row r="34" spans="1:10">
      <c r="B34" s="3" t="s">
        <v>10</v>
      </c>
      <c r="F34" s="4"/>
      <c r="I34" s="4"/>
    </row>
    <row r="35" spans="1:10">
      <c r="B35" s="3" t="s">
        <v>9</v>
      </c>
      <c r="F35" s="4"/>
      <c r="G35" s="3" t="s">
        <v>8</v>
      </c>
      <c r="I35" s="4"/>
    </row>
    <row r="36" spans="1:10">
      <c r="A36" s="3">
        <v>200</v>
      </c>
      <c r="B36" s="4">
        <v>1.13889937769452E-15</v>
      </c>
      <c r="C36" s="4">
        <f>B36*6.02E+23</f>
        <v>685617425.37210107</v>
      </c>
      <c r="D36" s="4">
        <f>D$30*A36^D$31*EXP(-D$32/1.98726/A36)</f>
        <v>663802119.89652133</v>
      </c>
      <c r="E36" s="4">
        <f>(D36-C36)^2/C36^2</f>
        <v>1.0124157752035507E-3</v>
      </c>
      <c r="G36" s="4">
        <v>2.3914488035054098E-16</v>
      </c>
      <c r="H36" s="4">
        <f>6.02E+23*G36</f>
        <v>143965217.97102568</v>
      </c>
      <c r="I36" s="4">
        <f>H$30*A36^H$31*EXP(-H$32/1.98726/A36)</f>
        <v>133062679.27754763</v>
      </c>
      <c r="J36" s="4">
        <f>(I36-H36)^2/H36^2</f>
        <v>5.7350883821130324E-3</v>
      </c>
    </row>
    <row r="37" spans="1:10">
      <c r="A37" s="3">
        <v>300</v>
      </c>
      <c r="B37" s="4">
        <v>4.9733923233224097E-15</v>
      </c>
      <c r="C37" s="4">
        <f t="shared" ref="C37:C41" si="9">B37*6.02E+23</f>
        <v>2993982178.6400905</v>
      </c>
      <c r="D37" s="4">
        <f t="shared" ref="D37:D41" si="10">D$30*A37^D$31*EXP(-D$32/1.98726/A37)</f>
        <v>3287144807.9648447</v>
      </c>
      <c r="E37" s="4">
        <f t="shared" ref="E37:E41" si="11">(D37-C37)^2/C37^2</f>
        <v>9.5877962097150552E-3</v>
      </c>
      <c r="G37" s="4">
        <v>5.5028259172917398E-15</v>
      </c>
      <c r="H37" s="4">
        <f t="shared" ref="H37:H41" si="12">6.02E+23*G37</f>
        <v>3312701202.2096272</v>
      </c>
      <c r="I37" s="4">
        <f t="shared" ref="I37:I41" si="13">H$30*A37^H$31*EXP(-H$32/1.98726/A37)</f>
        <v>3916726232.0655384</v>
      </c>
      <c r="J37" s="4">
        <f t="shared" ref="J37:J41" si="14">(I37-H37)^2/H37^2</f>
        <v>3.324645470398796E-2</v>
      </c>
    </row>
    <row r="38" spans="1:10">
      <c r="A38" s="3">
        <v>400</v>
      </c>
      <c r="B38" s="4">
        <v>1.7998243599081501E-14</v>
      </c>
      <c r="C38" s="4">
        <f t="shared" si="9"/>
        <v>10834942646.647064</v>
      </c>
      <c r="D38" s="4">
        <f t="shared" si="10"/>
        <v>10034826305.478912</v>
      </c>
      <c r="E38" s="4">
        <f t="shared" si="11"/>
        <v>5.4532203542783271E-3</v>
      </c>
      <c r="G38" s="4">
        <v>4E-14</v>
      </c>
      <c r="H38" s="4">
        <f t="shared" si="12"/>
        <v>24080000000</v>
      </c>
      <c r="I38" s="4">
        <f t="shared" si="13"/>
        <v>22299572690.321404</v>
      </c>
      <c r="J38" s="4">
        <f t="shared" si="14"/>
        <v>5.4668295001044503E-3</v>
      </c>
    </row>
    <row r="39" spans="1:10">
      <c r="A39" s="3">
        <v>500</v>
      </c>
      <c r="B39" s="4">
        <v>4.3458558192630903E-14</v>
      </c>
      <c r="C39" s="4">
        <f t="shared" si="9"/>
        <v>26162052031.963802</v>
      </c>
      <c r="D39" s="4">
        <f t="shared" si="10"/>
        <v>23659267804.659504</v>
      </c>
      <c r="E39" s="4">
        <f t="shared" si="11"/>
        <v>9.1517302061850658E-3</v>
      </c>
      <c r="G39" s="4">
        <v>1.2480566814862899E-13</v>
      </c>
      <c r="H39" s="4">
        <f t="shared" si="12"/>
        <v>75133012225.474655</v>
      </c>
      <c r="I39" s="4">
        <f t="shared" si="13"/>
        <v>65159406320.080948</v>
      </c>
      <c r="J39" s="4">
        <f t="shared" si="14"/>
        <v>1.7621497210330937E-2</v>
      </c>
    </row>
    <row r="40" spans="1:10">
      <c r="A40" s="3">
        <v>700</v>
      </c>
      <c r="B40" s="4">
        <v>1.2846552938231299E-13</v>
      </c>
      <c r="C40" s="4">
        <f t="shared" si="9"/>
        <v>77336248688.15242</v>
      </c>
      <c r="D40" s="4">
        <f t="shared" si="10"/>
        <v>85379233302.658417</v>
      </c>
      <c r="E40" s="4">
        <f t="shared" si="11"/>
        <v>1.081603967347783E-2</v>
      </c>
      <c r="G40" s="4">
        <v>3.9088608389838299E-13</v>
      </c>
      <c r="H40" s="4">
        <f t="shared" si="12"/>
        <v>235313422506.82657</v>
      </c>
      <c r="I40" s="4">
        <f t="shared" si="13"/>
        <v>232413298087.00049</v>
      </c>
      <c r="J40" s="4">
        <f t="shared" si="14"/>
        <v>1.5189373434762145E-4</v>
      </c>
    </row>
    <row r="41" spans="1:10">
      <c r="A41" s="1">
        <v>1000</v>
      </c>
      <c r="B41" s="2">
        <v>5.6915443655643995E-13</v>
      </c>
      <c r="C41" s="2">
        <f t="shared" si="9"/>
        <v>342630970806.97687</v>
      </c>
      <c r="D41" s="4">
        <f t="shared" si="10"/>
        <v>329591083173.86682</v>
      </c>
      <c r="E41" s="4">
        <f t="shared" si="11"/>
        <v>1.4484198382359666E-3</v>
      </c>
      <c r="F41" s="1"/>
      <c r="G41" s="2">
        <v>1.0145562967683501E-12</v>
      </c>
      <c r="H41" s="2">
        <f t="shared" si="12"/>
        <v>610762890654.54675</v>
      </c>
      <c r="I41" s="4">
        <f t="shared" si="13"/>
        <v>640012826861.56409</v>
      </c>
      <c r="J41" s="4">
        <f t="shared" si="14"/>
        <v>2.293530726211497E-3</v>
      </c>
    </row>
    <row r="42" spans="1:10">
      <c r="A42" s="1"/>
      <c r="B42" s="2"/>
      <c r="C42" s="2"/>
      <c r="D42" s="4"/>
      <c r="E42" s="4"/>
      <c r="F42" s="1"/>
      <c r="G42" s="2"/>
      <c r="H42" s="2"/>
      <c r="I42" s="4"/>
      <c r="J42" s="4"/>
    </row>
    <row r="43" spans="1:10">
      <c r="A43" s="1"/>
      <c r="B43" s="2"/>
      <c r="C43" s="2"/>
      <c r="D43" s="4"/>
      <c r="E43" s="4"/>
      <c r="F43" s="1"/>
      <c r="G43" s="2"/>
      <c r="H43" s="2"/>
      <c r="I43" s="4"/>
      <c r="J43" s="4"/>
    </row>
    <row r="44" spans="1:10">
      <c r="A44" s="1"/>
      <c r="B44" s="2"/>
      <c r="C44" s="3" t="s">
        <v>0</v>
      </c>
      <c r="D44" s="4">
        <v>0.22365019003779391</v>
      </c>
      <c r="E44" s="4"/>
      <c r="H44" s="4">
        <v>16781.368047757256</v>
      </c>
      <c r="I44" s="4">
        <v>5.4500000000000001E-14</v>
      </c>
      <c r="J44" s="4"/>
    </row>
    <row r="45" spans="1:10">
      <c r="A45" s="1"/>
      <c r="B45" s="2"/>
      <c r="C45" s="3" t="s">
        <v>1</v>
      </c>
      <c r="D45" s="5">
        <v>4.0905417881230015</v>
      </c>
      <c r="E45" s="4"/>
      <c r="H45" s="5">
        <v>2.8991868399830003</v>
      </c>
      <c r="I45" s="4">
        <v>7.4999999999999997E-2</v>
      </c>
      <c r="J45" s="4"/>
    </row>
    <row r="46" spans="1:10">
      <c r="A46" s="1"/>
      <c r="B46" s="2"/>
      <c r="C46" s="3" t="s">
        <v>2</v>
      </c>
      <c r="D46" s="5">
        <v>-396.9263561678859</v>
      </c>
      <c r="E46" s="4"/>
      <c r="H46" s="5">
        <v>2443.6943834355534</v>
      </c>
      <c r="I46" s="4">
        <v>0.312</v>
      </c>
      <c r="J46" s="4"/>
    </row>
    <row r="47" spans="1:10">
      <c r="A47" s="1"/>
      <c r="B47" s="2"/>
      <c r="C47" s="3" t="s">
        <v>6</v>
      </c>
      <c r="D47" s="4">
        <f>SUM(E50:E77)</f>
        <v>1.1506967424219413E-3</v>
      </c>
      <c r="E47" s="4"/>
      <c r="H47" s="4">
        <f>SUM(J50:J55)</f>
        <v>1.8149246941099048E-3</v>
      </c>
      <c r="I47" s="4"/>
      <c r="J47" s="4"/>
    </row>
    <row r="48" spans="1:10">
      <c r="B48" s="3" t="s">
        <v>11</v>
      </c>
      <c r="F48" s="4"/>
    </row>
    <row r="49" spans="1:10">
      <c r="B49" s="3" t="s">
        <v>9</v>
      </c>
      <c r="F49" s="4"/>
      <c r="G49" s="3" t="s">
        <v>8</v>
      </c>
    </row>
    <row r="50" spans="1:10">
      <c r="A50" s="3">
        <v>250</v>
      </c>
      <c r="B50" s="4">
        <v>5.43325090427642E-15</v>
      </c>
      <c r="C50" s="4">
        <f>B50*6.02E+23</f>
        <v>3270817044.3744049</v>
      </c>
      <c r="D50" s="4">
        <f>D$44*A50^D$45*EXP(-D$46/1.98726/A50)</f>
        <v>3201984111.0477715</v>
      </c>
      <c r="E50" s="4">
        <f>(D50-C50)^2/C50^2</f>
        <v>4.428738631624014E-4</v>
      </c>
      <c r="G50" s="4">
        <v>1.8507047398985298E-15</v>
      </c>
      <c r="H50" s="4">
        <f>6.02E+23*G50</f>
        <v>1114124253.418915</v>
      </c>
      <c r="I50" s="4">
        <f>H$44*A50^H$45*EXP(-H$46/1.98726/A50)</f>
        <v>1098323008.7373106</v>
      </c>
      <c r="J50" s="4">
        <f>(I50-H50)^2/H50^2</f>
        <v>2.0114782424695724E-4</v>
      </c>
    </row>
    <row r="51" spans="1:10">
      <c r="A51" s="3">
        <v>300</v>
      </c>
      <c r="B51" s="4">
        <v>9.67167817370351E-15</v>
      </c>
      <c r="C51" s="4">
        <f t="shared" ref="C51:C56" si="15">B51*6.02E+23</f>
        <v>5822350260.5695133</v>
      </c>
      <c r="D51" s="4">
        <f t="shared" ref="D51:D55" si="16">D$44*A51^D$45*EXP(-D$46/1.98726/A51)</f>
        <v>5908592242.8044729</v>
      </c>
      <c r="E51" s="4">
        <f t="shared" ref="E51:E55" si="17">(D51-C51)^2/C51^2</f>
        <v>2.1940211195766246E-4</v>
      </c>
      <c r="G51" s="4">
        <v>6.9179313991490499E-15</v>
      </c>
      <c r="H51" s="4">
        <f t="shared" ref="H51:H55" si="18">6.02E+23*G51</f>
        <v>4164594702.2877278</v>
      </c>
      <c r="I51" s="4">
        <f t="shared" ref="I51:I56" si="19">H$44*A51^H$45*EXP(-H$46/1.98726/A51)</f>
        <v>4229803650.8120799</v>
      </c>
      <c r="J51" s="4">
        <f t="shared" ref="J51:J55" si="20">(I51-H51)^2/H51^2</f>
        <v>2.4517089368320699E-4</v>
      </c>
    </row>
    <row r="52" spans="1:10">
      <c r="A52" s="3">
        <v>400</v>
      </c>
      <c r="B52" s="4">
        <v>2.6809385067273501E-14</v>
      </c>
      <c r="C52" s="4">
        <f t="shared" si="15"/>
        <v>16139249810.498648</v>
      </c>
      <c r="D52" s="4">
        <f t="shared" si="16"/>
        <v>16227979767.879492</v>
      </c>
      <c r="E52" s="4">
        <f t="shared" si="17"/>
        <v>3.0225525354578155E-5</v>
      </c>
      <c r="G52" s="4">
        <v>4.4642435176290902E-14</v>
      </c>
      <c r="H52" s="4">
        <f t="shared" si="18"/>
        <v>26874745976.127121</v>
      </c>
      <c r="I52" s="4">
        <f t="shared" si="19"/>
        <v>27137952192.258583</v>
      </c>
      <c r="J52" s="4">
        <f t="shared" si="20"/>
        <v>9.5918758224135251E-5</v>
      </c>
    </row>
    <row r="53" spans="1:10">
      <c r="A53" s="3">
        <v>500</v>
      </c>
      <c r="B53" s="4">
        <v>6.1214258002808599E-14</v>
      </c>
      <c r="C53" s="4">
        <f t="shared" si="15"/>
        <v>36850983317.690773</v>
      </c>
      <c r="D53" s="4">
        <f t="shared" si="16"/>
        <v>36585323891.335342</v>
      </c>
      <c r="E53" s="4">
        <f t="shared" si="17"/>
        <v>5.1969950031952863E-5</v>
      </c>
      <c r="G53" s="4">
        <v>1.59582937808092E-13</v>
      </c>
      <c r="H53" s="4">
        <f t="shared" si="18"/>
        <v>96068928560.47139</v>
      </c>
      <c r="I53" s="4">
        <f t="shared" si="19"/>
        <v>95842687254.230865</v>
      </c>
      <c r="J53" s="4">
        <f t="shared" si="20"/>
        <v>5.5459749668046838E-6</v>
      </c>
    </row>
    <row r="54" spans="1:10">
      <c r="A54" s="3">
        <v>700</v>
      </c>
      <c r="B54" s="4">
        <v>2.17096782223921E-13</v>
      </c>
      <c r="C54" s="4">
        <f t="shared" si="15"/>
        <v>130692262898.80045</v>
      </c>
      <c r="D54" s="4">
        <f t="shared" si="16"/>
        <v>129265231321.89259</v>
      </c>
      <c r="E54" s="4">
        <f t="shared" si="17"/>
        <v>1.1922502190073287E-4</v>
      </c>
      <c r="G54" s="4">
        <v>8.7931124549730699E-13</v>
      </c>
      <c r="H54" s="4">
        <f t="shared" si="18"/>
        <v>529345369789.37878</v>
      </c>
      <c r="I54" s="4">
        <f t="shared" si="19"/>
        <v>513309247284.4964</v>
      </c>
      <c r="J54" s="4">
        <f t="shared" si="20"/>
        <v>9.1774175888807306E-4</v>
      </c>
    </row>
    <row r="55" spans="1:10">
      <c r="A55" s="3">
        <v>900</v>
      </c>
      <c r="B55" s="4">
        <v>5.6882683916577E-13</v>
      </c>
      <c r="C55" s="2">
        <f t="shared" si="15"/>
        <v>342433757177.79352</v>
      </c>
      <c r="D55" s="4">
        <f t="shared" si="16"/>
        <v>339159476222.90405</v>
      </c>
      <c r="E55" s="4">
        <f t="shared" si="17"/>
        <v>9.1427899478396121E-5</v>
      </c>
      <c r="G55" s="4">
        <v>2.5627567355960702E-12</v>
      </c>
      <c r="H55" s="2">
        <f t="shared" si="18"/>
        <v>1542779554828.8342</v>
      </c>
      <c r="I55" s="4">
        <f t="shared" si="19"/>
        <v>1571617546003.655</v>
      </c>
      <c r="J55" s="4">
        <f t="shared" si="20"/>
        <v>3.4939948410072773E-4</v>
      </c>
    </row>
    <row r="56" spans="1:10">
      <c r="A56" s="3">
        <v>1000</v>
      </c>
      <c r="B56" s="4">
        <v>8.3620114323474702E-13</v>
      </c>
      <c r="C56" s="2">
        <f t="shared" si="15"/>
        <v>503393088227.31769</v>
      </c>
      <c r="D56" s="4">
        <f>D$44*A56^D$45*EXP(-D$46/1.98726/A56)</f>
        <v>510432899203.19934</v>
      </c>
      <c r="E56" s="4">
        <f>(D56-C56)^2/C56^2</f>
        <v>1.9557237053621744E-4</v>
      </c>
      <c r="G56" s="4">
        <v>3.9495437396581702E-12</v>
      </c>
      <c r="H56" s="4">
        <f>6.02E+23*G56</f>
        <v>2377625331274.2183</v>
      </c>
      <c r="I56" s="4">
        <f t="shared" si="19"/>
        <v>2445369736453.9111</v>
      </c>
      <c r="J56" s="4">
        <f>(I56-H56)^2/H56^2</f>
        <v>8.1182052930668473E-4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H2O2+H rate using Ellingson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2017-08-23T18:58:07Z</dcterms:created>
  <dcterms:modified xsi:type="dcterms:W3CDTF">2019-09-01T12:44:23Z</dcterms:modified>
</cp:coreProperties>
</file>