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20520" windowHeight="11040"/>
  </bookViews>
  <sheets>
    <sheet name="H2O2+O=OH+HO2_Ref" sheetId="1" r:id="rId1"/>
    <sheet name="Sheet1" sheetId="2" r:id="rId2"/>
  </sheets>
  <definedNames>
    <definedName name="solver_adj" localSheetId="1" hidden="1">Sheet1!$F$34:$F$36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Sheet1!$F$37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I7" i="1" l="1"/>
  <c r="L4" i="1"/>
  <c r="L5" i="1"/>
  <c r="L6" i="1"/>
  <c r="L7" i="1"/>
  <c r="L8" i="1"/>
  <c r="L3" i="1"/>
  <c r="G39" i="2" l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8" i="2"/>
  <c r="D39" i="2"/>
  <c r="E39" i="2" s="1"/>
  <c r="D40" i="2"/>
  <c r="D41" i="2"/>
  <c r="D42" i="2"/>
  <c r="D43" i="2"/>
  <c r="D44" i="2"/>
  <c r="D45" i="2"/>
  <c r="D46" i="2"/>
  <c r="E46" i="2" s="1"/>
  <c r="D47" i="2"/>
  <c r="E47" i="2" s="1"/>
  <c r="D48" i="2"/>
  <c r="D49" i="2"/>
  <c r="D50" i="2"/>
  <c r="D51" i="2"/>
  <c r="D52" i="2"/>
  <c r="D53" i="2"/>
  <c r="D38" i="2"/>
  <c r="E38" i="2" s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8" i="2"/>
  <c r="E40" i="2" l="1"/>
  <c r="E53" i="2"/>
  <c r="E45" i="2"/>
  <c r="E52" i="2"/>
  <c r="E44" i="2"/>
  <c r="E51" i="2"/>
  <c r="E43" i="2"/>
  <c r="E50" i="2"/>
  <c r="E42" i="2"/>
  <c r="E49" i="2"/>
  <c r="E41" i="2"/>
  <c r="E48" i="2"/>
  <c r="F37" i="2" l="1"/>
  <c r="H3" i="1"/>
  <c r="K3" i="1"/>
  <c r="K5" i="1"/>
  <c r="H5" i="1"/>
  <c r="K4" i="1"/>
  <c r="H4" i="1"/>
</calcChain>
</file>

<file path=xl/sharedStrings.xml><?xml version="1.0" encoding="utf-8"?>
<sst xmlns="http://schemas.openxmlformats.org/spreadsheetml/2006/main" count="27" uniqueCount="24">
  <si>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</si>
  <si>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</si>
  <si>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</si>
  <si>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</si>
  <si>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</si>
  <si>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</si>
  <si>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</si>
  <si>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</si>
  <si>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</si>
  <si>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</si>
  <si>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</si>
  <si>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ALBERS</t>
  </si>
  <si>
    <t>Symposium (International) on Combustion</t>
  </si>
  <si>
    <t>Wine</t>
  </si>
  <si>
    <t>J Phys Chem</t>
  </si>
  <si>
    <t>Davis</t>
  </si>
  <si>
    <t>J. Phys. Chem.</t>
  </si>
  <si>
    <t>Roscoe</t>
  </si>
  <si>
    <t>Int. J. Chem. Kinet.</t>
  </si>
  <si>
    <t>Tsang W</t>
  </si>
  <si>
    <t> J. Phys. Chem. Ref. Data</t>
  </si>
  <si>
    <t>Koussa</t>
  </si>
  <si>
    <t>Journal of Molecular Structure: THEOCHEM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</si>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</sst>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"/>
    </font>
    <font>
      <sz val="8"/>
      <color rgb="FF000000"/>
      <name val="AdvEPSTIM-I"/>
    </font>
    <font>
      <sz val="8"/>
      <color rgb="FF000000"/>
      <name val="AdvEPSTI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K15" sqref="K15"/>
    </sheetView>
  </sheetViews>
  <sheetFormatPr defaultColWidth="9.140625" defaultRowHeight="15"/>
  <cols>
    <col min="1" max="1" width="22.7109375" style="7" bestFit="1" customWidth="1"/>
    <col min="2" max="2" width="9.140625" style="7" bestFit="1" customWidth="1"/>
    <col min="3" max="3" width="43.140625" style="7" bestFit="1" customWidth="1"/>
    <col min="4" max="5" width="9.140625" style="7" bestFit="1" customWidth="1"/>
    <col min="6" max="6" width="13.7109375" style="7" bestFit="1" customWidth="1"/>
    <col min="7" max="7" width="10" style="7" bestFit="1" customWidth="1"/>
    <col min="8" max="8" width="11" style="7" bestFit="1" customWidth="1"/>
    <col min="9" max="9" width="13.7109375" style="7" bestFit="1" customWidth="1"/>
    <col min="10" max="11" width="9.140625" style="7" bestFit="1" customWidth="1"/>
    <col min="12" max="45" width="9.140625" style="7" customWidth="1"/>
    <col min="46" max="16384" width="9.140625" style="7"/>
  </cols>
  <sheetData>
    <row r="1" spans="1:12">
      <c r="F1" s="8"/>
    </row>
    <row r="2" spans="1:1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2" t="s">
        <v>9</v>
      </c>
      <c r="K2" s="3" t="s">
        <v>10</v>
      </c>
      <c r="L2" s="2"/>
    </row>
    <row r="3" spans="1:12" ht="15" customHeight="1">
      <c r="A3" s="2" t="s">
        <v>11</v>
      </c>
      <c r="B3" s="2">
        <v>1971</v>
      </c>
      <c r="C3" s="2" t="s">
        <v>12</v>
      </c>
      <c r="D3" s="2">
        <v>370</v>
      </c>
      <c r="E3" s="2">
        <v>800</v>
      </c>
      <c r="F3" s="4">
        <v>2.3200000000000001E-11</v>
      </c>
      <c r="G3" s="2">
        <v>0</v>
      </c>
      <c r="H3" s="5">
        <f>6400*4.184/1000</f>
        <v>26.777600000000003</v>
      </c>
      <c r="I3" s="4">
        <v>0</v>
      </c>
      <c r="J3" s="2">
        <v>0</v>
      </c>
      <c r="K3" s="6">
        <f>600*4.184/1000</f>
        <v>2.5104000000000002</v>
      </c>
      <c r="L3" s="2">
        <f>F3*(300/298)^G3*EXP(-H3*1000/8.314/300)</f>
        <v>5.0457446913040255E-16</v>
      </c>
    </row>
    <row r="4" spans="1:12" ht="15" customHeight="1">
      <c r="A4" s="2" t="s">
        <v>13</v>
      </c>
      <c r="B4" s="3">
        <v>1983</v>
      </c>
      <c r="C4" s="2" t="s">
        <v>14</v>
      </c>
      <c r="D4" s="2">
        <v>298</v>
      </c>
      <c r="E4" s="2">
        <v>386</v>
      </c>
      <c r="F4" s="4">
        <v>1.13E-12</v>
      </c>
      <c r="G4" s="2">
        <v>0</v>
      </c>
      <c r="H4" s="5">
        <f>2000*8.314/1000</f>
        <v>16.628</v>
      </c>
      <c r="I4" s="4">
        <v>5.4000000000000002E-13</v>
      </c>
      <c r="J4" s="2">
        <v>0</v>
      </c>
      <c r="K4" s="6">
        <f>160/1000*8.314</f>
        <v>1.3302400000000001</v>
      </c>
      <c r="L4" s="2">
        <f t="shared" ref="L4:L8" si="0">F4*(300/298)^G4*EXP(-H4*1000/8.314/300)</f>
        <v>1.4380761955139829E-15</v>
      </c>
    </row>
    <row r="5" spans="1:12" ht="15" customHeight="1">
      <c r="A5" s="2" t="s">
        <v>15</v>
      </c>
      <c r="B5" s="2">
        <v>1974</v>
      </c>
      <c r="C5" s="9" t="s">
        <v>16</v>
      </c>
      <c r="D5" s="2">
        <v>283</v>
      </c>
      <c r="E5" s="2">
        <v>368</v>
      </c>
      <c r="F5" s="4">
        <v>2.74E-12</v>
      </c>
      <c r="G5" s="2">
        <v>0</v>
      </c>
      <c r="H5" s="5">
        <f>2156*8.314/1000</f>
        <v>17.924984000000002</v>
      </c>
      <c r="I5" s="4">
        <v>4.1000000000000002E-13</v>
      </c>
      <c r="J5" s="2">
        <v>0</v>
      </c>
      <c r="K5" s="6">
        <f>261*8.314/1000</f>
        <v>2.1699540000000002</v>
      </c>
      <c r="L5" s="2">
        <f t="shared" si="0"/>
        <v>2.0731030291299404E-15</v>
      </c>
    </row>
    <row r="6" spans="1:12" ht="15" customHeight="1">
      <c r="A6" s="9" t="s">
        <v>17</v>
      </c>
      <c r="B6" s="2">
        <v>1982</v>
      </c>
      <c r="C6" s="9" t="s">
        <v>18</v>
      </c>
      <c r="D6" s="2">
        <v>302</v>
      </c>
      <c r="E6" s="2">
        <v>349</v>
      </c>
      <c r="F6" s="4">
        <v>2.7299999999999999E-12</v>
      </c>
      <c r="G6" s="2">
        <v>0</v>
      </c>
      <c r="H6" s="5">
        <v>17.63</v>
      </c>
      <c r="I6" s="4">
        <v>4.15E-13</v>
      </c>
      <c r="J6" s="2">
        <v>0</v>
      </c>
      <c r="K6" s="6">
        <v>2.12</v>
      </c>
      <c r="L6" s="2">
        <f t="shared" si="0"/>
        <v>2.3248562361880742E-15</v>
      </c>
    </row>
    <row r="7" spans="1:12" ht="15" customHeight="1">
      <c r="A7" s="2" t="s">
        <v>19</v>
      </c>
      <c r="B7" s="3">
        <v>1986</v>
      </c>
      <c r="C7" s="9" t="s">
        <v>20</v>
      </c>
      <c r="D7" s="2">
        <v>300</v>
      </c>
      <c r="E7" s="2">
        <v>2500</v>
      </c>
      <c r="F7" s="8">
        <v>1.42E-12</v>
      </c>
      <c r="G7" s="2">
        <v>2</v>
      </c>
      <c r="H7" s="5">
        <v>16.629000000000001</v>
      </c>
      <c r="I7" s="4">
        <f>0.00000000000284</f>
        <v>2.84E-12</v>
      </c>
      <c r="J7" s="2">
        <v>0</v>
      </c>
      <c r="K7" s="6">
        <v>0</v>
      </c>
      <c r="L7" s="2">
        <f t="shared" si="0"/>
        <v>1.8307441619548453E-15</v>
      </c>
    </row>
    <row r="8" spans="1:12" ht="15" customHeight="1">
      <c r="A8" s="2" t="s">
        <v>21</v>
      </c>
      <c r="B8" s="3">
        <v>2008</v>
      </c>
      <c r="C8" s="11" t="s">
        <v>22</v>
      </c>
      <c r="D8" s="2">
        <v>300</v>
      </c>
      <c r="E8" s="2">
        <v>2500</v>
      </c>
      <c r="F8" s="8">
        <v>3.7489977889622925E-15</v>
      </c>
      <c r="G8" s="2">
        <v>4.4958842688010545</v>
      </c>
      <c r="H8" s="7">
        <v>-4.68</v>
      </c>
      <c r="I8" s="4">
        <v>7.4999999999999996E-16</v>
      </c>
      <c r="J8" s="2">
        <v>0</v>
      </c>
      <c r="K8" s="6">
        <v>4.1840000000000002</v>
      </c>
      <c r="L8" s="2">
        <f t="shared" si="0"/>
        <v>2.5226993803036252E-14</v>
      </c>
    </row>
    <row r="9" spans="1:12" ht="15" customHeight="1">
      <c r="B9" s="3"/>
      <c r="D9" s="2"/>
      <c r="E9" s="2"/>
      <c r="F9" s="8"/>
      <c r="G9" s="2"/>
      <c r="H9" s="5"/>
      <c r="I9" s="4"/>
      <c r="J9" s="2"/>
      <c r="K9" s="6"/>
      <c r="L9" s="10"/>
    </row>
    <row r="10" spans="1:12" ht="15" customHeight="1">
      <c r="A10" s="2"/>
      <c r="B10" s="3"/>
      <c r="C10" s="2"/>
      <c r="D10" s="3"/>
      <c r="E10" s="3"/>
      <c r="F10" s="4"/>
      <c r="G10" s="2"/>
      <c r="H10" s="5"/>
      <c r="I10" s="4"/>
      <c r="J10" s="3"/>
      <c r="K10" s="6"/>
      <c r="L10" s="3"/>
    </row>
    <row r="11" spans="1:12" ht="15" customHeight="1">
      <c r="A11" s="2"/>
      <c r="B11" s="3"/>
      <c r="C11" s="2"/>
      <c r="D11" s="3"/>
      <c r="E11" s="3"/>
      <c r="F11" s="4"/>
      <c r="G11" s="3"/>
      <c r="H11" s="5"/>
      <c r="I11" s="4"/>
      <c r="J11" s="2"/>
      <c r="K11" s="6"/>
      <c r="L11" s="3"/>
    </row>
    <row r="12" spans="1:12" ht="15" customHeight="1">
      <c r="A12" s="3"/>
      <c r="B12" s="3"/>
      <c r="C12" s="3"/>
      <c r="D12" s="3"/>
      <c r="E12" s="3"/>
      <c r="F12" s="4"/>
      <c r="G12" s="2"/>
      <c r="H12" s="5"/>
      <c r="I12" s="4"/>
      <c r="J12" s="3"/>
      <c r="K12" s="6"/>
      <c r="L12" s="2"/>
    </row>
    <row r="13" spans="1:12" ht="15" customHeight="1">
      <c r="A13" s="3"/>
      <c r="B13" s="3"/>
      <c r="C13" s="2"/>
      <c r="D13" s="3"/>
      <c r="E13" s="3"/>
      <c r="F13" s="4"/>
      <c r="G13" s="2"/>
      <c r="H13" s="5"/>
      <c r="I13" s="3"/>
      <c r="J13" s="3"/>
      <c r="K13" s="3"/>
      <c r="L13" s="2"/>
    </row>
    <row r="14" spans="1:12" ht="15" customHeight="1">
      <c r="A14" s="3"/>
      <c r="B14" s="3"/>
      <c r="C14" s="3"/>
      <c r="D14" s="3"/>
      <c r="E14" s="3"/>
      <c r="F14" s="4"/>
      <c r="G14" s="2"/>
      <c r="H14" s="3"/>
      <c r="I14" s="3"/>
      <c r="J14" s="2"/>
      <c r="K14" s="3"/>
      <c r="L14" s="3"/>
    </row>
    <row r="15" spans="1:12" ht="15" customHeight="1">
      <c r="A15" s="3"/>
      <c r="B15" s="3"/>
      <c r="C15" s="3"/>
      <c r="D15" s="3"/>
      <c r="E15" s="3"/>
      <c r="F15" s="4"/>
      <c r="G15" s="2"/>
      <c r="H15" s="5"/>
      <c r="I15" s="4"/>
      <c r="J15" s="3"/>
      <c r="K15" s="6"/>
      <c r="L15" s="2"/>
    </row>
    <row r="16" spans="1:12" ht="15" customHeight="1">
      <c r="A16" s="3"/>
      <c r="B16" s="3"/>
      <c r="C16" s="3"/>
      <c r="D16" s="3"/>
      <c r="E16" s="3"/>
      <c r="F16" s="4"/>
      <c r="G16" s="2"/>
      <c r="H16" s="5"/>
      <c r="I16" s="4"/>
      <c r="J16" s="2"/>
      <c r="K16" s="6"/>
      <c r="L16" s="3"/>
    </row>
    <row r="17" spans="1:12" ht="15" customHeight="1">
      <c r="A17" s="2"/>
      <c r="B17" s="3"/>
      <c r="C17" s="2"/>
      <c r="D17" s="3"/>
      <c r="E17" s="3"/>
      <c r="F17" s="4"/>
      <c r="G17" s="3"/>
      <c r="H17" s="5"/>
      <c r="I17" s="4"/>
      <c r="J17" s="3"/>
      <c r="K17" s="6"/>
      <c r="L17" s="3"/>
    </row>
    <row r="18" spans="1:12" ht="15" customHeight="1">
      <c r="A18" s="3"/>
      <c r="B18" s="3"/>
      <c r="C18" s="3"/>
      <c r="D18" s="3"/>
      <c r="E18" s="3"/>
      <c r="F18" s="4"/>
      <c r="G18" s="3"/>
      <c r="H18" s="5"/>
      <c r="I18" s="4"/>
      <c r="J18" s="3"/>
      <c r="K18" s="6"/>
      <c r="L18" s="3"/>
    </row>
    <row r="19" spans="1:12" ht="15" customHeight="1">
      <c r="A19" s="2"/>
      <c r="B19" s="3"/>
      <c r="C19" s="2"/>
      <c r="D19" s="3"/>
      <c r="E19" s="3"/>
      <c r="F19" s="4"/>
      <c r="G19" s="2"/>
      <c r="H19" s="5"/>
      <c r="I19" s="4"/>
      <c r="J19" s="2"/>
      <c r="K19" s="3"/>
      <c r="L19" s="3"/>
    </row>
    <row r="20" spans="1:12" s="1" customFormat="1" ht="15" customHeight="1">
      <c r="A20" s="2"/>
      <c r="B20" s="3"/>
      <c r="C20" s="2"/>
      <c r="D20" s="3"/>
      <c r="E20" s="3"/>
      <c r="F20" s="4"/>
      <c r="G20" s="3"/>
      <c r="H20" s="5"/>
      <c r="I20" s="3"/>
      <c r="J20" s="3"/>
      <c r="K20" s="3"/>
      <c r="L20" s="3"/>
    </row>
    <row r="21" spans="1:12" ht="15" customHeight="1">
      <c r="A21" s="3"/>
      <c r="B21" s="3"/>
      <c r="C21" s="3"/>
      <c r="D21" s="3"/>
      <c r="E21" s="3"/>
      <c r="F21" s="4"/>
      <c r="G21" s="2"/>
      <c r="H21" s="5"/>
      <c r="I21" s="4"/>
      <c r="J21" s="3"/>
      <c r="K21" s="6"/>
      <c r="L21" s="3"/>
    </row>
    <row r="22" spans="1:12" s="1" customFormat="1" ht="15" customHeight="1">
      <c r="A22" s="3"/>
      <c r="B22" s="3"/>
      <c r="C22" s="3"/>
      <c r="D22" s="3"/>
      <c r="E22" s="3"/>
      <c r="F22" s="4"/>
      <c r="G22" s="3"/>
      <c r="H22" s="5"/>
      <c r="I22" s="4"/>
      <c r="J22" s="3"/>
      <c r="K22" s="6"/>
      <c r="L22" s="3"/>
    </row>
    <row r="23" spans="1:12" ht="15" customHeight="1">
      <c r="A23" s="2"/>
      <c r="B23" s="3"/>
      <c r="C23" s="2"/>
      <c r="D23" s="3"/>
      <c r="E23" s="3"/>
      <c r="F23" s="4"/>
      <c r="G23" s="3"/>
      <c r="H23" s="5"/>
      <c r="I23" s="4"/>
      <c r="J23" s="2"/>
      <c r="K23" s="6"/>
      <c r="L23" s="3"/>
    </row>
    <row r="24" spans="1:12" ht="15" customHeight="1">
      <c r="A24" s="2"/>
      <c r="B24" s="3"/>
      <c r="C24" s="2"/>
      <c r="D24" s="3"/>
      <c r="E24" s="3"/>
      <c r="F24" s="4"/>
      <c r="G24" s="2"/>
      <c r="H24" s="5"/>
      <c r="I24" s="4"/>
      <c r="J24" s="2"/>
      <c r="K24" s="6"/>
      <c r="L24" s="4"/>
    </row>
    <row r="25" spans="1:12" ht="15" customHeight="1">
      <c r="A25" s="2"/>
      <c r="B25" s="3"/>
      <c r="C25" s="2"/>
      <c r="D25" s="3"/>
      <c r="E25" s="3"/>
      <c r="F25" s="4"/>
      <c r="G25" s="2"/>
      <c r="H25" s="5"/>
      <c r="I25" s="3"/>
      <c r="J25" s="3"/>
      <c r="K25" s="3"/>
      <c r="L25" s="3"/>
    </row>
    <row r="26" spans="1:12" ht="18.75" customHeight="1">
      <c r="A26" s="2"/>
      <c r="B26" s="3"/>
      <c r="C26" s="2"/>
      <c r="D26" s="3"/>
      <c r="E26" s="3"/>
      <c r="F26" s="4"/>
      <c r="G26" s="2"/>
      <c r="H26" s="3"/>
      <c r="I26" s="3"/>
      <c r="J26" s="2"/>
      <c r="K26" s="3"/>
      <c r="L26" s="3"/>
    </row>
    <row r="27" spans="1:12" ht="15" customHeight="1">
      <c r="A27" s="3"/>
      <c r="B27" s="3"/>
      <c r="C27" s="3"/>
      <c r="D27" s="3"/>
      <c r="E27" s="3"/>
      <c r="F27" s="4"/>
      <c r="G27" s="3"/>
      <c r="H27" s="5"/>
      <c r="I27" s="4"/>
      <c r="J27" s="3"/>
      <c r="K27" s="6"/>
      <c r="L27" s="3"/>
    </row>
    <row r="28" spans="1:12" ht="18.75" customHeight="1">
      <c r="A28" s="3"/>
      <c r="B28" s="3"/>
      <c r="C28" s="3"/>
      <c r="D28" s="3"/>
      <c r="E28" s="3"/>
      <c r="F28" s="4"/>
      <c r="G28" s="3"/>
      <c r="H28" s="5"/>
      <c r="I28" s="4"/>
      <c r="J28" s="3"/>
      <c r="K28" s="6"/>
      <c r="L28" s="3"/>
    </row>
    <row r="29" spans="1:12" ht="16.149999999999999" customHeight="1">
      <c r="A29" s="3"/>
      <c r="B29" s="3"/>
      <c r="C29" s="3"/>
      <c r="D29" s="3"/>
      <c r="E29" s="3"/>
      <c r="F29" s="4"/>
      <c r="G29" s="3"/>
      <c r="H29" s="5"/>
      <c r="I29" s="4"/>
      <c r="J29" s="3"/>
      <c r="K29" s="3"/>
      <c r="L29" s="3"/>
    </row>
    <row r="30" spans="1:12">
      <c r="A30" s="3"/>
      <c r="B30" s="3"/>
      <c r="C30" s="3"/>
      <c r="D30" s="3"/>
      <c r="E30" s="3"/>
      <c r="F30" s="4"/>
      <c r="G30" s="3"/>
      <c r="H30" s="5"/>
      <c r="I30" s="4"/>
      <c r="J30" s="3"/>
      <c r="K30" s="6"/>
      <c r="L30" s="3"/>
    </row>
    <row r="31" spans="1:12">
      <c r="A31" s="2"/>
      <c r="B31" s="3"/>
      <c r="C31" s="2"/>
      <c r="D31" s="3"/>
      <c r="E31" s="3"/>
      <c r="F31" s="4"/>
      <c r="G31" s="3"/>
      <c r="H31" s="5"/>
      <c r="I31" s="4"/>
      <c r="J31" s="3"/>
      <c r="K31" s="6"/>
      <c r="L31" s="3"/>
    </row>
    <row r="32" spans="1:12">
      <c r="A32" s="3"/>
      <c r="B32" s="3"/>
      <c r="C32" s="3"/>
      <c r="D32" s="3"/>
      <c r="E32" s="3"/>
      <c r="F32" s="4"/>
      <c r="G32" s="3"/>
      <c r="H32" s="5"/>
      <c r="I32" s="4"/>
      <c r="J32" s="3"/>
      <c r="K32" s="6"/>
      <c r="L32" s="3"/>
    </row>
    <row r="33" spans="1:12">
      <c r="A33" s="3"/>
      <c r="B33" s="3"/>
      <c r="C33" s="3"/>
      <c r="D33" s="3"/>
      <c r="E33" s="3"/>
      <c r="F33" s="4"/>
      <c r="G33" s="3"/>
      <c r="H33" s="5"/>
      <c r="I33" s="4"/>
      <c r="J33" s="3"/>
      <c r="K33" s="6"/>
      <c r="L33" s="3"/>
    </row>
    <row r="34" spans="1:12">
      <c r="A34" s="2"/>
      <c r="B34" s="3"/>
      <c r="C34" s="2"/>
      <c r="D34" s="3"/>
      <c r="E34" s="3"/>
      <c r="F34" s="4"/>
      <c r="G34" s="3"/>
      <c r="H34" s="5"/>
      <c r="I34" s="4"/>
      <c r="J34" s="3"/>
      <c r="K34" s="6"/>
      <c r="L34" s="3"/>
    </row>
    <row r="35" spans="1:12" ht="16.149999999999999" customHeight="1">
      <c r="A35" s="2"/>
      <c r="B35" s="3"/>
      <c r="C35" s="2"/>
      <c r="D35" s="3"/>
      <c r="E35" s="3"/>
      <c r="F35" s="4"/>
      <c r="G35" s="3"/>
      <c r="H35" s="3"/>
      <c r="I35" s="3"/>
      <c r="J35" s="3"/>
      <c r="K35" s="3"/>
      <c r="L35" s="3"/>
    </row>
    <row r="36" spans="1:12" ht="16.149999999999999" customHeight="1">
      <c r="A36" s="2"/>
      <c r="B36" s="3"/>
      <c r="C36" s="2"/>
      <c r="D36" s="3"/>
      <c r="E36" s="3"/>
      <c r="F36" s="4"/>
      <c r="G36" s="3"/>
      <c r="H36" s="3"/>
      <c r="I36" s="3"/>
      <c r="J36" s="3"/>
      <c r="K36" s="3"/>
      <c r="L36" s="3"/>
    </row>
    <row r="37" spans="1:12" ht="16.149999999999999" customHeight="1">
      <c r="A37" s="2"/>
      <c r="B37" s="3"/>
      <c r="C37" s="2"/>
      <c r="D37" s="3"/>
      <c r="E37" s="3"/>
      <c r="F37" s="4"/>
      <c r="G37" s="3"/>
      <c r="H37" s="5"/>
      <c r="I37" s="4"/>
      <c r="J37" s="3"/>
      <c r="K37" s="6"/>
      <c r="L37" s="4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G53"/>
  <sheetViews>
    <sheetView topLeftCell="A31" workbookViewId="0">
      <selection activeCell="F34" sqref="F34"/>
    </sheetView>
  </sheetViews>
  <sheetFormatPr defaultRowHeight="15"/>
  <cols>
    <col min="4" max="4" width="12" bestFit="1" customWidth="1"/>
    <col min="7" max="7" width="12" bestFit="1" customWidth="1"/>
  </cols>
  <sheetData>
    <row r="34" spans="1:7">
      <c r="E34" t="s">
        <v>5</v>
      </c>
      <c r="F34" s="13">
        <v>2256896668.9553013</v>
      </c>
    </row>
    <row r="35" spans="1:7">
      <c r="E35" t="s">
        <v>6</v>
      </c>
      <c r="F35">
        <v>4.4958842688010545</v>
      </c>
    </row>
    <row r="36" spans="1:7">
      <c r="E36" t="s">
        <v>7</v>
      </c>
      <c r="F36">
        <v>-4.6880264839068291</v>
      </c>
    </row>
    <row r="37" spans="1:7">
      <c r="E37" t="s">
        <v>23</v>
      </c>
      <c r="F37" s="13">
        <f>SUM(E38:E53)</f>
        <v>5.988431967867041E-2</v>
      </c>
    </row>
    <row r="38" spans="1:7">
      <c r="A38" s="12">
        <v>300</v>
      </c>
      <c r="B38" s="13">
        <v>2.6999999999999999E-14</v>
      </c>
      <c r="C38" s="13">
        <f>B38*6.02E+23</f>
        <v>16253999999.999998</v>
      </c>
      <c r="D38" s="13">
        <f>F$34*(A38/298)^F$35*EXP(-F$36*1000/8.314/A38)</f>
        <v>15235600533.189425</v>
      </c>
      <c r="E38" s="13">
        <f>(D38-C38)^2/C38^2</f>
        <v>3.9256883188926546E-3</v>
      </c>
      <c r="G38">
        <f>F$34*(A38/298)^F$35*EXP(0.68*1000/8.314/A38)/6.02E+23</f>
        <v>5.0743273384983609E-15</v>
      </c>
    </row>
    <row r="39" spans="1:7">
      <c r="A39" s="12">
        <v>400</v>
      </c>
      <c r="B39" s="13">
        <v>5.6000000000000001E-14</v>
      </c>
      <c r="C39" s="13">
        <f t="shared" ref="C39:C53" si="0">B39*6.02E+23</f>
        <v>33712000000</v>
      </c>
      <c r="D39" s="13">
        <f t="shared" ref="D39:D53" si="1">F$34*(A39/298)^F$35*EXP(-F$36*1000/8.314/A39)</f>
        <v>34713453957.432686</v>
      </c>
      <c r="E39" s="13">
        <f t="shared" ref="E39:E53" si="2">(D39-C39)^2/C39^2</f>
        <v>8.824557507530669E-4</v>
      </c>
      <c r="G39">
        <f t="shared" ref="G39:G53" si="3">F$34*(A39/298)^F$35*EXP(0.68*1000/8.314/A39)/6.02E+23</f>
        <v>1.7277777688270625E-14</v>
      </c>
    </row>
    <row r="40" spans="1:7">
      <c r="A40" s="12">
        <v>500</v>
      </c>
      <c r="B40" s="13">
        <v>1.13E-13</v>
      </c>
      <c r="C40" s="13">
        <f t="shared" si="0"/>
        <v>68026000000</v>
      </c>
      <c r="D40" s="13">
        <f t="shared" si="1"/>
        <v>71408666115.761292</v>
      </c>
      <c r="E40" s="13">
        <f t="shared" si="2"/>
        <v>2.4726827363819649E-3</v>
      </c>
      <c r="G40">
        <f t="shared" si="3"/>
        <v>4.5229695672697279E-14</v>
      </c>
    </row>
    <row r="41" spans="1:7">
      <c r="A41" s="12">
        <v>600</v>
      </c>
      <c r="B41" s="13">
        <v>2.1800000000000001E-13</v>
      </c>
      <c r="C41" s="13">
        <f t="shared" si="0"/>
        <v>131236000000</v>
      </c>
      <c r="D41" s="13">
        <f t="shared" si="1"/>
        <v>134311097909.2943</v>
      </c>
      <c r="E41" s="13">
        <f t="shared" si="2"/>
        <v>5.4905003845216694E-4</v>
      </c>
      <c r="G41">
        <f t="shared" si="3"/>
        <v>9.9901752030094408E-14</v>
      </c>
    </row>
    <row r="42" spans="1:7">
      <c r="A42" s="12">
        <v>700</v>
      </c>
      <c r="B42" s="13">
        <v>3.9299999999999999E-13</v>
      </c>
      <c r="C42" s="13">
        <f t="shared" si="0"/>
        <v>236586000000</v>
      </c>
      <c r="D42" s="13">
        <f t="shared" si="1"/>
        <v>234850059579.64175</v>
      </c>
      <c r="E42" s="13">
        <f t="shared" si="2"/>
        <v>5.3838326000121058E-5</v>
      </c>
      <c r="G42">
        <f t="shared" si="3"/>
        <v>1.9592992881617268E-13</v>
      </c>
    </row>
    <row r="43" spans="1:7">
      <c r="A43" s="12">
        <v>800</v>
      </c>
      <c r="B43" s="13">
        <v>5.6200000000000003E-13</v>
      </c>
      <c r="C43" s="13">
        <f t="shared" si="0"/>
        <v>338324000000</v>
      </c>
      <c r="D43" s="13">
        <f t="shared" si="1"/>
        <v>387066936048.20599</v>
      </c>
      <c r="E43" s="13">
        <f t="shared" si="2"/>
        <v>2.075667366298941E-2</v>
      </c>
      <c r="G43">
        <f t="shared" si="3"/>
        <v>3.5195152880734126E-13</v>
      </c>
    </row>
    <row r="44" spans="1:7">
      <c r="A44" s="12">
        <v>900</v>
      </c>
      <c r="B44" s="13">
        <v>1.0599999999999999E-12</v>
      </c>
      <c r="C44" s="13">
        <f t="shared" si="0"/>
        <v>638120000000</v>
      </c>
      <c r="D44" s="13">
        <f t="shared" si="1"/>
        <v>607784920353.4447</v>
      </c>
      <c r="E44" s="13">
        <f t="shared" si="2"/>
        <v>2.2598809751418853E-3</v>
      </c>
      <c r="G44">
        <f t="shared" si="3"/>
        <v>5.9091528964247087E-13</v>
      </c>
    </row>
    <row r="45" spans="1:7">
      <c r="A45" s="12">
        <v>1000</v>
      </c>
      <c r="B45" s="13">
        <v>1.6299999999999999E-12</v>
      </c>
      <c r="C45" s="13">
        <f t="shared" si="0"/>
        <v>981260000000</v>
      </c>
      <c r="D45" s="13">
        <f t="shared" si="1"/>
        <v>916770695515.83765</v>
      </c>
      <c r="E45" s="13">
        <f t="shared" si="2"/>
        <v>4.3192385922536276E-3</v>
      </c>
      <c r="G45">
        <f t="shared" si="3"/>
        <v>9.4037018149857269E-13</v>
      </c>
    </row>
    <row r="46" spans="1:7">
      <c r="A46" s="12">
        <v>1200</v>
      </c>
      <c r="B46" s="13">
        <v>3.4099999999999998E-12</v>
      </c>
      <c r="C46" s="13">
        <f t="shared" si="0"/>
        <v>2052819999999.9998</v>
      </c>
      <c r="D46" s="13">
        <f t="shared" si="1"/>
        <v>1894244657986.3557</v>
      </c>
      <c r="E46" s="13">
        <f t="shared" si="2"/>
        <v>5.9671859695691436E-3</v>
      </c>
      <c r="G46">
        <f t="shared" si="3"/>
        <v>2.1055639111621824E-12</v>
      </c>
    </row>
    <row r="47" spans="1:7">
      <c r="A47" s="12">
        <v>1400</v>
      </c>
      <c r="B47" s="13">
        <v>6.3600000000000004E-12</v>
      </c>
      <c r="C47" s="13">
        <f t="shared" si="0"/>
        <v>3828720000000</v>
      </c>
      <c r="D47" s="13">
        <f t="shared" si="1"/>
        <v>3542158316742.063</v>
      </c>
      <c r="E47" s="13">
        <f t="shared" si="2"/>
        <v>5.6018183941941354E-3</v>
      </c>
      <c r="G47">
        <f t="shared" si="3"/>
        <v>4.1698916978790119E-12</v>
      </c>
    </row>
    <row r="48" spans="1:7">
      <c r="A48" s="12">
        <v>1600</v>
      </c>
      <c r="B48" s="13">
        <v>1.083E-11</v>
      </c>
      <c r="C48" s="13">
        <f t="shared" si="0"/>
        <v>6519660000000</v>
      </c>
      <c r="D48" s="13">
        <f t="shared" si="1"/>
        <v>6139432221011.1826</v>
      </c>
      <c r="E48" s="13">
        <f t="shared" si="2"/>
        <v>3.4012440079843743E-3</v>
      </c>
      <c r="G48">
        <f t="shared" si="3"/>
        <v>7.5453320066573443E-12</v>
      </c>
    </row>
    <row r="49" spans="1:7">
      <c r="A49" s="12">
        <v>1800</v>
      </c>
      <c r="B49" s="13">
        <v>1.7300000000000001E-11</v>
      </c>
      <c r="C49" s="13">
        <f t="shared" si="0"/>
        <v>10414600000000</v>
      </c>
      <c r="D49" s="13">
        <f t="shared" si="1"/>
        <v>10025315355115.25</v>
      </c>
      <c r="E49" s="13">
        <f t="shared" si="2"/>
        <v>1.3971703423875691E-3</v>
      </c>
      <c r="G49">
        <f t="shared" si="3"/>
        <v>1.2740528693902672E-11</v>
      </c>
    </row>
    <row r="50" spans="1:7">
      <c r="A50" s="12">
        <v>2000</v>
      </c>
      <c r="B50" s="13">
        <v>2.6299999999999999E-11</v>
      </c>
      <c r="C50" s="13">
        <f t="shared" si="0"/>
        <v>15832600000000</v>
      </c>
      <c r="D50" s="13">
        <f t="shared" si="1"/>
        <v>15603198539471.564</v>
      </c>
      <c r="E50" s="13">
        <f t="shared" si="2"/>
        <v>2.0993646383958529E-4</v>
      </c>
      <c r="G50">
        <f t="shared" si="3"/>
        <v>2.0367346523154792E-11</v>
      </c>
    </row>
    <row r="51" spans="1:7">
      <c r="A51" s="12">
        <v>2200</v>
      </c>
      <c r="B51" s="13">
        <v>3.7999999999999998E-11</v>
      </c>
      <c r="C51" s="13">
        <f t="shared" si="0"/>
        <v>22876000000000</v>
      </c>
      <c r="D51" s="13">
        <f t="shared" si="1"/>
        <v>23344209110237.348</v>
      </c>
      <c r="E51" s="13">
        <f t="shared" si="2"/>
        <v>4.189088580204088E-4</v>
      </c>
      <c r="G51">
        <f t="shared" si="3"/>
        <v>3.1147026394412052E-11</v>
      </c>
    </row>
    <row r="52" spans="1:7">
      <c r="A52" s="12">
        <v>2300</v>
      </c>
      <c r="B52" s="13">
        <v>4.5E-11</v>
      </c>
      <c r="C52" s="13">
        <f t="shared" si="0"/>
        <v>27090000000000</v>
      </c>
      <c r="D52" s="13">
        <f t="shared" si="1"/>
        <v>28192478621400.715</v>
      </c>
      <c r="E52" s="13">
        <f t="shared" si="2"/>
        <v>1.6562364689862124E-3</v>
      </c>
      <c r="G52">
        <f t="shared" si="3"/>
        <v>3.7975923302669089E-11</v>
      </c>
    </row>
    <row r="53" spans="1:7">
      <c r="A53" s="12">
        <v>2500</v>
      </c>
      <c r="B53" s="13">
        <v>6.2000000000000006E-11</v>
      </c>
      <c r="C53" s="13">
        <f t="shared" si="0"/>
        <v>37324000000000</v>
      </c>
      <c r="D53" s="13">
        <f t="shared" si="1"/>
        <v>40218069066111.086</v>
      </c>
      <c r="E53" s="13">
        <f t="shared" si="2"/>
        <v>6.0123107728240867E-3</v>
      </c>
      <c r="G53">
        <f t="shared" si="3"/>
        <v>5.5090735628591186E-11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H2O2+O=OH+HO2_Ref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2019-08-24T23:39:33Z</dcterms:modified>
</cp:coreProperties>
</file>