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8800" windowHeight="16440" activeTab="1"/>
  </bookViews>
  <sheets>
    <sheet name="H+HO2=OH+OH_Ref" sheetId="1" r:id="rId1"/>
    <sheet name="Estimate HO2+H=OH+OH from Burke" sheetId="2" r:id="rId2"/>
  </sheets>
  <definedNames>
    <definedName name="solver_adj" localSheetId="1" hidden="1">'Estimate HO2+H=OH+OH from Burke'!$M$1:$M$3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'Estimate HO2+H=OH+OH from Burke'!$M$4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5" i="2"/>
  <c r="I7" i="1" l="1"/>
  <c r="J8" i="2"/>
  <c r="J11" i="2"/>
  <c r="J12" i="2"/>
  <c r="J15" i="2"/>
  <c r="J16" i="2"/>
  <c r="J19" i="2"/>
  <c r="J20" i="2"/>
  <c r="J5" i="2"/>
  <c r="J9" i="2"/>
  <c r="J6" i="2"/>
  <c r="J7" i="2"/>
  <c r="J10" i="2"/>
  <c r="J13" i="2"/>
  <c r="J14" i="2"/>
  <c r="J17" i="2"/>
  <c r="J18" i="2"/>
  <c r="J21" i="2"/>
  <c r="J2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5" i="2"/>
  <c r="H22" i="2"/>
  <c r="G22" i="2"/>
  <c r="C22" i="2"/>
  <c r="H21" i="2"/>
  <c r="G21" i="2"/>
  <c r="C21" i="2"/>
  <c r="H20" i="2"/>
  <c r="G20" i="2"/>
  <c r="C20" i="2"/>
  <c r="H19" i="2"/>
  <c r="G19" i="2"/>
  <c r="C19" i="2"/>
  <c r="H18" i="2"/>
  <c r="G18" i="2"/>
  <c r="C18" i="2"/>
  <c r="H17" i="2"/>
  <c r="G17" i="2"/>
  <c r="C17" i="2"/>
  <c r="H16" i="2"/>
  <c r="G16" i="2"/>
  <c r="C16" i="2"/>
  <c r="H15" i="2"/>
  <c r="G15" i="2"/>
  <c r="C15" i="2"/>
  <c r="H14" i="2"/>
  <c r="G14" i="2"/>
  <c r="C14" i="2"/>
  <c r="H13" i="2"/>
  <c r="G13" i="2"/>
  <c r="C13" i="2"/>
  <c r="H12" i="2"/>
  <c r="G12" i="2"/>
  <c r="C12" i="2"/>
  <c r="H11" i="2"/>
  <c r="G11" i="2"/>
  <c r="C11" i="2"/>
  <c r="H10" i="2"/>
  <c r="G10" i="2"/>
  <c r="C10" i="2"/>
  <c r="H9" i="2"/>
  <c r="G9" i="2"/>
  <c r="C9" i="2"/>
  <c r="H8" i="2"/>
  <c r="G8" i="2"/>
  <c r="C8" i="2"/>
  <c r="H7" i="2"/>
  <c r="G7" i="2"/>
  <c r="C7" i="2"/>
  <c r="H6" i="2"/>
  <c r="G6" i="2"/>
  <c r="C6" i="2"/>
  <c r="H5" i="2"/>
  <c r="G5" i="2"/>
  <c r="C5" i="2"/>
  <c r="L17" i="2" l="1"/>
  <c r="L21" i="2"/>
  <c r="L13" i="2"/>
  <c r="L12" i="2"/>
  <c r="L16" i="2"/>
  <c r="L20" i="2"/>
  <c r="L9" i="2"/>
  <c r="L8" i="2"/>
  <c r="L19" i="2"/>
  <c r="L11" i="2"/>
  <c r="L18" i="2"/>
  <c r="L10" i="2"/>
  <c r="L15" i="2"/>
  <c r="L7" i="2"/>
  <c r="L22" i="2"/>
  <c r="L14" i="2"/>
  <c r="L6" i="2"/>
  <c r="L5" i="2"/>
  <c r="H6" i="1"/>
  <c r="F6" i="1"/>
  <c r="M4" i="2" l="1"/>
  <c r="F3" i="1"/>
  <c r="I3" i="1" l="1"/>
  <c r="I6" i="1"/>
</calcChain>
</file>

<file path=xl/sharedStrings.xml><?xml version="1.0" encoding="utf-8"?>
<sst xmlns="http://schemas.openxmlformats.org/spreadsheetml/2006/main" count="29" uniqueCount="24">
  <si>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</si>
  <si>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</si>
  <si>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</si>
  <si>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</si>
  <si>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</si>
  <si>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</si>
  <si>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</si>
  <si>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</si>
  <si>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</si>
  <si>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</si>
  <si>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</si>
  <si>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Sridharan</t>
  </si>
  <si>
    <t>J. Phys. Chem.</t>
  </si>
  <si>
    <t>Keyser, L.F.</t>
  </si>
  <si>
    <t>Baldwin</t>
  </si>
  <si>
    <t>J. Chem. Soc. Faraday Trans. 1</t>
  </si>
  <si>
    <t>Burke H+HO2=OH+OH rate</t>
  </si>
  <si>
    <t>ratio</t>
  </si>
  <si>
    <t>Burke 2011 for OH+OH branching theory</t>
  </si>
  <si>
    <t>Burke 2011 for H2+O2 branching theory</t>
  </si>
  <si>
    <t>Mueller </t>
  </si>
  <si>
    <t>Int J Chem Kinet</t>
  </si>
  <si>
    <t>Burke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</si>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</sst>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11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N19" sqref="N19"/>
    </sheetView>
  </sheetViews>
  <sheetFormatPr defaultColWidth="9.140625" defaultRowHeight="15"/>
  <cols>
    <col min="1" max="1" width="22.7109375" style="1" bestFit="1" customWidth="1"/>
    <col min="2" max="2" width="9.140625" style="1" bestFit="1" customWidth="1"/>
    <col min="3" max="3" width="43.140625" style="1" bestFit="1" customWidth="1"/>
    <col min="4" max="5" width="9.140625" style="1" bestFit="1" customWidth="1"/>
    <col min="6" max="6" width="13.7109375" style="1" bestFit="1" customWidth="1"/>
    <col min="7" max="7" width="9.140625" style="1" bestFit="1" customWidth="1"/>
    <col min="8" max="8" width="11" style="1" bestFit="1" customWidth="1"/>
    <col min="9" max="9" width="13.7109375" style="1" bestFit="1" customWidth="1"/>
    <col min="10" max="11" width="9.140625" style="1" bestFit="1" customWidth="1"/>
    <col min="12" max="46" width="9.140625" style="1" customWidth="1"/>
    <col min="47" max="16384" width="9.140625" style="1"/>
  </cols>
  <sheetData>
    <row r="1" spans="1:16">
      <c r="F1" s="2"/>
    </row>
    <row r="2" spans="1:16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/>
    </row>
    <row r="3" spans="1:16" ht="15" customHeight="1">
      <c r="A3" s="1" t="s">
        <v>14</v>
      </c>
      <c r="B3" s="3">
        <v>1979</v>
      </c>
      <c r="C3" s="1" t="s">
        <v>15</v>
      </c>
      <c r="D3" s="3">
        <v>773</v>
      </c>
      <c r="E3" s="3">
        <v>773</v>
      </c>
      <c r="F3" s="4">
        <f>0.53*0.00000000000000738*6.02E+23/1000*(0.000000000000815*6.02E+23/1000)^0.5/6.02E+23*1000</f>
        <v>8.6638172198372195E-11</v>
      </c>
      <c r="G3" s="3">
        <v>0</v>
      </c>
      <c r="H3" s="5">
        <v>0</v>
      </c>
      <c r="I3" s="4">
        <f>F3*0.2</f>
        <v>1.732763443967444E-11</v>
      </c>
      <c r="J3" s="11">
        <v>0</v>
      </c>
      <c r="K3" s="11">
        <v>0</v>
      </c>
      <c r="L3" s="3"/>
      <c r="N3" s="2"/>
    </row>
    <row r="4" spans="1:16" ht="15" customHeight="1">
      <c r="A4" s="1" t="s">
        <v>11</v>
      </c>
      <c r="B4" s="3">
        <v>1982</v>
      </c>
      <c r="C4" s="1" t="s">
        <v>12</v>
      </c>
      <c r="D4" s="3">
        <v>296</v>
      </c>
      <c r="E4" s="3">
        <v>296</v>
      </c>
      <c r="F4" s="2">
        <v>6.3899999999999994E-11</v>
      </c>
      <c r="G4" s="3">
        <v>0</v>
      </c>
      <c r="H4" s="5">
        <v>0</v>
      </c>
      <c r="I4" s="2">
        <v>1.0299999999999999E-11</v>
      </c>
      <c r="J4" s="11">
        <v>0</v>
      </c>
      <c r="K4" s="11">
        <v>0</v>
      </c>
      <c r="L4" s="6"/>
      <c r="M4" s="3"/>
    </row>
    <row r="5" spans="1:16" ht="15" customHeight="1">
      <c r="A5" s="1" t="s">
        <v>13</v>
      </c>
      <c r="B5" s="3">
        <v>1986</v>
      </c>
      <c r="C5" s="1" t="s">
        <v>12</v>
      </c>
      <c r="D5" s="3">
        <v>245</v>
      </c>
      <c r="E5" s="3">
        <v>300</v>
      </c>
      <c r="F5" s="4">
        <v>7.8300000000000004E-11</v>
      </c>
      <c r="G5" s="3">
        <v>0</v>
      </c>
      <c r="H5" s="5">
        <v>0</v>
      </c>
      <c r="I5" s="4">
        <v>1.3941319880126101E-11</v>
      </c>
      <c r="J5" s="11">
        <v>0</v>
      </c>
      <c r="K5" s="11">
        <v>0</v>
      </c>
      <c r="L5" s="6"/>
      <c r="M5" s="3"/>
      <c r="P5" s="2"/>
    </row>
    <row r="6" spans="1:16" ht="15" customHeight="1">
      <c r="A6" s="9" t="s">
        <v>20</v>
      </c>
      <c r="B6" s="3">
        <v>1999</v>
      </c>
      <c r="C6" s="9" t="s">
        <v>21</v>
      </c>
      <c r="D6" s="3">
        <v>300</v>
      </c>
      <c r="E6" s="3">
        <v>2000</v>
      </c>
      <c r="F6" s="4">
        <f>70800000000000/6.02E+23</f>
        <v>1.176079734219269E-10</v>
      </c>
      <c r="G6" s="3">
        <v>0</v>
      </c>
      <c r="H6" s="5">
        <f>295*4.184/1000</f>
        <v>1.23428</v>
      </c>
      <c r="I6" s="4">
        <f>F6*0.3</f>
        <v>3.5282392026578067E-11</v>
      </c>
      <c r="J6" s="11">
        <v>0</v>
      </c>
      <c r="K6" s="11">
        <v>0</v>
      </c>
      <c r="L6" s="3"/>
    </row>
    <row r="7" spans="1:16" ht="15" customHeight="1">
      <c r="A7" s="3" t="s">
        <v>22</v>
      </c>
      <c r="B7" s="3">
        <v>2012</v>
      </c>
      <c r="C7" s="9" t="s">
        <v>21</v>
      </c>
      <c r="D7" s="3">
        <v>300</v>
      </c>
      <c r="E7" s="3">
        <v>2000</v>
      </c>
      <c r="F7" s="4">
        <v>4.457398657000861E-11</v>
      </c>
      <c r="G7" s="3">
        <v>0.46498690958347005</v>
      </c>
      <c r="H7" s="3">
        <v>-1.5420675994261208</v>
      </c>
      <c r="I7" s="4">
        <f>F7*0.3</f>
        <v>1.3372195971002582E-11</v>
      </c>
      <c r="J7" s="11">
        <v>0</v>
      </c>
      <c r="K7" s="11">
        <v>0</v>
      </c>
      <c r="L7" s="3"/>
    </row>
    <row r="8" spans="1:16" ht="15" customHeight="1">
      <c r="A8" s="3"/>
      <c r="B8" s="3"/>
      <c r="C8" s="3"/>
      <c r="D8" s="3"/>
      <c r="E8" s="3"/>
      <c r="F8" s="4"/>
      <c r="G8" s="3"/>
      <c r="H8" s="5"/>
      <c r="I8" s="4"/>
      <c r="J8" s="3"/>
      <c r="K8" s="6"/>
      <c r="L8" s="3"/>
    </row>
    <row r="9" spans="1:16" ht="15" customHeight="1">
      <c r="A9" s="3"/>
      <c r="B9" s="3"/>
      <c r="C9" s="3"/>
      <c r="D9" s="3"/>
      <c r="E9" s="3"/>
      <c r="F9" s="4"/>
      <c r="G9" s="3"/>
      <c r="H9" s="5"/>
      <c r="I9" s="4"/>
      <c r="J9" s="3"/>
      <c r="K9" s="6"/>
      <c r="L9" s="3"/>
    </row>
    <row r="10" spans="1:16" ht="15" customHeight="1">
      <c r="B10" s="3"/>
      <c r="D10" s="3"/>
      <c r="E10" s="3"/>
      <c r="F10" s="2"/>
      <c r="G10" s="3"/>
      <c r="H10" s="5"/>
      <c r="I10" s="4"/>
      <c r="J10" s="3"/>
      <c r="K10" s="6"/>
      <c r="L10" s="3"/>
    </row>
    <row r="11" spans="1:16" ht="15" customHeight="1">
      <c r="B11" s="3"/>
      <c r="D11" s="3"/>
      <c r="E11" s="3"/>
      <c r="F11" s="2"/>
      <c r="G11" s="3"/>
      <c r="H11" s="5"/>
      <c r="I11" s="4"/>
      <c r="J11" s="3"/>
      <c r="K11" s="6"/>
      <c r="L11" s="3"/>
    </row>
    <row r="12" spans="1:16" ht="15" customHeight="1">
      <c r="B12" s="3"/>
      <c r="D12" s="3"/>
      <c r="F12" s="2"/>
      <c r="G12" s="3"/>
      <c r="H12" s="5"/>
      <c r="I12" s="3"/>
      <c r="J12" s="3"/>
      <c r="K12" s="3"/>
      <c r="L12" s="3"/>
    </row>
    <row r="13" spans="1:16" ht="15" customHeight="1">
      <c r="B13" s="3"/>
      <c r="D13" s="3"/>
      <c r="F13" s="2"/>
      <c r="G13" s="3"/>
      <c r="H13" s="3"/>
      <c r="I13" s="3"/>
      <c r="J13" s="3"/>
      <c r="K13" s="3"/>
      <c r="L13" s="3"/>
    </row>
    <row r="14" spans="1:16" ht="15" customHeight="1">
      <c r="B14" s="3"/>
      <c r="D14" s="3"/>
      <c r="E14" s="3"/>
      <c r="F14" s="2"/>
      <c r="G14" s="3"/>
      <c r="H14" s="5"/>
      <c r="I14" s="4"/>
      <c r="J14" s="3"/>
      <c r="K14" s="6"/>
      <c r="L14" s="3"/>
    </row>
    <row r="15" spans="1:16" ht="15" customHeight="1">
      <c r="B15" s="3"/>
      <c r="D15" s="3"/>
      <c r="E15" s="3"/>
      <c r="F15" s="2"/>
      <c r="G15" s="3"/>
      <c r="H15" s="5"/>
      <c r="I15" s="4"/>
      <c r="J15" s="3"/>
      <c r="K15" s="6"/>
      <c r="L15" s="3"/>
    </row>
    <row r="16" spans="1:16" ht="15" customHeight="1">
      <c r="A16" s="3"/>
      <c r="B16" s="3"/>
      <c r="C16" s="3"/>
      <c r="D16" s="3"/>
      <c r="E16" s="3"/>
      <c r="F16" s="4"/>
      <c r="G16" s="3"/>
      <c r="H16" s="5"/>
      <c r="I16" s="4"/>
      <c r="J16" s="3"/>
      <c r="K16" s="3"/>
      <c r="L16" s="3"/>
    </row>
    <row r="17" spans="10:14" s="7" customFormat="1" ht="15" customHeight="1">
      <c r="J17" s="3"/>
      <c r="K17" s="3"/>
      <c r="L17" s="3"/>
    </row>
    <row r="18" spans="10:14" ht="15" customHeight="1">
      <c r="J18" s="3"/>
      <c r="K18" s="6"/>
      <c r="L18" s="3"/>
    </row>
    <row r="19" spans="10:14" s="7" customFormat="1" ht="15" customHeight="1">
      <c r="J19" s="4"/>
      <c r="K19" s="3"/>
      <c r="L19" s="6"/>
      <c r="M19" s="3"/>
    </row>
    <row r="20" spans="10:14" ht="15" customHeight="1">
      <c r="J20" s="4"/>
      <c r="K20" s="3"/>
      <c r="L20" s="6"/>
      <c r="M20" s="3"/>
    </row>
    <row r="21" spans="10:14" ht="15" customHeight="1">
      <c r="J21" s="4"/>
      <c r="K21" s="3"/>
      <c r="L21" s="3"/>
      <c r="M21" s="3"/>
      <c r="N21" s="3"/>
    </row>
    <row r="22" spans="10:14" ht="18.75" customHeight="1">
      <c r="J22" s="4"/>
      <c r="K22" s="3"/>
      <c r="L22" s="3"/>
      <c r="M22" s="3"/>
      <c r="N22" s="3"/>
    </row>
    <row r="23" spans="10:14" ht="15" customHeight="1">
      <c r="J23" s="4"/>
      <c r="K23" s="4"/>
      <c r="L23" s="6"/>
      <c r="M23" s="6"/>
      <c r="N23" s="3"/>
    </row>
    <row r="24" spans="10:14" ht="18.75" customHeight="1">
      <c r="J24" s="4"/>
      <c r="K24" s="4"/>
      <c r="L24" s="6"/>
      <c r="M24" s="6"/>
      <c r="N24" s="3"/>
    </row>
    <row r="25" spans="10:14" ht="16.149999999999999" customHeight="1">
      <c r="J25" s="4"/>
      <c r="K25" s="4"/>
      <c r="L25" s="3"/>
      <c r="M25" s="3"/>
      <c r="N25" s="3"/>
    </row>
    <row r="26" spans="10:14">
      <c r="J26" s="4"/>
      <c r="K26" s="4"/>
      <c r="L26" s="6"/>
      <c r="M26" s="6"/>
      <c r="N26" s="3"/>
    </row>
    <row r="27" spans="10:14">
      <c r="J27" s="4"/>
      <c r="K27" s="4"/>
      <c r="L27" s="6"/>
      <c r="M27" s="6"/>
      <c r="N27" s="3"/>
    </row>
    <row r="28" spans="10:14">
      <c r="J28" s="4"/>
      <c r="K28" s="4"/>
      <c r="L28" s="6"/>
      <c r="M28" s="6"/>
      <c r="N28" s="3"/>
    </row>
    <row r="29" spans="10:14">
      <c r="J29" s="4"/>
      <c r="K29" s="4"/>
      <c r="L29" s="6"/>
      <c r="M29" s="6"/>
      <c r="N29" s="3"/>
    </row>
    <row r="30" spans="10:14">
      <c r="J30" s="4"/>
      <c r="K30" s="4"/>
      <c r="L30" s="6"/>
      <c r="M30" s="6"/>
      <c r="N30" s="3"/>
    </row>
    <row r="31" spans="10:14" ht="16.149999999999999" customHeight="1">
      <c r="J31" s="4"/>
      <c r="K31" s="3"/>
      <c r="L31" s="3"/>
      <c r="M31" s="3"/>
      <c r="N31" s="3"/>
    </row>
    <row r="32" spans="10:14" ht="16.149999999999999" customHeight="1">
      <c r="J32" s="4"/>
      <c r="K32" s="3"/>
      <c r="L32" s="3"/>
      <c r="M32" s="3"/>
      <c r="N32" s="3"/>
    </row>
    <row r="33" spans="3:14" ht="16.149999999999999" customHeight="1">
      <c r="J33" s="4"/>
      <c r="K33" s="4"/>
      <c r="L33" s="6"/>
      <c r="M33" s="6"/>
      <c r="N33" s="4"/>
    </row>
    <row r="34" spans="3:14">
      <c r="J34" s="4"/>
    </row>
    <row r="35" spans="3:14">
      <c r="J35" s="4"/>
    </row>
    <row r="36" spans="3:14">
      <c r="J36" s="4"/>
    </row>
    <row r="37" spans="3:14">
      <c r="J37" s="4"/>
    </row>
    <row r="38" spans="3:14">
      <c r="J38" s="4"/>
    </row>
    <row r="39" spans="3:14">
      <c r="C39" s="3"/>
      <c r="D39" s="7"/>
      <c r="G39" s="3"/>
      <c r="H39" s="8"/>
      <c r="I39" s="3"/>
    </row>
    <row r="47" spans="3:14">
      <c r="C47" s="1">
        <v>288.96103896103898</v>
      </c>
      <c r="D47" s="1">
        <v>0.84669479606188403</v>
      </c>
    </row>
    <row r="48" spans="3:14">
      <c r="C48" s="1">
        <v>399.35064935064901</v>
      </c>
      <c r="D48" s="1">
        <v>0.83825597749648295</v>
      </c>
    </row>
    <row r="49" spans="3:4">
      <c r="C49" s="1">
        <v>493.50649350649297</v>
      </c>
      <c r="D49" s="1">
        <v>0.82559774964838195</v>
      </c>
    </row>
    <row r="50" spans="3:4">
      <c r="C50" s="1">
        <v>600.64935064935003</v>
      </c>
      <c r="D50" s="1">
        <v>0.81153305203938098</v>
      </c>
    </row>
    <row r="51" spans="3:4">
      <c r="C51" s="1">
        <v>694.80519480519399</v>
      </c>
      <c r="D51" s="1">
        <v>0.79606188466947903</v>
      </c>
    </row>
    <row r="52" spans="3:4">
      <c r="C52" s="1">
        <v>792.20779220779195</v>
      </c>
      <c r="D52" s="1">
        <v>0.78199718706047805</v>
      </c>
    </row>
    <row r="53" spans="3:4">
      <c r="C53" s="1">
        <v>899.35064935064895</v>
      </c>
      <c r="D53" s="1">
        <v>0.76652601969057599</v>
      </c>
    </row>
    <row r="54" spans="3:4">
      <c r="C54" s="1">
        <v>993.50649350649303</v>
      </c>
      <c r="D54" s="1">
        <v>0.75105485232067504</v>
      </c>
    </row>
    <row r="55" spans="3:4">
      <c r="C55" s="1">
        <v>1097.4025974025899</v>
      </c>
      <c r="D55" s="1">
        <v>0.73558368495077298</v>
      </c>
    </row>
    <row r="56" spans="3:4">
      <c r="C56" s="1">
        <v>1194.80519480519</v>
      </c>
      <c r="D56" s="1">
        <v>0.72011251758087202</v>
      </c>
    </row>
    <row r="57" spans="3:4">
      <c r="C57" s="1">
        <v>1298.7012987012899</v>
      </c>
      <c r="D57" s="1">
        <v>0.70042194092827004</v>
      </c>
    </row>
    <row r="58" spans="3:4">
      <c r="C58" s="1">
        <v>1392.8571428571399</v>
      </c>
      <c r="D58" s="1">
        <v>0.683544303797468</v>
      </c>
    </row>
    <row r="59" spans="3:4">
      <c r="C59" s="1">
        <v>1496.7532467532401</v>
      </c>
      <c r="D59" s="1">
        <v>0.66526019690576599</v>
      </c>
    </row>
    <row r="60" spans="3:4">
      <c r="C60" s="1">
        <v>1600.64935064935</v>
      </c>
      <c r="D60" s="1">
        <v>0.64838255977496395</v>
      </c>
    </row>
    <row r="61" spans="3:4">
      <c r="C61" s="1">
        <v>1698.0519480519399</v>
      </c>
      <c r="D61" s="1">
        <v>0.62869198312236196</v>
      </c>
    </row>
    <row r="62" spans="3:4">
      <c r="C62" s="1">
        <v>1798.7012987012899</v>
      </c>
      <c r="D62" s="1">
        <v>0.61181434599156104</v>
      </c>
    </row>
    <row r="63" spans="3:4">
      <c r="C63" s="1">
        <v>1896.1038961038901</v>
      </c>
      <c r="D63" s="1">
        <v>0.594936708860759</v>
      </c>
    </row>
    <row r="64" spans="3:4">
      <c r="C64" s="1">
        <v>1996.7532467532401</v>
      </c>
      <c r="D64" s="1">
        <v>0.582278481012658</v>
      </c>
    </row>
  </sheetData>
  <sortState ref="C47:D64">
    <sortCondition ref="C47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I5" sqref="I5:I22"/>
    </sheetView>
  </sheetViews>
  <sheetFormatPr defaultRowHeight="15"/>
  <cols>
    <col min="10" max="11" width="12" bestFit="1" customWidth="1"/>
  </cols>
  <sheetData>
    <row r="1" spans="1:13">
      <c r="A1" s="3"/>
      <c r="B1" s="3"/>
      <c r="C1" s="3">
        <v>9.2089246674420206E-13</v>
      </c>
      <c r="D1" s="3"/>
      <c r="E1" s="3"/>
      <c r="F1" s="4"/>
      <c r="G1" s="3"/>
      <c r="H1" s="5"/>
      <c r="I1" s="3"/>
      <c r="L1" t="s">
        <v>5</v>
      </c>
      <c r="M1" s="10">
        <v>26833539915145.184</v>
      </c>
    </row>
    <row r="2" spans="1:13">
      <c r="A2" s="3"/>
      <c r="B2" s="3"/>
      <c r="C2" s="3">
        <v>2.077</v>
      </c>
      <c r="D2" s="3"/>
      <c r="E2" s="3"/>
      <c r="F2" s="4"/>
      <c r="G2" s="3" t="s">
        <v>16</v>
      </c>
      <c r="H2" s="5"/>
      <c r="I2" s="4"/>
      <c r="L2" t="s">
        <v>6</v>
      </c>
      <c r="M2">
        <v>0.46498690958347005</v>
      </c>
    </row>
    <row r="3" spans="1:13">
      <c r="A3" s="3"/>
      <c r="B3" s="3" t="s">
        <v>19</v>
      </c>
      <c r="C3" s="3">
        <v>-4.8636899999999912</v>
      </c>
      <c r="D3" s="3"/>
      <c r="E3" s="3" t="s">
        <v>18</v>
      </c>
      <c r="F3" s="3"/>
      <c r="G3" s="4"/>
      <c r="H3" s="3"/>
      <c r="I3" s="5"/>
      <c r="L3" t="s">
        <v>7</v>
      </c>
      <c r="M3">
        <v>-1.5420675994261208</v>
      </c>
    </row>
    <row r="4" spans="1:13">
      <c r="A4" s="3"/>
      <c r="B4" s="3"/>
      <c r="C4" s="3"/>
      <c r="D4" s="3"/>
      <c r="E4" s="3"/>
      <c r="F4" s="3"/>
      <c r="G4" s="4"/>
      <c r="H4" s="3" t="s">
        <v>17</v>
      </c>
      <c r="I4" s="5"/>
      <c r="L4" t="s">
        <v>23</v>
      </c>
      <c r="M4">
        <f>SUM(L5:L22)</f>
        <v>4.0342577966261881E-3</v>
      </c>
    </row>
    <row r="5" spans="1:13">
      <c r="A5" s="1">
        <v>292.20779220779201</v>
      </c>
      <c r="B5" s="1">
        <v>4.5007032348804502E-2</v>
      </c>
      <c r="C5" s="3">
        <f t="shared" ref="C5:C22" si="0">C$1*(A5/298)^C$2*EXP(-C$3*1000/8.314/A5)</f>
        <v>6.5457761065902616E-12</v>
      </c>
      <c r="D5" s="1">
        <v>288.96103896103898</v>
      </c>
      <c r="E5" s="1">
        <v>0.84669479606188403</v>
      </c>
      <c r="F5" s="1"/>
      <c r="G5" s="3">
        <f t="shared" ref="G5:G22" si="1">70800000000000/6.02E+23*EXP(-295/1.98726/D5)</f>
        <v>7.0360708397899994E-11</v>
      </c>
      <c r="H5" s="8">
        <f t="shared" ref="H5:H22" si="2">G5/C5</f>
        <v>10.749024600316089</v>
      </c>
      <c r="I5" s="3">
        <f>E5/(B5+0.02)</f>
        <v>13.024664647338804</v>
      </c>
      <c r="J5">
        <f>C5*I5*6.02E+23</f>
        <v>51324436264230.531</v>
      </c>
      <c r="K5">
        <f>M$1*(D5/298)^M$2*EXP(-M$3*1000/8.314/D5)</f>
        <v>50260054942519.484</v>
      </c>
      <c r="L5">
        <f>(K5-J5)^2/J5^2</f>
        <v>4.3007689708758406E-4</v>
      </c>
    </row>
    <row r="6" spans="1:13">
      <c r="A6" s="1">
        <v>399.35064935064901</v>
      </c>
      <c r="B6" s="1">
        <v>5.6258790436005499E-2</v>
      </c>
      <c r="C6" s="3">
        <f t="shared" si="0"/>
        <v>7.3191942151741877E-12</v>
      </c>
      <c r="D6" s="1">
        <v>399.35064935064901</v>
      </c>
      <c r="E6" s="1">
        <v>0.83825597749648295</v>
      </c>
      <c r="F6" s="1"/>
      <c r="G6" s="3">
        <f t="shared" si="1"/>
        <v>8.1096467336935989E-11</v>
      </c>
      <c r="H6" s="8">
        <f t="shared" si="2"/>
        <v>11.079972050585353</v>
      </c>
      <c r="I6" s="3">
        <f t="shared" ref="I6:I22" si="3">E6/(B6+0.02)</f>
        <v>10.992253780892666</v>
      </c>
      <c r="J6">
        <f t="shared" ref="J6:J22" si="4">C6*I6*6.02E+23</f>
        <v>48433573051471.383</v>
      </c>
      <c r="K6">
        <f t="shared" ref="K6:K22" si="5">M$1*(D6/298)^M$2*EXP(-M$3*1000/8.314/D6)</f>
        <v>48921934486871.219</v>
      </c>
      <c r="L6">
        <f t="shared" ref="L6:L22" si="6">(K6-J6)^2/J6^2</f>
        <v>1.0166926991774562E-4</v>
      </c>
    </row>
    <row r="7" spans="1:13">
      <c r="A7" s="1">
        <v>493.50649350649297</v>
      </c>
      <c r="B7" s="1">
        <v>6.8917018284106901E-2</v>
      </c>
      <c r="C7" s="3">
        <f t="shared" si="0"/>
        <v>8.5909546578066137E-12</v>
      </c>
      <c r="D7" s="1">
        <v>493.50649350649297</v>
      </c>
      <c r="E7" s="1">
        <v>0.82559774964838195</v>
      </c>
      <c r="F7" s="1"/>
      <c r="G7" s="3">
        <f t="shared" si="1"/>
        <v>8.7056660286360821E-11</v>
      </c>
      <c r="H7" s="8">
        <f t="shared" si="2"/>
        <v>10.133525755167652</v>
      </c>
      <c r="I7" s="3">
        <f t="shared" si="3"/>
        <v>9.2850363808921141</v>
      </c>
      <c r="J7">
        <f t="shared" si="4"/>
        <v>48019930579686.039</v>
      </c>
      <c r="K7">
        <f t="shared" si="5"/>
        <v>49404900640328.133</v>
      </c>
      <c r="L7">
        <f t="shared" si="6"/>
        <v>8.3183600562587051E-4</v>
      </c>
    </row>
    <row r="8" spans="1:13">
      <c r="A8" s="1">
        <v>600.64935064935003</v>
      </c>
      <c r="B8" s="1">
        <v>8.2981715893108196E-2</v>
      </c>
      <c r="C8" s="3">
        <f t="shared" si="0"/>
        <v>1.0457718118850575E-11</v>
      </c>
      <c r="D8" s="1">
        <v>600.64935064935003</v>
      </c>
      <c r="E8" s="1">
        <v>0.81153305203938098</v>
      </c>
      <c r="F8" s="1"/>
      <c r="G8" s="3">
        <f t="shared" si="1"/>
        <v>9.1855342288055961E-11</v>
      </c>
      <c r="H8" s="8">
        <f t="shared" si="2"/>
        <v>8.7834976276977645</v>
      </c>
      <c r="I8" s="3">
        <f t="shared" si="3"/>
        <v>7.8803605572248081</v>
      </c>
      <c r="J8">
        <f t="shared" si="4"/>
        <v>49611174808183.898</v>
      </c>
      <c r="K8">
        <f t="shared" si="5"/>
        <v>50621010630622.039</v>
      </c>
      <c r="L8">
        <f t="shared" si="6"/>
        <v>4.1432631976724585E-4</v>
      </c>
    </row>
    <row r="9" spans="1:13">
      <c r="A9" s="1">
        <v>694.80519480519399</v>
      </c>
      <c r="B9" s="1">
        <v>9.4233473980309401E-2</v>
      </c>
      <c r="C9" s="3">
        <f t="shared" si="0"/>
        <v>1.2401408900362171E-11</v>
      </c>
      <c r="D9" s="1">
        <v>694.80519480519399</v>
      </c>
      <c r="E9" s="1">
        <v>0.79606188466947903</v>
      </c>
      <c r="F9" s="1"/>
      <c r="G9" s="3">
        <f t="shared" si="1"/>
        <v>9.4983781877782827E-11</v>
      </c>
      <c r="H9" s="8">
        <f t="shared" si="2"/>
        <v>7.6591121735377117</v>
      </c>
      <c r="I9" s="3">
        <f t="shared" si="3"/>
        <v>6.9687269145530619</v>
      </c>
      <c r="J9">
        <f t="shared" si="4"/>
        <v>52026063253363.711</v>
      </c>
      <c r="K9">
        <f t="shared" si="5"/>
        <v>51947414449900.484</v>
      </c>
      <c r="L9">
        <f t="shared" si="6"/>
        <v>2.2852952152656563E-6</v>
      </c>
    </row>
    <row r="10" spans="1:13">
      <c r="A10" s="1">
        <v>792.20779220779195</v>
      </c>
      <c r="B10" s="1">
        <v>0.10970464135021001</v>
      </c>
      <c r="C10" s="3">
        <f t="shared" si="0"/>
        <v>1.4684262087964961E-11</v>
      </c>
      <c r="D10" s="1">
        <v>792.20779220779195</v>
      </c>
      <c r="E10" s="1">
        <v>0.78199718706047805</v>
      </c>
      <c r="F10" s="1"/>
      <c r="G10" s="3">
        <f t="shared" si="1"/>
        <v>9.7511925709627107E-11</v>
      </c>
      <c r="H10" s="8">
        <f t="shared" si="2"/>
        <v>6.640573773846401</v>
      </c>
      <c r="I10" s="3">
        <f t="shared" si="3"/>
        <v>6.0290609412275433</v>
      </c>
      <c r="J10">
        <f t="shared" si="4"/>
        <v>53296451225189.375</v>
      </c>
      <c r="K10">
        <f t="shared" si="5"/>
        <v>53432162274628.258</v>
      </c>
      <c r="L10">
        <f t="shared" si="6"/>
        <v>6.4838630498238928E-6</v>
      </c>
    </row>
    <row r="11" spans="1:13">
      <c r="A11" s="1">
        <v>899.35064935064895</v>
      </c>
      <c r="B11" s="1">
        <v>0.125175808720112</v>
      </c>
      <c r="C11" s="3">
        <f t="shared" si="0"/>
        <v>1.7501191451613525E-11</v>
      </c>
      <c r="D11" s="1">
        <v>899.35064935064895</v>
      </c>
      <c r="E11" s="1">
        <v>0.76652601969057599</v>
      </c>
      <c r="F11" s="1"/>
      <c r="G11" s="3">
        <f t="shared" si="1"/>
        <v>9.971321248408228E-11</v>
      </c>
      <c r="H11" s="8">
        <f t="shared" si="2"/>
        <v>5.6975099529517577</v>
      </c>
      <c r="I11" s="3">
        <f t="shared" si="3"/>
        <v>5.2799844991280906</v>
      </c>
      <c r="J11">
        <f t="shared" si="4"/>
        <v>55628423787637.062</v>
      </c>
      <c r="K11">
        <f t="shared" si="5"/>
        <v>55119499396881.594</v>
      </c>
      <c r="L11">
        <f t="shared" si="6"/>
        <v>8.3697603243567724E-5</v>
      </c>
    </row>
    <row r="12" spans="1:13">
      <c r="A12" s="1">
        <v>993.50649350649303</v>
      </c>
      <c r="B12" s="1">
        <v>0.140646976090014</v>
      </c>
      <c r="C12" s="3">
        <f t="shared" si="0"/>
        <v>2.0235228555004261E-11</v>
      </c>
      <c r="D12" s="1">
        <v>993.50649350649303</v>
      </c>
      <c r="E12" s="1">
        <v>0.75105485232067504</v>
      </c>
      <c r="F12" s="1"/>
      <c r="G12" s="3">
        <f t="shared" si="1"/>
        <v>1.0128527123909432E-10</v>
      </c>
      <c r="H12" s="8">
        <f t="shared" si="2"/>
        <v>5.0053929938955903</v>
      </c>
      <c r="I12" s="3">
        <f t="shared" si="3"/>
        <v>4.6751882332341115</v>
      </c>
      <c r="J12">
        <f t="shared" si="4"/>
        <v>56951308467169.609</v>
      </c>
      <c r="K12">
        <f t="shared" si="5"/>
        <v>56613979231603.469</v>
      </c>
      <c r="L12">
        <f t="shared" si="6"/>
        <v>3.5083309215609595E-5</v>
      </c>
    </row>
    <row r="13" spans="1:13">
      <c r="A13" s="1">
        <v>1097.4025974025899</v>
      </c>
      <c r="B13" s="1">
        <v>0.15471167369901501</v>
      </c>
      <c r="C13" s="3">
        <f t="shared" si="0"/>
        <v>2.3529584284729571E-11</v>
      </c>
      <c r="D13" s="1">
        <v>1097.4025974025899</v>
      </c>
      <c r="E13" s="1">
        <v>0.73558368495077298</v>
      </c>
      <c r="F13" s="1"/>
      <c r="G13" s="3">
        <f t="shared" si="1"/>
        <v>1.0272822212033821E-10</v>
      </c>
      <c r="H13" s="8">
        <f t="shared" si="2"/>
        <v>4.3659174287667986</v>
      </c>
      <c r="I13" s="3">
        <f t="shared" si="3"/>
        <v>4.2102720978908472</v>
      </c>
      <c r="J13">
        <f t="shared" si="4"/>
        <v>59637703217758.672</v>
      </c>
      <c r="K13">
        <f t="shared" si="5"/>
        <v>58254948726950.523</v>
      </c>
      <c r="L13">
        <f t="shared" si="6"/>
        <v>5.3758647804151073E-4</v>
      </c>
    </row>
    <row r="14" spans="1:13">
      <c r="A14" s="1">
        <v>1194.80519480519</v>
      </c>
      <c r="B14" s="1">
        <v>0.17158931082981699</v>
      </c>
      <c r="C14" s="3">
        <f t="shared" si="0"/>
        <v>2.6881091330532569E-11</v>
      </c>
      <c r="D14" s="1">
        <v>1194.80519480519</v>
      </c>
      <c r="E14" s="1">
        <v>0.72011251758087202</v>
      </c>
      <c r="F14" s="1"/>
      <c r="G14" s="3">
        <f t="shared" si="1"/>
        <v>1.038673207470497E-10</v>
      </c>
      <c r="H14" s="8">
        <f t="shared" si="2"/>
        <v>3.8639547580076572</v>
      </c>
      <c r="I14" s="3">
        <f t="shared" si="3"/>
        <v>3.7586257524592606</v>
      </c>
      <c r="J14">
        <f t="shared" si="4"/>
        <v>60823649201747.75</v>
      </c>
      <c r="K14">
        <f t="shared" si="5"/>
        <v>59775249778492.469</v>
      </c>
      <c r="L14">
        <f t="shared" si="6"/>
        <v>2.9710407007079451E-4</v>
      </c>
    </row>
    <row r="15" spans="1:13">
      <c r="A15" s="1">
        <v>1298.7012987012899</v>
      </c>
      <c r="B15" s="1">
        <v>0.188466947960618</v>
      </c>
      <c r="C15" s="3">
        <f t="shared" si="0"/>
        <v>3.0736078236983691E-11</v>
      </c>
      <c r="D15" s="1">
        <v>1298.7012987012899</v>
      </c>
      <c r="E15" s="1">
        <v>0.70042194092827004</v>
      </c>
      <c r="F15" s="1"/>
      <c r="G15" s="3">
        <f t="shared" si="1"/>
        <v>1.0490484734743539E-10</v>
      </c>
      <c r="H15" s="8">
        <f t="shared" si="2"/>
        <v>3.4130849921252122</v>
      </c>
      <c r="I15" s="3">
        <f t="shared" si="3"/>
        <v>3.3598704628255436</v>
      </c>
      <c r="J15">
        <f t="shared" si="4"/>
        <v>62168083329744.977</v>
      </c>
      <c r="K15">
        <f t="shared" si="5"/>
        <v>61371407982036.086</v>
      </c>
      <c r="L15">
        <f t="shared" si="6"/>
        <v>1.6422066294477755E-4</v>
      </c>
    </row>
    <row r="16" spans="1:13">
      <c r="A16" s="1">
        <v>1392.8571428571399</v>
      </c>
      <c r="B16" s="1">
        <v>0.20253164556962</v>
      </c>
      <c r="C16" s="3">
        <f t="shared" si="0"/>
        <v>3.4479374605664495E-11</v>
      </c>
      <c r="D16" s="1">
        <v>1392.8571428571399</v>
      </c>
      <c r="E16" s="1">
        <v>0.683544303797468</v>
      </c>
      <c r="F16" s="1"/>
      <c r="G16" s="3">
        <f t="shared" si="1"/>
        <v>1.0571856407163986E-10</v>
      </c>
      <c r="H16" s="8">
        <f t="shared" si="2"/>
        <v>3.0661392580557925</v>
      </c>
      <c r="I16" s="3">
        <f t="shared" si="3"/>
        <v>3.0716723549488076</v>
      </c>
      <c r="J16">
        <f t="shared" si="4"/>
        <v>63757423758870.437</v>
      </c>
      <c r="K16">
        <f t="shared" si="5"/>
        <v>62792472752850.062</v>
      </c>
      <c r="L16">
        <f t="shared" si="6"/>
        <v>2.2905986793494683E-4</v>
      </c>
    </row>
    <row r="17" spans="1:12">
      <c r="A17" s="1">
        <v>1496.7532467532401</v>
      </c>
      <c r="B17" s="1">
        <v>0.22081575246132201</v>
      </c>
      <c r="C17" s="3">
        <f t="shared" si="0"/>
        <v>3.8885794711469434E-11</v>
      </c>
      <c r="D17" s="1">
        <v>1496.7532467532401</v>
      </c>
      <c r="E17" s="1">
        <v>0.66526019690576599</v>
      </c>
      <c r="F17" s="1"/>
      <c r="G17" s="3">
        <f t="shared" si="1"/>
        <v>1.0650356195684185E-10</v>
      </c>
      <c r="H17" s="8">
        <f t="shared" si="2"/>
        <v>2.7388809396102798</v>
      </c>
      <c r="I17" s="3">
        <f t="shared" si="3"/>
        <v>2.7625277420862036</v>
      </c>
      <c r="J17">
        <f t="shared" si="4"/>
        <v>64668698171428.984</v>
      </c>
      <c r="K17">
        <f t="shared" si="5"/>
        <v>64331113784599.172</v>
      </c>
      <c r="L17">
        <f t="shared" si="6"/>
        <v>2.7250625047602918E-5</v>
      </c>
    </row>
    <row r="18" spans="1:12">
      <c r="A18" s="1">
        <v>1600.64935064935</v>
      </c>
      <c r="B18" s="1">
        <v>0.23628691983122299</v>
      </c>
      <c r="C18" s="3">
        <f t="shared" si="0"/>
        <v>4.3582230722440872E-11</v>
      </c>
      <c r="D18" s="1">
        <v>1600.64935064935</v>
      </c>
      <c r="E18" s="1">
        <v>0.64838255977496395</v>
      </c>
      <c r="F18" s="1"/>
      <c r="G18" s="3">
        <f t="shared" si="1"/>
        <v>1.0719139486900929E-10</v>
      </c>
      <c r="H18" s="8">
        <f t="shared" si="2"/>
        <v>2.4595206140702546</v>
      </c>
      <c r="I18" s="3">
        <f t="shared" si="3"/>
        <v>2.529908901328068</v>
      </c>
      <c r="J18">
        <f t="shared" si="4"/>
        <v>66375962213550.922</v>
      </c>
      <c r="K18">
        <f t="shared" si="5"/>
        <v>65838559315224.008</v>
      </c>
      <c r="L18">
        <f t="shared" si="6"/>
        <v>6.5550853232995102E-5</v>
      </c>
    </row>
    <row r="19" spans="1:12">
      <c r="A19" s="1">
        <v>1698.0519480519399</v>
      </c>
      <c r="B19" s="1">
        <v>0.253164556962025</v>
      </c>
      <c r="C19" s="3">
        <f t="shared" si="0"/>
        <v>4.8249159902770245E-11</v>
      </c>
      <c r="D19" s="1">
        <v>1698.0519480519399</v>
      </c>
      <c r="E19" s="1">
        <v>0.62869198312236196</v>
      </c>
      <c r="F19" s="1"/>
      <c r="G19" s="3">
        <f t="shared" si="1"/>
        <v>1.0776314502279405E-10</v>
      </c>
      <c r="H19" s="8">
        <f t="shared" si="2"/>
        <v>2.2334719452101131</v>
      </c>
      <c r="I19" s="3">
        <f t="shared" si="3"/>
        <v>2.301513747296879</v>
      </c>
      <c r="J19">
        <f t="shared" si="4"/>
        <v>66849755096674.141</v>
      </c>
      <c r="K19">
        <f t="shared" si="5"/>
        <v>67223753023282.469</v>
      </c>
      <c r="L19">
        <f t="shared" si="6"/>
        <v>3.1299597154828176E-5</v>
      </c>
    </row>
    <row r="20" spans="1:12">
      <c r="A20" s="1">
        <v>1798.7012987012899</v>
      </c>
      <c r="B20" s="1">
        <v>0.27004219409282698</v>
      </c>
      <c r="C20" s="3">
        <f t="shared" si="0"/>
        <v>5.3340772357627363E-11</v>
      </c>
      <c r="D20" s="1">
        <v>1798.7012987012899</v>
      </c>
      <c r="E20" s="1">
        <v>0.61181434599156104</v>
      </c>
      <c r="F20" s="1"/>
      <c r="G20" s="3">
        <f t="shared" si="1"/>
        <v>1.082915917495116E-10</v>
      </c>
      <c r="H20" s="8">
        <f t="shared" si="2"/>
        <v>2.0301841717525608</v>
      </c>
      <c r="I20" s="3">
        <f t="shared" si="3"/>
        <v>2.1093977305789928</v>
      </c>
      <c r="J20">
        <f t="shared" si="4"/>
        <v>67735176303422.914</v>
      </c>
      <c r="K20">
        <f t="shared" si="5"/>
        <v>68627267596641.648</v>
      </c>
      <c r="L20">
        <f t="shared" si="6"/>
        <v>1.7345629684283414E-4</v>
      </c>
    </row>
    <row r="21" spans="1:12">
      <c r="A21" s="1">
        <v>1896.1038961038901</v>
      </c>
      <c r="B21" s="1">
        <v>0.28551336146272799</v>
      </c>
      <c r="C21" s="3">
        <f t="shared" si="0"/>
        <v>5.8529273203679039E-11</v>
      </c>
      <c r="D21" s="1">
        <v>1896.1038961038901</v>
      </c>
      <c r="E21" s="1">
        <v>0.594936708860759</v>
      </c>
      <c r="F21" s="1"/>
      <c r="G21" s="3">
        <f t="shared" si="1"/>
        <v>1.0875167068204344E-10</v>
      </c>
      <c r="H21" s="8">
        <f t="shared" si="2"/>
        <v>1.8580731440760061</v>
      </c>
      <c r="I21" s="3">
        <f t="shared" si="3"/>
        <v>1.9473344995856754</v>
      </c>
      <c r="J21">
        <f t="shared" si="4"/>
        <v>68613595913010.156</v>
      </c>
      <c r="K21">
        <f t="shared" si="5"/>
        <v>69959358043989.445</v>
      </c>
      <c r="L21">
        <f t="shared" si="6"/>
        <v>3.8469473777385198E-4</v>
      </c>
    </row>
    <row r="22" spans="1:12">
      <c r="A22" s="1">
        <v>2000</v>
      </c>
      <c r="B22" s="1">
        <v>0.30098452883262999</v>
      </c>
      <c r="C22" s="3">
        <f t="shared" si="0"/>
        <v>6.4347573815715053E-11</v>
      </c>
      <c r="D22" s="1">
        <v>1996.7532467532401</v>
      </c>
      <c r="E22" s="1">
        <v>0.582278481012658</v>
      </c>
      <c r="F22" s="1"/>
      <c r="G22" s="3">
        <f t="shared" si="1"/>
        <v>1.0918168698704263E-10</v>
      </c>
      <c r="H22" s="8">
        <f t="shared" si="2"/>
        <v>1.6967490848952278</v>
      </c>
      <c r="I22" s="3">
        <f t="shared" si="3"/>
        <v>1.8140390850933308</v>
      </c>
      <c r="J22">
        <f t="shared" si="4"/>
        <v>70270866387446.445</v>
      </c>
      <c r="K22">
        <f t="shared" si="5"/>
        <v>71309773188350.828</v>
      </c>
      <c r="L22">
        <f t="shared" si="6"/>
        <v>2.1857604445933305E-4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H+HO2=OH+OH_Ref</vt:lpstr>
      <vt:lpstr>Estimate HO2+H=OH+OH from Burke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2019-08-18T23:45:00Z</dcterms:modified>
</cp:coreProperties>
</file>