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240" yWindow="465" windowWidth="24630" windowHeight="16440" tabRatio="564"/>
  </bookViews>
  <sheets>
    <sheet name="OH+OH=H2O+O" sheetId="2" r:id="rId1"/>
    <sheet name="H2O+O=OH+OH" sheetId="11" r:id="rId2"/>
  </sheets>
  <definedNames>
    <definedName name="solver_adj" localSheetId="1" hidden="1">'H2O+O=OH+OH'!$K$5:$K$7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'H2O+O=OH+OH'!$L$7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8" i="2"/>
  <c r="L4" i="2"/>
  <c r="L3" i="2"/>
  <c r="E32" i="11" l="1"/>
  <c r="E33" i="11"/>
  <c r="E34" i="11"/>
  <c r="E35" i="11"/>
  <c r="E36" i="11"/>
  <c r="E37" i="11"/>
  <c r="E38" i="11"/>
  <c r="E39" i="11"/>
  <c r="E31" i="11"/>
  <c r="F4" i="2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8" i="11"/>
  <c r="J17" i="11"/>
  <c r="J18" i="11"/>
  <c r="J19" i="11"/>
  <c r="J20" i="11"/>
  <c r="J21" i="11"/>
  <c r="J22" i="11"/>
  <c r="J23" i="11"/>
  <c r="J24" i="11"/>
  <c r="J25" i="11"/>
  <c r="J26" i="11"/>
  <c r="J16" i="11"/>
  <c r="G9" i="11"/>
  <c r="G10" i="11"/>
  <c r="G11" i="11"/>
  <c r="G12" i="11"/>
  <c r="C11" i="11"/>
  <c r="F11" i="11"/>
  <c r="H11" i="11"/>
  <c r="G8" i="11"/>
  <c r="D16" i="11"/>
  <c r="I16" i="11"/>
  <c r="K16" i="11"/>
  <c r="C9" i="11"/>
  <c r="F9" i="11"/>
  <c r="H9" i="11"/>
  <c r="C12" i="11"/>
  <c r="F12" i="11"/>
  <c r="H12" i="11"/>
  <c r="C8" i="11"/>
  <c r="F8" i="11"/>
  <c r="D18" i="11"/>
  <c r="I18" i="11"/>
  <c r="K18" i="11"/>
  <c r="D19" i="11"/>
  <c r="I19" i="11"/>
  <c r="K19" i="11"/>
  <c r="D20" i="11"/>
  <c r="I20" i="11"/>
  <c r="K20" i="11"/>
  <c r="D21" i="11"/>
  <c r="I21" i="11"/>
  <c r="K21" i="11"/>
  <c r="D22" i="11"/>
  <c r="I22" i="11"/>
  <c r="K22" i="11"/>
  <c r="D23" i="11"/>
  <c r="I23" i="11"/>
  <c r="K23" i="11"/>
  <c r="D24" i="11"/>
  <c r="I24" i="11"/>
  <c r="K24" i="11"/>
  <c r="D25" i="11"/>
  <c r="I25" i="11"/>
  <c r="K25" i="11"/>
  <c r="D26" i="11"/>
  <c r="I26" i="11"/>
  <c r="D17" i="11"/>
  <c r="I17" i="11"/>
  <c r="K17" i="11"/>
  <c r="C10" i="11"/>
  <c r="F10" i="11"/>
  <c r="H10" i="11"/>
  <c r="H8" i="11"/>
  <c r="K26" i="11"/>
  <c r="L7" i="11"/>
  <c r="I7" i="11"/>
  <c r="H4" i="2"/>
  <c r="H3" i="2"/>
  <c r="F3" i="2"/>
  <c r="F8" i="2"/>
  <c r="H8" i="2"/>
  <c r="H9" i="2"/>
</calcChain>
</file>

<file path=xl/sharedStrings.xml><?xml version="1.0" encoding="utf-8"?>
<sst xmlns="http://schemas.openxmlformats.org/spreadsheetml/2006/main" count="54" uniqueCount="24">
  <si>
    <t>Author</t>
  </si>
  <si>
    <t>Year</t>
  </si>
  <si>
    <t>Journal</t>
  </si>
  <si>
    <t>min T</t>
  </si>
  <si>
    <t>max T</t>
  </si>
  <si>
    <t>A</t>
  </si>
  <si>
    <t>n</t>
  </si>
  <si>
    <t>E</t>
  </si>
  <si>
    <t>Au</t>
  </si>
  <si>
    <t>nu</t>
  </si>
  <si>
    <t>Eu</t>
  </si>
  <si>
    <t>comments</t>
  </si>
  <si>
    <t>Altinay, G. et al</t>
  </si>
  <si>
    <t>J. Phys. Chem. A</t>
  </si>
  <si>
    <t>Wooldridge, M.S. et al</t>
  </si>
  <si>
    <t>Int. J. Chem. Kinet.</t>
  </si>
  <si>
    <t>Sutherland, J.W. et al</t>
  </si>
  <si>
    <t>Symp. Int. Combust. Proc.</t>
  </si>
  <si>
    <t>Nguyen</t>
  </si>
  <si>
    <t>Hong</t>
  </si>
  <si>
    <t xml:space="preserve">Bang </t>
  </si>
  <si>
    <t>J Phys Chem A</t>
  </si>
  <si>
    <t>Albers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</si>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</sst>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abSelected="1" workbookViewId="0">
      <selection activeCell="L8" sqref="L8:L12"/>
    </sheetView>
  </sheetViews>
  <sheetFormatPr defaultColWidth="8.85546875" defaultRowHeight="15"/>
  <cols>
    <col min="1" max="1" width="25" style="2" customWidth="1"/>
    <col min="3" max="3" width="32.7109375" style="2" customWidth="1"/>
    <col min="5" max="5" width="12" style="2" bestFit="1" customWidth="1"/>
    <col min="6" max="7" width="9.42578125" style="2" bestFit="1" customWidth="1"/>
    <col min="9" max="9" width="10.42578125" style="2" bestFit="1" customWidth="1"/>
    <col min="10" max="11" width="9.42578125" style="2" bestFit="1" customWidth="1"/>
    <col min="12" max="12" width="12" bestFit="1" customWidth="1"/>
  </cols>
  <sheetData>
    <row r="2" spans="1:1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>
      <c r="A3" s="3" t="s">
        <v>12</v>
      </c>
      <c r="B3" s="3">
        <v>2014</v>
      </c>
      <c r="C3" s="3" t="s">
        <v>13</v>
      </c>
      <c r="D3" s="3">
        <v>295</v>
      </c>
      <c r="E3" s="3">
        <v>701</v>
      </c>
      <c r="F3" s="4">
        <f>4.79E-18*298^1.79</f>
        <v>1.2858272522692464E-13</v>
      </c>
      <c r="G3" s="3">
        <v>1.79</v>
      </c>
      <c r="H3" s="3">
        <f>-879*8.314/1000</f>
        <v>-7.3080060000000007</v>
      </c>
      <c r="I3" s="4">
        <v>1.5429927027230955E-14</v>
      </c>
      <c r="J3" s="3">
        <v>0</v>
      </c>
      <c r="K3" s="3">
        <v>0</v>
      </c>
      <c r="L3" s="3">
        <f>F3*(1500/298)^G3*EXP(-H3*1000/8.314/1500)</f>
        <v>4.1690339668638005E-12</v>
      </c>
    </row>
    <row r="4" spans="1:12" s="2" customFormat="1">
      <c r="A4" s="3" t="s">
        <v>18</v>
      </c>
      <c r="B4" s="3">
        <v>2013</v>
      </c>
      <c r="C4" s="3" t="s">
        <v>21</v>
      </c>
      <c r="D4" s="3">
        <v>200</v>
      </c>
      <c r="E4" s="3">
        <v>2500</v>
      </c>
      <c r="F4" s="4">
        <f>0.0000000000000000044*298^1.82</f>
        <v>1.4012843674643602E-13</v>
      </c>
      <c r="G4" s="3">
        <v>1.82</v>
      </c>
      <c r="H4" s="3">
        <f>-829*8.314/1000</f>
        <v>-6.8923060000000005</v>
      </c>
      <c r="I4" s="4">
        <v>0</v>
      </c>
      <c r="J4" s="3">
        <v>0</v>
      </c>
      <c r="K4" s="3">
        <v>0.8368000000000001</v>
      </c>
      <c r="L4" s="3">
        <f>F4*(1500/298)^G4*EXP(-H4*1000/8.314/1500)</f>
        <v>4.6127386789005217E-12</v>
      </c>
    </row>
    <row r="5" spans="1:12" s="2" customFormat="1">
      <c r="A5" s="3" t="s">
        <v>20</v>
      </c>
      <c r="B5" s="3">
        <v>2007</v>
      </c>
      <c r="C5" s="3" t="s">
        <v>21</v>
      </c>
      <c r="D5" s="3">
        <v>293</v>
      </c>
      <c r="E5" s="3">
        <v>293</v>
      </c>
      <c r="F5" s="4">
        <v>2.6999999999999998E-12</v>
      </c>
      <c r="G5" s="3">
        <v>0</v>
      </c>
      <c r="H5" s="3">
        <v>0</v>
      </c>
      <c r="I5" s="4">
        <v>9E-13</v>
      </c>
      <c r="J5" s="3">
        <v>0</v>
      </c>
      <c r="K5" s="3">
        <v>0</v>
      </c>
      <c r="L5" s="3"/>
    </row>
    <row r="6" spans="1:12" s="2" customFormat="1">
      <c r="A6" s="3" t="s">
        <v>20</v>
      </c>
      <c r="B6" s="3">
        <v>2007</v>
      </c>
      <c r="C6" s="3" t="s">
        <v>21</v>
      </c>
      <c r="D6" s="3">
        <v>347</v>
      </c>
      <c r="E6" s="3">
        <v>347</v>
      </c>
      <c r="F6" s="4">
        <v>2E-12</v>
      </c>
      <c r="G6" s="3">
        <v>0</v>
      </c>
      <c r="H6" s="3">
        <v>0</v>
      </c>
      <c r="I6" s="4">
        <v>7.0000000000000005E-13</v>
      </c>
      <c r="J6" s="3">
        <v>0</v>
      </c>
      <c r="K6" s="3">
        <v>0</v>
      </c>
      <c r="L6" s="3"/>
    </row>
    <row r="7" spans="1:12" s="2" customFormat="1">
      <c r="A7" s="3" t="s">
        <v>20</v>
      </c>
      <c r="B7" s="3">
        <v>2007</v>
      </c>
      <c r="C7" s="3" t="s">
        <v>21</v>
      </c>
      <c r="D7" s="3">
        <v>373</v>
      </c>
      <c r="E7" s="3">
        <v>373</v>
      </c>
      <c r="F7" s="4">
        <v>2.1999999999999999E-12</v>
      </c>
      <c r="G7" s="3">
        <v>0</v>
      </c>
      <c r="H7" s="3">
        <v>0</v>
      </c>
      <c r="I7" s="4">
        <v>7.0000000000000005E-13</v>
      </c>
      <c r="J7" s="3">
        <v>0</v>
      </c>
      <c r="K7" s="3">
        <v>0</v>
      </c>
      <c r="L7" s="3"/>
    </row>
    <row r="8" spans="1:12" s="2" customFormat="1">
      <c r="A8" s="3" t="s">
        <v>19</v>
      </c>
      <c r="B8" s="3">
        <v>2010</v>
      </c>
      <c r="C8" s="3" t="s">
        <v>21</v>
      </c>
      <c r="D8" s="3">
        <v>1175</v>
      </c>
      <c r="E8" s="3">
        <v>1425</v>
      </c>
      <c r="F8" s="4">
        <f>4340/6.02E+23*298^2.7</f>
        <v>3.4536406806525357E-14</v>
      </c>
      <c r="G8" s="3">
        <v>2.7</v>
      </c>
      <c r="H8" s="3">
        <f>-951*8.314/1000</f>
        <v>-7.9066140000000003</v>
      </c>
      <c r="I8" s="4">
        <v>8.2887376335660855E-15</v>
      </c>
      <c r="J8" s="3">
        <v>0</v>
      </c>
      <c r="K8" s="3">
        <v>0</v>
      </c>
      <c r="L8" s="3">
        <f>F8*(1500/298)^G8*EXP(-H8*1000/8.314/1500)</f>
        <v>5.113077073355778E-12</v>
      </c>
    </row>
    <row r="9" spans="1:12">
      <c r="A9" s="3" t="s">
        <v>14</v>
      </c>
      <c r="B9" s="3">
        <v>1994</v>
      </c>
      <c r="C9" s="3" t="s">
        <v>15</v>
      </c>
      <c r="D9" s="3">
        <v>1050</v>
      </c>
      <c r="E9" s="3">
        <v>2380</v>
      </c>
      <c r="F9" s="4">
        <v>9.8999999999999994E-17</v>
      </c>
      <c r="G9" s="3">
        <v>4.7699999999999996</v>
      </c>
      <c r="H9" s="3">
        <f>-4570*8.314/1000</f>
        <v>-37.994980000000005</v>
      </c>
      <c r="I9" s="4">
        <v>1.9799999999999999E-17</v>
      </c>
      <c r="J9" s="3">
        <v>0</v>
      </c>
      <c r="K9" s="3">
        <v>0</v>
      </c>
      <c r="L9" s="3">
        <f t="shared" ref="L9:L12" si="0">F9*(1500/298)^G9*EXP(-H9*1000/8.314/1500)</f>
        <v>4.6422598050382904E-12</v>
      </c>
    </row>
    <row r="10" spans="1:12">
      <c r="A10" s="3" t="s">
        <v>16</v>
      </c>
      <c r="B10" s="3">
        <v>1991</v>
      </c>
      <c r="C10" s="3" t="s">
        <v>17</v>
      </c>
      <c r="D10" s="3">
        <v>1290</v>
      </c>
      <c r="E10" s="3">
        <v>2030</v>
      </c>
      <c r="F10" s="4">
        <v>8.8999999999999996E-12</v>
      </c>
      <c r="G10" s="3">
        <v>0</v>
      </c>
      <c r="H10" s="3">
        <v>8.8130000000000006</v>
      </c>
      <c r="I10" s="4">
        <v>1.424E-12</v>
      </c>
      <c r="J10" s="3">
        <v>0</v>
      </c>
      <c r="K10" s="3">
        <v>0</v>
      </c>
      <c r="L10" s="3">
        <f t="shared" si="0"/>
        <v>4.3901868126074055E-12</v>
      </c>
    </row>
    <row r="11" spans="1:12">
      <c r="A11" s="3" t="s">
        <v>22</v>
      </c>
      <c r="B11" s="3">
        <v>1971</v>
      </c>
      <c r="C11" s="5" t="s">
        <v>17</v>
      </c>
      <c r="D11" s="3">
        <v>753</v>
      </c>
      <c r="E11" s="3">
        <v>1040</v>
      </c>
      <c r="F11" s="1">
        <v>6.0099999999999996E-12</v>
      </c>
      <c r="G11" s="3">
        <v>0</v>
      </c>
      <c r="H11" s="3">
        <v>4.1479999999999997</v>
      </c>
      <c r="I11" s="4">
        <v>3.186024096385542E-12</v>
      </c>
      <c r="J11" s="3">
        <v>0</v>
      </c>
      <c r="K11" s="3">
        <v>0.2305430895207059</v>
      </c>
      <c r="L11" s="3">
        <f t="shared" si="0"/>
        <v>4.3094620825691062E-12</v>
      </c>
    </row>
    <row r="12" spans="1:12">
      <c r="A12" s="3" t="s">
        <v>23</v>
      </c>
      <c r="B12" s="3">
        <v>1991</v>
      </c>
      <c r="C12" s="5" t="s">
        <v>17</v>
      </c>
      <c r="D12" s="3">
        <v>1500</v>
      </c>
      <c r="E12" s="3">
        <v>2400</v>
      </c>
      <c r="F12" s="1">
        <v>4.2750000000000003E-12</v>
      </c>
      <c r="G12" s="3">
        <v>0.35699999999999998</v>
      </c>
      <c r="H12" s="3">
        <v>3.8180000000000001</v>
      </c>
      <c r="I12" s="4">
        <v>7.5957589285714298E-13</v>
      </c>
      <c r="J12" s="3">
        <v>0</v>
      </c>
      <c r="K12" s="3">
        <v>0.11429630215751437</v>
      </c>
      <c r="L12" s="3">
        <f t="shared" si="0"/>
        <v>5.6046193255325949E-12</v>
      </c>
    </row>
    <row r="13" spans="1:12">
      <c r="A13"/>
      <c r="C13"/>
      <c r="F13" s="1"/>
      <c r="G13"/>
      <c r="I13" s="1"/>
      <c r="J13"/>
      <c r="K13"/>
    </row>
    <row r="14" spans="1:12">
      <c r="A14"/>
      <c r="C14"/>
      <c r="F14" s="1"/>
      <c r="G14"/>
      <c r="I14" s="1"/>
      <c r="J14"/>
      <c r="K14"/>
    </row>
    <row r="15" spans="1:12">
      <c r="A15"/>
      <c r="C15"/>
      <c r="F15" s="1"/>
      <c r="G15"/>
      <c r="I15" s="1"/>
      <c r="J15"/>
      <c r="K15"/>
    </row>
    <row r="16" spans="1:12">
      <c r="A16"/>
      <c r="C16"/>
      <c r="F16" s="1"/>
      <c r="I16" s="1"/>
      <c r="J16"/>
      <c r="K16"/>
    </row>
    <row r="17" spans="1:11">
      <c r="A17"/>
      <c r="C17"/>
      <c r="F17" s="1"/>
      <c r="G17" s="3"/>
      <c r="I17" s="1"/>
      <c r="J17"/>
      <c r="K17"/>
    </row>
    <row r="20" spans="1:11">
      <c r="D20" s="1"/>
    </row>
    <row r="21" spans="1:11">
      <c r="D21" s="1"/>
    </row>
    <row r="22" spans="1:11">
      <c r="D22" s="1"/>
    </row>
    <row r="23" spans="1:11">
      <c r="D23" s="1"/>
    </row>
    <row r="24" spans="1:11">
      <c r="C24" s="1"/>
      <c r="D24" s="1"/>
    </row>
    <row r="25" spans="1:11">
      <c r="C25" s="1"/>
      <c r="D25" s="1"/>
    </row>
    <row r="26" spans="1:11">
      <c r="D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workbookViewId="0">
      <selection activeCell="I4" sqref="I4"/>
    </sheetView>
  </sheetViews>
  <sheetFormatPr defaultRowHeight="15"/>
  <cols>
    <col min="3" max="7" width="12" bestFit="1" customWidth="1"/>
    <col min="9" max="10" width="12" bestFit="1" customWidth="1"/>
  </cols>
  <sheetData>
    <row r="2" spans="1:12" s="2" customForma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>
      <c r="A3" s="3" t="s">
        <v>22</v>
      </c>
      <c r="B3" s="3">
        <v>1971</v>
      </c>
      <c r="C3" s="5" t="s">
        <v>17</v>
      </c>
      <c r="D3" s="3">
        <v>753</v>
      </c>
      <c r="E3" s="3">
        <v>1040</v>
      </c>
      <c r="F3" s="4">
        <v>6.6399999999999998E-11</v>
      </c>
      <c r="G3" s="3">
        <v>0</v>
      </c>
      <c r="H3" s="3">
        <v>72.418999999999997</v>
      </c>
      <c r="I3" s="4">
        <v>3.5199999999999999E-11</v>
      </c>
      <c r="J3" s="3">
        <v>0</v>
      </c>
      <c r="K3" s="3">
        <v>4.0250000000000004</v>
      </c>
    </row>
    <row r="4" spans="1:12">
      <c r="A4" s="3" t="s">
        <v>23</v>
      </c>
      <c r="B4" s="3">
        <v>1991</v>
      </c>
      <c r="C4" s="5" t="s">
        <v>17</v>
      </c>
      <c r="D4" s="3">
        <v>1500</v>
      </c>
      <c r="E4" s="3">
        <v>2400</v>
      </c>
      <c r="F4" s="4">
        <v>1.12E-10</v>
      </c>
      <c r="G4" s="3">
        <v>0</v>
      </c>
      <c r="H4" s="3">
        <v>75.828000000000003</v>
      </c>
      <c r="I4" s="4">
        <v>1.99E-11</v>
      </c>
      <c r="J4" s="3">
        <v>0</v>
      </c>
      <c r="K4" s="3">
        <v>2.27</v>
      </c>
    </row>
    <row r="5" spans="1:12">
      <c r="G5" t="s">
        <v>5</v>
      </c>
      <c r="H5" s="1">
        <v>6.0099999999999996E-12</v>
      </c>
      <c r="J5" s="2" t="s">
        <v>5</v>
      </c>
      <c r="K5" s="1">
        <v>4.2750000000000003E-12</v>
      </c>
    </row>
    <row r="6" spans="1:12">
      <c r="G6" t="s">
        <v>6</v>
      </c>
      <c r="H6" s="3">
        <v>0</v>
      </c>
      <c r="J6" s="2" t="s">
        <v>6</v>
      </c>
      <c r="K6" s="3">
        <v>0.35699999999999998</v>
      </c>
    </row>
    <row r="7" spans="1:12">
      <c r="G7" t="s">
        <v>7</v>
      </c>
      <c r="H7" s="3">
        <v>4.1479999999999997</v>
      </c>
      <c r="I7">
        <f>SUM(H8:H12)</f>
        <v>2.0162717945248001E-6</v>
      </c>
      <c r="J7" s="2" t="s">
        <v>7</v>
      </c>
      <c r="K7" s="3">
        <v>3.8180000000000001</v>
      </c>
      <c r="L7">
        <f>SUM(K16:K26)</f>
        <v>1.2767762717764596E-6</v>
      </c>
    </row>
    <row r="8" spans="1:12">
      <c r="A8">
        <f>0.0336*B8^0.139*EXP(8200/B8)</f>
        <v>10215.451120623777</v>
      </c>
      <c r="B8">
        <v>700</v>
      </c>
      <c r="C8" s="2">
        <f t="shared" ref="C8" si="0">$F$3*EXP(-$H$3*1000/8.314/$B8)</f>
        <v>2.618188501840477E-16</v>
      </c>
      <c r="E8">
        <v>11263.464333335651</v>
      </c>
      <c r="F8">
        <f>C8*E8</f>
        <v>2.9489872808429716E-12</v>
      </c>
      <c r="G8">
        <f>H$5*(B8/298)^H$6*EXP(-H$7*1000/8.314/B8)</f>
        <v>2.9466987595036845E-12</v>
      </c>
      <c r="H8">
        <f>(G8-F8)^2/F8^2</f>
        <v>6.022324237134618E-7</v>
      </c>
    </row>
    <row r="9" spans="1:12">
      <c r="A9" s="2">
        <f t="shared" ref="A9:A26" si="1">0.0336*B9^0.139*EXP(8200/B9)</f>
        <v>2406.5075308880946</v>
      </c>
      <c r="B9">
        <v>800</v>
      </c>
      <c r="C9">
        <f>$F$3*EXP(-$H$3*1000/8.314/$B9)</f>
        <v>1.2402859021604031E-15</v>
      </c>
      <c r="E9">
        <v>2598.3181150925684</v>
      </c>
      <c r="F9" s="2">
        <f t="shared" ref="F9:F12" si="2">C9*E9</f>
        <v>3.2226573274773041E-12</v>
      </c>
      <c r="G9" s="2">
        <f t="shared" ref="G9:G12" si="3">H$5*(B9/298)^H$6*EXP(-H$7*1000/8.314/B9)</f>
        <v>3.2212770742233591E-12</v>
      </c>
      <c r="H9" s="2">
        <f t="shared" ref="H9:H12" si="4">(G9-F9)^2/F9^2</f>
        <v>1.8343799820359792E-7</v>
      </c>
    </row>
    <row r="10" spans="1:12">
      <c r="A10" s="2">
        <f t="shared" si="1"/>
        <v>783.22089604215068</v>
      </c>
      <c r="B10" s="2">
        <v>900</v>
      </c>
      <c r="C10" s="2">
        <f t="shared" ref="C10:C12" si="5">$F$3*EXP(-$H$3*1000/8.314/$B10)</f>
        <v>4.1584065729158771E-15</v>
      </c>
      <c r="E10">
        <v>830.16546638462296</v>
      </c>
      <c r="F10" s="2">
        <f t="shared" si="2"/>
        <v>3.4521655320215905E-12</v>
      </c>
      <c r="G10" s="2">
        <f t="shared" si="3"/>
        <v>3.4524080858827399E-12</v>
      </c>
      <c r="H10" s="2">
        <f t="shared" si="4"/>
        <v>4.9366593572610613E-9</v>
      </c>
    </row>
    <row r="11" spans="1:12">
      <c r="A11" s="2">
        <f t="shared" si="1"/>
        <v>319.56118945300989</v>
      </c>
      <c r="B11" s="2">
        <v>1000</v>
      </c>
      <c r="C11" s="2">
        <f t="shared" si="5"/>
        <v>1.0945889553341806E-14</v>
      </c>
      <c r="E11">
        <v>333.41183325356121</v>
      </c>
      <c r="F11" s="2">
        <f t="shared" si="2"/>
        <v>3.6494891025706955E-12</v>
      </c>
      <c r="G11" s="2">
        <f t="shared" si="3"/>
        <v>3.6491974254335391E-12</v>
      </c>
      <c r="H11" s="2">
        <f t="shared" si="4"/>
        <v>6.3876429884965616E-9</v>
      </c>
    </row>
    <row r="12" spans="1:12">
      <c r="A12" s="2">
        <f t="shared" si="1"/>
        <v>153.65999567666915</v>
      </c>
      <c r="B12" s="2">
        <v>1100</v>
      </c>
      <c r="C12" s="2">
        <f t="shared" si="5"/>
        <v>2.4163097635871341E-14</v>
      </c>
      <c r="E12">
        <v>158.20583129299604</v>
      </c>
      <c r="F12" s="2">
        <f t="shared" si="2"/>
        <v>3.8227429480968525E-12</v>
      </c>
      <c r="G12" s="2">
        <f t="shared" si="3"/>
        <v>3.818521841699892E-12</v>
      </c>
      <c r="H12" s="2">
        <f t="shared" si="4"/>
        <v>1.2192770702619828E-6</v>
      </c>
    </row>
    <row r="13" spans="1:12">
      <c r="A13" s="2">
        <f t="shared" si="1"/>
        <v>83.565002452828566</v>
      </c>
      <c r="B13" s="2">
        <v>1200</v>
      </c>
      <c r="D13" s="2"/>
      <c r="E13">
        <v>85.089058383899228</v>
      </c>
      <c r="I13" s="2"/>
    </row>
    <row r="14" spans="1:12">
      <c r="A14" s="2">
        <f t="shared" si="1"/>
        <v>49.954356185799483</v>
      </c>
      <c r="B14" s="2">
        <v>1300</v>
      </c>
      <c r="D14" s="2"/>
      <c r="E14">
        <v>50.401780945690597</v>
      </c>
      <c r="I14" s="2"/>
    </row>
    <row r="15" spans="1:12">
      <c r="A15" s="2">
        <f t="shared" si="1"/>
        <v>32.164432773160932</v>
      </c>
      <c r="B15" s="2">
        <v>1400</v>
      </c>
      <c r="D15" s="2"/>
      <c r="E15">
        <v>32.210688671075388</v>
      </c>
      <c r="I15" s="2"/>
    </row>
    <row r="16" spans="1:12">
      <c r="A16" s="2">
        <f t="shared" si="1"/>
        <v>21.976530499708911</v>
      </c>
      <c r="B16" s="2">
        <v>1500</v>
      </c>
      <c r="D16" s="2">
        <f>$F$4*EXP(-$H$4*1000/8.314/$B16)</f>
        <v>2.5618702563244116E-13</v>
      </c>
      <c r="E16">
        <v>21.876084238311236</v>
      </c>
      <c r="I16" s="2">
        <f>D16*E16</f>
        <v>5.6043689534976828E-12</v>
      </c>
      <c r="J16" s="2">
        <f>K$5*(B16/298)^K$6*EXP(-K$7*1000/8.314/B16)</f>
        <v>5.6046193255325949E-12</v>
      </c>
      <c r="K16">
        <f>(J16-I16)^2/I16^2</f>
        <v>1.995805435644413E-9</v>
      </c>
    </row>
    <row r="17" spans="1:11">
      <c r="A17" s="2">
        <f t="shared" si="1"/>
        <v>15.75691436488936</v>
      </c>
      <c r="B17" s="2">
        <v>1600</v>
      </c>
      <c r="D17" s="2">
        <f>$F$4*EXP(-$H$4*1000/8.314/$B17)</f>
        <v>3.7462645025577204E-13</v>
      </c>
      <c r="E17">
        <v>15.610666846382239</v>
      </c>
      <c r="I17">
        <f>D17*E17</f>
        <v>5.8481687067856459E-12</v>
      </c>
      <c r="J17" s="2">
        <f t="shared" ref="J17:J26" si="6">K$5*(B17/298)^K$6*EXP(-K$7*1000/8.314/B17)</f>
        <v>5.8460474370937407E-12</v>
      </c>
      <c r="K17" s="2">
        <f t="shared" ref="K17:K26" si="7">(J17-I17)^2/I17^2</f>
        <v>1.3156851979989491E-7</v>
      </c>
    </row>
    <row r="18" spans="1:11">
      <c r="A18" s="2">
        <f t="shared" si="1"/>
        <v>11.754492529217684</v>
      </c>
      <c r="B18" s="2">
        <v>1700</v>
      </c>
      <c r="D18" s="2">
        <f t="shared" ref="D18:D26" si="8">$F$4*EXP(-$H$4*1000/8.314/$B18)</f>
        <v>5.2386950531030716E-13</v>
      </c>
      <c r="E18">
        <v>11.603180036994063</v>
      </c>
      <c r="I18" s="2">
        <f t="shared" ref="I18:I26" si="9">D18*E18</f>
        <v>6.0785521860065115E-12</v>
      </c>
      <c r="J18" s="2">
        <f t="shared" si="6"/>
        <v>6.0756687044199263E-12</v>
      </c>
      <c r="K18" s="2">
        <f t="shared" si="7"/>
        <v>2.2502670743606886E-7</v>
      </c>
    </row>
    <row r="19" spans="1:11">
      <c r="A19" s="2">
        <f t="shared" si="1"/>
        <v>9.0630587526272333</v>
      </c>
      <c r="B19" s="2">
        <v>1800</v>
      </c>
      <c r="D19" s="2">
        <f t="shared" si="8"/>
        <v>7.0577664028093934E-13</v>
      </c>
      <c r="E19">
        <v>8.9226273247452124</v>
      </c>
      <c r="I19" s="2">
        <f t="shared" si="9"/>
        <v>6.2973819357375817E-12</v>
      </c>
      <c r="J19" s="2">
        <f t="shared" si="6"/>
        <v>6.2946809165767125E-12</v>
      </c>
      <c r="K19" s="2">
        <f t="shared" si="7"/>
        <v>1.8396502425946967E-7</v>
      </c>
    </row>
    <row r="20" spans="1:11">
      <c r="A20" s="2">
        <f t="shared" si="1"/>
        <v>7.1847155952839223</v>
      </c>
      <c r="B20" s="2">
        <v>1900</v>
      </c>
      <c r="D20" s="2">
        <f t="shared" si="8"/>
        <v>9.2147963193872804E-13</v>
      </c>
      <c r="E20">
        <v>7.0605934485360367</v>
      </c>
      <c r="I20" s="2">
        <f t="shared" si="9"/>
        <v>6.5061930522259817E-12</v>
      </c>
      <c r="J20" s="2">
        <f t="shared" si="6"/>
        <v>6.5041121749932112E-12</v>
      </c>
      <c r="K20" s="2">
        <f t="shared" si="7"/>
        <v>1.022913772461469E-7</v>
      </c>
    </row>
    <row r="21" spans="1:11">
      <c r="A21" s="2">
        <f t="shared" si="1"/>
        <v>5.8316281352917763</v>
      </c>
      <c r="B21" s="2">
        <v>2000</v>
      </c>
      <c r="D21" s="2">
        <f t="shared" si="8"/>
        <v>1.1714462171857985E-12</v>
      </c>
      <c r="E21">
        <v>5.7247656751751697</v>
      </c>
      <c r="I21" s="2">
        <f t="shared" si="9"/>
        <v>6.7062550944590565E-12</v>
      </c>
      <c r="J21" s="2">
        <f t="shared" si="6"/>
        <v>6.7048503967706888E-12</v>
      </c>
      <c r="K21" s="2">
        <f t="shared" si="7"/>
        <v>4.3873834937236364E-8</v>
      </c>
    </row>
    <row r="22" spans="1:11">
      <c r="A22" s="2">
        <f t="shared" si="1"/>
        <v>4.8299686040411096</v>
      </c>
      <c r="B22" s="2">
        <v>2100</v>
      </c>
      <c r="D22" s="2">
        <f t="shared" si="8"/>
        <v>1.4555652268575315E-12</v>
      </c>
      <c r="E22">
        <v>4.7394797711182752</v>
      </c>
      <c r="I22" s="2">
        <f t="shared" si="9"/>
        <v>6.8986219482344535E-12</v>
      </c>
      <c r="J22" s="2">
        <f t="shared" si="6"/>
        <v>6.897666948832508E-12</v>
      </c>
      <c r="K22" s="2">
        <f t="shared" si="7"/>
        <v>1.9163794610325172E-8</v>
      </c>
    </row>
    <row r="23" spans="1:11">
      <c r="A23" s="2">
        <f t="shared" si="1"/>
        <v>4.0707085374515053</v>
      </c>
      <c r="B23" s="2">
        <v>2200</v>
      </c>
      <c r="D23" s="2">
        <f t="shared" si="8"/>
        <v>1.7732395740818204E-12</v>
      </c>
      <c r="E23">
        <v>3.9950449781688717</v>
      </c>
      <c r="I23" s="2">
        <f t="shared" si="9"/>
        <v>7.0841718555258855E-12</v>
      </c>
      <c r="J23" s="2">
        <f t="shared" si="6"/>
        <v>7.0832356812947943E-12</v>
      </c>
      <c r="K23" s="2">
        <f t="shared" si="7"/>
        <v>1.7463656838165607E-8</v>
      </c>
    </row>
    <row r="24" spans="1:11">
      <c r="A24" s="2">
        <f t="shared" si="1"/>
        <v>3.4831621018049095</v>
      </c>
      <c r="B24" s="2">
        <v>2300</v>
      </c>
      <c r="D24" s="2">
        <f t="shared" si="8"/>
        <v>2.1234785395745158E-12</v>
      </c>
      <c r="E24">
        <v>3.4206324253850706</v>
      </c>
      <c r="I24" s="2">
        <f t="shared" si="9"/>
        <v>7.263639547077924E-12</v>
      </c>
      <c r="J24" s="2">
        <f t="shared" si="6"/>
        <v>7.2621483462474462E-12</v>
      </c>
      <c r="K24" s="2">
        <f t="shared" si="7"/>
        <v>4.2146712503275003E-8</v>
      </c>
    </row>
    <row r="25" spans="1:11">
      <c r="A25" s="2">
        <f t="shared" si="1"/>
        <v>3.0201472634339752</v>
      </c>
      <c r="B25" s="2">
        <v>2400</v>
      </c>
      <c r="D25" s="2">
        <f t="shared" si="8"/>
        <v>2.504984054405528E-12</v>
      </c>
      <c r="E25">
        <v>2.9691374969096533</v>
      </c>
      <c r="I25" s="2">
        <f t="shared" si="9"/>
        <v>7.4376420850962246E-12</v>
      </c>
      <c r="J25" s="2">
        <f t="shared" si="6"/>
        <v>7.4349271651386537E-12</v>
      </c>
      <c r="K25" s="2">
        <f t="shared" si="7"/>
        <v>1.3324272602613966E-7</v>
      </c>
    </row>
    <row r="26" spans="1:11">
      <c r="A26" s="2">
        <f t="shared" si="1"/>
        <v>2.6493469707444337</v>
      </c>
      <c r="B26" s="2">
        <v>2500</v>
      </c>
      <c r="D26" s="2">
        <f t="shared" si="8"/>
        <v>2.9162280837278404E-12</v>
      </c>
      <c r="E26">
        <v>2.6084035587240817</v>
      </c>
      <c r="I26" s="2">
        <f t="shared" si="9"/>
        <v>7.6066997116468078E-12</v>
      </c>
      <c r="J26" s="2">
        <f t="shared" si="6"/>
        <v>7.602035135316554E-12</v>
      </c>
      <c r="K26" s="2">
        <f t="shared" si="7"/>
        <v>3.7603811268409304E-7</v>
      </c>
    </row>
    <row r="31" spans="1:11">
      <c r="C31">
        <v>753</v>
      </c>
      <c r="D31">
        <v>3.44</v>
      </c>
      <c r="E31">
        <f>D31/6020000000000000</f>
        <v>5.7142857142857144E-16</v>
      </c>
    </row>
    <row r="32" spans="1:11">
      <c r="C32">
        <v>773</v>
      </c>
      <c r="D32">
        <v>5.94</v>
      </c>
      <c r="E32" s="2">
        <f t="shared" ref="E32:E39" si="10">D32/6020000000000000</f>
        <v>9.8671096345514947E-16</v>
      </c>
    </row>
    <row r="33" spans="3:5">
      <c r="C33">
        <v>814</v>
      </c>
      <c r="D33">
        <v>7.75</v>
      </c>
      <c r="E33" s="2">
        <f t="shared" si="10"/>
        <v>1.287375415282392E-15</v>
      </c>
    </row>
    <row r="34" spans="3:5">
      <c r="C34">
        <v>814</v>
      </c>
      <c r="D34">
        <v>6.88</v>
      </c>
      <c r="E34" s="2">
        <f t="shared" si="10"/>
        <v>1.1428571428571429E-15</v>
      </c>
    </row>
    <row r="35" spans="3:5">
      <c r="C35" s="2">
        <v>814</v>
      </c>
      <c r="D35">
        <v>7.28</v>
      </c>
      <c r="E35" s="2">
        <f t="shared" si="10"/>
        <v>1.2093023255813953E-15</v>
      </c>
    </row>
    <row r="36" spans="3:5">
      <c r="C36">
        <v>849</v>
      </c>
      <c r="D36">
        <v>15.75</v>
      </c>
      <c r="E36" s="2">
        <f t="shared" si="10"/>
        <v>2.616279069767442E-15</v>
      </c>
    </row>
    <row r="37" spans="3:5">
      <c r="C37">
        <v>859</v>
      </c>
      <c r="D37">
        <v>13.1</v>
      </c>
      <c r="E37" s="2">
        <f t="shared" si="10"/>
        <v>2.1760797342192692E-15</v>
      </c>
    </row>
    <row r="38" spans="3:5">
      <c r="C38">
        <v>935</v>
      </c>
      <c r="D38">
        <v>31.1</v>
      </c>
      <c r="E38" s="2">
        <f t="shared" si="10"/>
        <v>5.1661129568106315E-15</v>
      </c>
    </row>
    <row r="39" spans="3:5">
      <c r="C39">
        <v>1045</v>
      </c>
      <c r="D39">
        <v>94.5</v>
      </c>
      <c r="E39" s="2">
        <f t="shared" si="10"/>
        <v>1.5697674418604651E-14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OH+OH=H2O+O</vt:lpstr>
      <vt:lpstr>H2O+O=OH+OH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2017-08-23T18:58:07Z</dcterms:created>
  <dcterms:modified xsi:type="dcterms:W3CDTF">2019-08-23T00:34:39Z</dcterms:modified>
</cp:coreProperties>
</file>