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8800" windowHeight="16440"/>
  </bookViews>
  <sheets>
    <sheet name="HO2+H=H2+O2_Ref" sheetId="1" r:id="rId1"/>
    <sheet name="H2+O2=HO2+H" sheetId="6" r:id="rId2"/>
  </sheets>
  <calcPr calcId="145621"/>
</workbook>
</file>

<file path=xl/calcChain.xml><?xml version="1.0" encoding="utf-8"?>
<calcChain xmlns="http://schemas.openxmlformats.org/spreadsheetml/2006/main">
  <c r="F9" i="6" l="1"/>
  <c r="H9" i="6"/>
  <c r="H8" i="6"/>
  <c r="G8" i="6"/>
  <c r="F8" i="6"/>
  <c r="I7" i="1" l="1"/>
  <c r="H35" i="6" l="1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37" i="6"/>
  <c r="L19" i="6"/>
  <c r="L18" i="6"/>
  <c r="L17" i="6"/>
  <c r="F35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37" i="6"/>
  <c r="D42" i="6"/>
  <c r="D38" i="6"/>
  <c r="D39" i="6"/>
  <c r="D40" i="6"/>
  <c r="D41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37" i="6"/>
  <c r="I33" i="6"/>
  <c r="K32" i="6"/>
  <c r="F5" i="1" l="1"/>
  <c r="I5" i="1" s="1"/>
  <c r="K19" i="6" l="1"/>
  <c r="K18" i="6"/>
  <c r="K17" i="6"/>
  <c r="I6" i="1"/>
  <c r="H6" i="6"/>
  <c r="H5" i="6"/>
  <c r="F6" i="6"/>
  <c r="F5" i="6"/>
  <c r="B19" i="6"/>
  <c r="A19" i="6" s="1"/>
  <c r="I3" i="6" l="1"/>
  <c r="D21" i="6"/>
  <c r="D22" i="6"/>
  <c r="D23" i="6"/>
  <c r="D24" i="6"/>
  <c r="D25" i="6"/>
  <c r="D26" i="6"/>
  <c r="D27" i="6"/>
  <c r="D28" i="6"/>
  <c r="D29" i="6"/>
  <c r="D20" i="6"/>
  <c r="H3" i="6"/>
  <c r="H7" i="6"/>
  <c r="A12" i="6"/>
  <c r="A13" i="6"/>
  <c r="A14" i="6"/>
  <c r="A15" i="6"/>
  <c r="A16" i="6"/>
  <c r="A17" i="6"/>
  <c r="A18" i="6"/>
  <c r="A11" i="6"/>
  <c r="E19" i="6"/>
  <c r="E18" i="6"/>
  <c r="E17" i="6"/>
  <c r="E16" i="6"/>
  <c r="E15" i="6"/>
  <c r="E14" i="6"/>
  <c r="E13" i="6"/>
  <c r="E12" i="6"/>
  <c r="E11" i="6"/>
  <c r="B12" i="6"/>
  <c r="B13" i="6"/>
  <c r="B14" i="6"/>
  <c r="B15" i="6"/>
  <c r="B16" i="6"/>
  <c r="B17" i="6"/>
  <c r="B18" i="6"/>
  <c r="B11" i="6"/>
  <c r="J19" i="6"/>
  <c r="G21" i="6"/>
  <c r="G22" i="6"/>
  <c r="G23" i="6"/>
  <c r="G24" i="6"/>
  <c r="G25" i="6"/>
  <c r="G26" i="6"/>
  <c r="G27" i="6"/>
  <c r="G28" i="6"/>
  <c r="G29" i="6"/>
  <c r="G20" i="6"/>
  <c r="J18" i="6"/>
  <c r="J17" i="6"/>
  <c r="F21" i="6"/>
  <c r="F22" i="6"/>
  <c r="F23" i="6"/>
  <c r="F24" i="6"/>
  <c r="F25" i="6"/>
  <c r="F26" i="6"/>
  <c r="F27" i="6"/>
  <c r="F28" i="6"/>
  <c r="F29" i="6"/>
  <c r="F20" i="6"/>
  <c r="E21" i="6"/>
  <c r="E22" i="6"/>
  <c r="E23" i="6"/>
  <c r="E24" i="6"/>
  <c r="E25" i="6"/>
  <c r="E26" i="6"/>
  <c r="E27" i="6"/>
  <c r="E28" i="6"/>
  <c r="E29" i="6"/>
  <c r="E20" i="6"/>
</calcChain>
</file>

<file path=xl/sharedStrings.xml><?xml version="1.0" encoding="utf-8"?>
<sst xmlns="http://schemas.openxmlformats.org/spreadsheetml/2006/main" count="55" uniqueCount="29">
  <si>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</si>
  <si>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</si>
  <si>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</si>
  <si>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</si>
  <si>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</si>
  <si>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</si>
  <si>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</si>
  <si>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</si>
  <si>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</si>
  <si>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</si>
  <si>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</si>
  <si>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comments</t>
  </si>
  <si>
    <t>Sridharan</t>
  </si>
  <si>
    <t>J. Phys. Chem.</t>
  </si>
  <si>
    <t>Keyser, L.F.</t>
  </si>
  <si>
    <t>Baldwin</t>
  </si>
  <si>
    <t>J. Chem. Soc. Faraday Trans. 1</t>
  </si>
  <si>
    <t>Michael</t>
  </si>
  <si>
    <t>Proc. Combust. Inst.</t>
  </si>
  <si>
    <t>ATCT equlibrium</t>
  </si>
  <si>
    <t>Bull. Chem. Soc. Jpn.</t>
  </si>
  <si>
    <t>Koike</t>
  </si>
  <si>
    <t>Harding</t>
  </si>
  <si>
    <t>Phys Chem Chem Phys</t>
  </si>
  <si>
    <t>Michael Equilibrium</t>
  </si>
  <si>
    <t>theory</t>
  </si>
  <si>
    <t>Michael ATCT</t>
  </si>
  <si>
    <t>Harding 2007</t>
  </si>
  <si>
    <t>Michael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</si>
</sst>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0" fillId="0" borderId="0" xfId="0" applyFont="1"/>
    <xf numFmtId="11" fontId="0" fillId="0" borderId="0" xfId="0" applyNumberFormat="1" applyFont="1"/>
    <xf numFmtId="2" fontId="0" fillId="0" borderId="0" xfId="0" applyNumberFormat="1" applyFont="1"/>
    <xf numFmtId="0" fontId="5" fillId="0" borderId="0" xfId="0" applyFont="1"/>
    <xf numFmtId="2" fontId="4" fillId="0" borderId="0" xfId="0" applyNumberFormat="1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H7" sqref="H7"/>
    </sheetView>
  </sheetViews>
  <sheetFormatPr defaultColWidth="9.140625" defaultRowHeight="15"/>
  <cols>
    <col min="1" max="1" width="22.7109375" style="2" bestFit="1" customWidth="1"/>
    <col min="2" max="2" width="9.140625" style="2" bestFit="1" customWidth="1"/>
    <col min="3" max="3" width="43.140625" style="2" bestFit="1" customWidth="1"/>
    <col min="4" max="5" width="9.140625" style="2" bestFit="1" customWidth="1"/>
    <col min="6" max="6" width="13.7109375" style="2" bestFit="1" customWidth="1"/>
    <col min="7" max="7" width="9.140625" style="2" bestFit="1" customWidth="1"/>
    <col min="8" max="8" width="11" style="2" bestFit="1" customWidth="1"/>
    <col min="9" max="9" width="13.7109375" style="2" bestFit="1" customWidth="1"/>
    <col min="10" max="11" width="9.140625" style="2" bestFit="1" customWidth="1"/>
    <col min="12" max="45" width="9.140625" style="2" customWidth="1"/>
    <col min="46" max="16384" width="9.140625" style="2"/>
  </cols>
  <sheetData>
    <row r="1" spans="1:14">
      <c r="F1" s="3"/>
    </row>
    <row r="2" spans="1:14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5" t="s">
        <v>7</v>
      </c>
      <c r="I2" s="5" t="s">
        <v>8</v>
      </c>
      <c r="J2" s="4" t="s">
        <v>9</v>
      </c>
      <c r="K2" s="5" t="s">
        <v>10</v>
      </c>
    </row>
    <row r="3" spans="1:14" ht="15" customHeight="1">
      <c r="A3" t="s">
        <v>12</v>
      </c>
      <c r="B3" s="4">
        <v>1982</v>
      </c>
      <c r="C3" t="s">
        <v>13</v>
      </c>
      <c r="D3" s="4">
        <v>300</v>
      </c>
      <c r="E3" s="4">
        <v>300</v>
      </c>
      <c r="F3" s="3">
        <v>6.7100000000000003E-12</v>
      </c>
      <c r="G3" s="4">
        <v>0</v>
      </c>
      <c r="H3" s="7">
        <v>0</v>
      </c>
      <c r="I3" s="3">
        <v>3.4000000000000001E-12</v>
      </c>
      <c r="J3" s="4">
        <v>0</v>
      </c>
      <c r="K3" s="8">
        <v>0</v>
      </c>
    </row>
    <row r="4" spans="1:14" ht="15" customHeight="1">
      <c r="A4" t="s">
        <v>14</v>
      </c>
      <c r="B4" s="5">
        <v>1986</v>
      </c>
      <c r="C4" t="s">
        <v>13</v>
      </c>
      <c r="D4" s="4">
        <v>245</v>
      </c>
      <c r="E4" s="4">
        <v>300</v>
      </c>
      <c r="F4" s="6">
        <v>6.9600000000000002E-12</v>
      </c>
      <c r="G4" s="4">
        <v>0</v>
      </c>
      <c r="H4" s="7">
        <v>0</v>
      </c>
      <c r="I4" s="3">
        <v>3.9999999999999999E-12</v>
      </c>
      <c r="J4" s="4">
        <v>0</v>
      </c>
      <c r="K4" s="8">
        <v>0</v>
      </c>
      <c r="N4" s="3"/>
    </row>
    <row r="5" spans="1:14" ht="15" customHeight="1">
      <c r="A5" t="s">
        <v>15</v>
      </c>
      <c r="B5" s="4">
        <v>1974</v>
      </c>
      <c r="C5" t="s">
        <v>16</v>
      </c>
      <c r="D5" s="4">
        <v>773</v>
      </c>
      <c r="E5" s="4">
        <v>773</v>
      </c>
      <c r="F5" s="6">
        <f>0.082*0.00000000000000738*6.02E+23/1000*(0.000000000000815*6.02E+23/1000)^0.5/6.02E+23*1000</f>
        <v>1.3404396453333063E-11</v>
      </c>
      <c r="G5" s="4">
        <v>0</v>
      </c>
      <c r="H5" s="7">
        <v>0</v>
      </c>
      <c r="I5" s="6">
        <f>F5*0.2</f>
        <v>2.6808792906666128E-12</v>
      </c>
      <c r="J5" s="4">
        <v>0</v>
      </c>
      <c r="K5" s="8">
        <v>0</v>
      </c>
      <c r="N5" s="3"/>
    </row>
    <row r="6" spans="1:14" ht="15" customHeight="1">
      <c r="A6" s="11" t="s">
        <v>17</v>
      </c>
      <c r="B6" s="4">
        <v>2000</v>
      </c>
      <c r="C6" s="14" t="s">
        <v>18</v>
      </c>
      <c r="D6" s="4">
        <v>1662</v>
      </c>
      <c r="E6" s="4">
        <v>2097</v>
      </c>
      <c r="F6" s="5">
        <v>1.0760401721664277E-11</v>
      </c>
      <c r="G6" s="7">
        <v>-0.35580000000000001</v>
      </c>
      <c r="H6" s="15">
        <v>-38.294283999999976</v>
      </c>
      <c r="I6" s="2">
        <f>F6*0.2</f>
        <v>2.1520803443328552E-12</v>
      </c>
      <c r="J6" s="4">
        <v>0</v>
      </c>
      <c r="K6" s="8">
        <v>0</v>
      </c>
    </row>
    <row r="7" spans="1:14" ht="15" customHeight="1">
      <c r="A7" s="11" t="s">
        <v>17</v>
      </c>
      <c r="B7" s="4">
        <v>2000</v>
      </c>
      <c r="C7" s="14" t="s">
        <v>18</v>
      </c>
      <c r="D7" s="5">
        <v>300</v>
      </c>
      <c r="E7" s="5">
        <v>2300</v>
      </c>
      <c r="F7" s="6">
        <v>9.2089246674420206E-13</v>
      </c>
      <c r="G7" s="6">
        <v>2.077</v>
      </c>
      <c r="H7" s="6">
        <v>-4.8636899999999912</v>
      </c>
      <c r="I7" s="6">
        <f>0.00000000000018</f>
        <v>1.7999999999999999E-13</v>
      </c>
      <c r="J7" s="4">
        <v>0</v>
      </c>
      <c r="K7" s="8">
        <v>1</v>
      </c>
    </row>
    <row r="8" spans="1:14" ht="15" customHeight="1">
      <c r="A8"/>
      <c r="B8" s="9"/>
      <c r="C8"/>
      <c r="D8" s="9"/>
      <c r="E8" s="5"/>
      <c r="F8" s="3"/>
      <c r="G8" s="4"/>
      <c r="H8" s="7"/>
      <c r="I8" s="5"/>
      <c r="J8" s="5"/>
      <c r="K8" s="5"/>
    </row>
    <row r="9" spans="1:14" ht="15" customHeight="1">
      <c r="A9"/>
      <c r="B9" s="10"/>
      <c r="C9"/>
      <c r="D9" s="9"/>
      <c r="E9" s="5"/>
      <c r="F9" s="3"/>
      <c r="G9" s="4"/>
      <c r="H9" s="5"/>
      <c r="I9" s="5"/>
      <c r="J9" s="4"/>
      <c r="K9" s="5"/>
    </row>
    <row r="10" spans="1:14" ht="15" customHeight="1">
      <c r="A10"/>
      <c r="B10" s="6"/>
      <c r="C10"/>
      <c r="D10" s="9"/>
      <c r="E10" s="5"/>
      <c r="F10" s="3"/>
      <c r="G10" s="4"/>
      <c r="H10" s="7"/>
      <c r="I10" s="6"/>
      <c r="J10" s="5"/>
      <c r="K10" s="8"/>
    </row>
    <row r="11" spans="1:14" ht="15" customHeight="1">
      <c r="A11"/>
      <c r="B11" s="6"/>
      <c r="C11"/>
      <c r="D11" s="9"/>
      <c r="E11" s="5"/>
      <c r="F11" s="3"/>
      <c r="G11" s="4"/>
      <c r="H11" s="7"/>
      <c r="I11" s="6"/>
      <c r="J11" s="4"/>
      <c r="K11" s="8"/>
    </row>
    <row r="12" spans="1:14" ht="15" customHeight="1">
      <c r="A12" s="4"/>
      <c r="B12" s="6"/>
      <c r="C12" s="4"/>
      <c r="D12" s="5"/>
      <c r="E12" s="5"/>
      <c r="F12" s="6"/>
      <c r="G12" s="5"/>
      <c r="H12" s="6"/>
      <c r="I12" s="6"/>
      <c r="J12" s="5"/>
      <c r="K12" s="8"/>
    </row>
    <row r="13" spans="1:14" ht="15" customHeight="1">
      <c r="A13" s="5"/>
      <c r="B13" s="6"/>
      <c r="D13" s="5"/>
      <c r="E13" s="5"/>
      <c r="G13" s="5"/>
      <c r="H13" s="6"/>
      <c r="I13" s="6"/>
      <c r="J13" s="5"/>
      <c r="K13" s="8"/>
    </row>
    <row r="14" spans="1:14" ht="15" customHeight="1">
      <c r="A14" s="4"/>
      <c r="B14" s="10"/>
      <c r="D14" s="9"/>
      <c r="E14" s="5"/>
      <c r="G14" s="4"/>
      <c r="I14" s="6"/>
      <c r="J14" s="4"/>
      <c r="K14" s="5"/>
    </row>
    <row r="15" spans="1:14" s="1" customFormat="1" ht="15" customHeight="1">
      <c r="A15" s="4"/>
      <c r="B15" s="10"/>
      <c r="C15" s="4"/>
      <c r="D15" s="9"/>
      <c r="E15" s="5"/>
      <c r="F15" s="6"/>
      <c r="G15" s="5"/>
      <c r="H15" s="7"/>
      <c r="I15" s="5"/>
      <c r="J15" s="5"/>
      <c r="K15" s="5"/>
    </row>
    <row r="16" spans="1:14" ht="15" customHeight="1">
      <c r="A16" s="5"/>
      <c r="B16" s="6"/>
      <c r="C16" s="5"/>
      <c r="D16" s="5"/>
      <c r="E16" s="5"/>
      <c r="F16" s="6"/>
      <c r="G16" s="4"/>
      <c r="H16" s="7"/>
      <c r="I16" s="6"/>
      <c r="J16" s="5"/>
      <c r="K16" s="8"/>
    </row>
    <row r="17" spans="1:11" s="1" customFormat="1" ht="15" customHeight="1">
      <c r="A17" s="5"/>
      <c r="B17" s="6"/>
      <c r="C17" s="5"/>
      <c r="D17" s="5"/>
      <c r="E17" s="5"/>
      <c r="F17" s="6"/>
      <c r="G17" s="5"/>
      <c r="H17" s="7"/>
      <c r="I17" s="6"/>
      <c r="J17" s="5"/>
      <c r="K17" s="8"/>
    </row>
    <row r="18" spans="1:11" ht="15" customHeight="1">
      <c r="A18" s="4"/>
      <c r="B18" s="6"/>
      <c r="C18" s="4"/>
      <c r="D18" s="5"/>
      <c r="E18" s="5"/>
      <c r="F18" s="6"/>
      <c r="G18" s="5"/>
      <c r="H18" s="7"/>
      <c r="I18" s="6"/>
      <c r="J18" s="4"/>
      <c r="K18" s="8"/>
    </row>
    <row r="19" spans="1:11" ht="15" customHeight="1">
      <c r="A19" s="4"/>
      <c r="B19" s="10"/>
      <c r="C19" s="4"/>
      <c r="D19" s="9"/>
      <c r="E19" s="5"/>
      <c r="G19" s="4"/>
      <c r="H19" s="7"/>
      <c r="I19" s="6"/>
      <c r="J19" s="4"/>
      <c r="K19" s="8"/>
    </row>
    <row r="20" spans="1:11" ht="15" customHeight="1">
      <c r="A20" s="4"/>
      <c r="B20" s="10"/>
      <c r="C20" s="4"/>
      <c r="D20" s="9"/>
      <c r="E20" s="5"/>
      <c r="G20" s="4"/>
      <c r="H20" s="7"/>
      <c r="I20" s="5"/>
      <c r="J20" s="5"/>
      <c r="K20" s="5"/>
    </row>
    <row r="21" spans="1:11" ht="18.75" customHeight="1">
      <c r="A21" s="4"/>
      <c r="B21" s="10"/>
      <c r="C21" s="4"/>
      <c r="D21" s="9"/>
      <c r="E21" s="5"/>
      <c r="G21" s="4"/>
      <c r="H21" s="5"/>
      <c r="I21" s="5"/>
      <c r="J21" s="4"/>
      <c r="K21" s="5"/>
    </row>
    <row r="22" spans="1:11" ht="15" customHeight="1">
      <c r="A22" s="5"/>
      <c r="B22" s="6"/>
      <c r="C22" s="5"/>
      <c r="D22" s="5"/>
      <c r="E22" s="5"/>
      <c r="F22" s="6"/>
      <c r="G22" s="5"/>
      <c r="H22" s="7"/>
      <c r="I22" s="6"/>
      <c r="J22" s="5"/>
      <c r="K22" s="8"/>
    </row>
    <row r="23" spans="1:11" ht="18.75" customHeight="1">
      <c r="A23" s="5"/>
      <c r="B23" s="6"/>
      <c r="C23" s="5"/>
      <c r="D23" s="5"/>
      <c r="E23" s="5"/>
      <c r="F23" s="6"/>
      <c r="G23" s="5"/>
      <c r="H23" s="7"/>
      <c r="I23" s="6"/>
      <c r="J23" s="5"/>
      <c r="K23" s="8"/>
    </row>
    <row r="24" spans="1:11" ht="16.149999999999999" customHeight="1">
      <c r="A24" s="5"/>
      <c r="B24" s="10"/>
      <c r="C24" s="5"/>
      <c r="D24" s="9"/>
      <c r="E24" s="5"/>
      <c r="F24" s="6"/>
      <c r="G24" s="5"/>
      <c r="H24" s="7"/>
      <c r="I24" s="6"/>
      <c r="J24" s="5"/>
      <c r="K24" s="5"/>
    </row>
    <row r="25" spans="1:11">
      <c r="A25" s="5"/>
      <c r="B25" s="6"/>
      <c r="C25" s="5"/>
      <c r="D25" s="5"/>
      <c r="E25" s="5"/>
      <c r="F25" s="6"/>
      <c r="G25" s="5"/>
      <c r="H25" s="7"/>
      <c r="I25" s="6"/>
      <c r="J25" s="5"/>
      <c r="K25" s="8"/>
    </row>
    <row r="26" spans="1:11">
      <c r="A26" s="4"/>
      <c r="B26" s="6"/>
      <c r="C26" s="4"/>
      <c r="E26" s="5"/>
      <c r="F26" s="6"/>
      <c r="G26" s="5"/>
      <c r="H26" s="7"/>
      <c r="I26" s="6"/>
      <c r="J26" s="5"/>
      <c r="K26" s="8"/>
    </row>
    <row r="27" spans="1:11">
      <c r="A27" s="5"/>
      <c r="B27" s="6"/>
      <c r="C27" s="5"/>
      <c r="E27" s="5"/>
      <c r="F27" s="6"/>
      <c r="G27" s="5"/>
      <c r="H27" s="7"/>
      <c r="I27" s="6"/>
      <c r="J27" s="5"/>
      <c r="K27" s="8"/>
    </row>
    <row r="28" spans="1:11">
      <c r="A28" s="5"/>
      <c r="B28" s="6"/>
      <c r="C28" s="5"/>
      <c r="E28" s="5"/>
      <c r="F28" s="6"/>
      <c r="G28" s="5"/>
      <c r="H28" s="7"/>
      <c r="I28" s="6"/>
      <c r="J28" s="5"/>
      <c r="K28" s="8"/>
    </row>
    <row r="29" spans="1:11">
      <c r="A29" s="4"/>
      <c r="B29" s="6"/>
      <c r="C29" s="4"/>
      <c r="D29" s="5"/>
      <c r="E29" s="5"/>
      <c r="F29" s="6"/>
      <c r="G29" s="5"/>
      <c r="H29" s="7"/>
      <c r="I29" s="6"/>
      <c r="J29" s="5"/>
      <c r="K29" s="8"/>
    </row>
    <row r="30" spans="1:11" ht="16.149999999999999" customHeight="1">
      <c r="A30" s="4"/>
      <c r="B30" s="10"/>
      <c r="C30" s="4"/>
      <c r="D30" s="9"/>
      <c r="E30" s="5"/>
      <c r="F30" s="6"/>
      <c r="G30" s="5"/>
      <c r="H30" s="5"/>
      <c r="I30" s="5"/>
      <c r="J30" s="5"/>
      <c r="K30" s="5"/>
    </row>
    <row r="31" spans="1:11" ht="16.149999999999999" customHeight="1">
      <c r="A31" s="4"/>
      <c r="B31" s="10"/>
      <c r="C31" s="4"/>
      <c r="D31" s="9"/>
      <c r="E31" s="5"/>
      <c r="F31" s="6"/>
      <c r="G31" s="5"/>
      <c r="H31" s="5"/>
      <c r="I31" s="5"/>
      <c r="J31" s="5"/>
      <c r="K31" s="5"/>
    </row>
    <row r="32" spans="1:11" ht="16.149999999999999" customHeight="1">
      <c r="A32" s="4"/>
      <c r="B32" s="10"/>
      <c r="C32" s="4"/>
      <c r="D32" s="9"/>
      <c r="E32" s="5"/>
      <c r="F32" s="6"/>
      <c r="G32" s="5"/>
      <c r="H32" s="7"/>
      <c r="I32" s="6"/>
      <c r="J32" s="5"/>
      <c r="K32" s="8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opLeftCell="A7" workbookViewId="0">
      <selection activeCell="L17" sqref="L17:L19"/>
    </sheetView>
  </sheetViews>
  <sheetFormatPr defaultColWidth="9" defaultRowHeight="15"/>
  <cols>
    <col min="1" max="1" width="19" style="11" bestFit="1" customWidth="1"/>
    <col min="2" max="2" width="11.5703125" style="11" bestFit="1" customWidth="1"/>
    <col min="3" max="3" width="21" style="11" bestFit="1" customWidth="1"/>
    <col min="4" max="7" width="12" style="11" bestFit="1" customWidth="1"/>
    <col min="8" max="8" width="9.5703125" style="11" bestFit="1" customWidth="1"/>
    <col min="9" max="12" width="9" style="11"/>
    <col min="13" max="13" width="14.28515625" style="11" customWidth="1"/>
    <col min="14" max="16384" width="9" style="11"/>
  </cols>
  <sheetData>
    <row r="2" spans="1:13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5" t="s">
        <v>7</v>
      </c>
      <c r="I2" s="5" t="s">
        <v>8</v>
      </c>
      <c r="J2" s="4" t="s">
        <v>9</v>
      </c>
      <c r="K2" s="5" t="s">
        <v>10</v>
      </c>
      <c r="L2" s="4" t="s">
        <v>11</v>
      </c>
    </row>
    <row r="3" spans="1:13" ht="15" customHeight="1">
      <c r="A3" s="11" t="s">
        <v>17</v>
      </c>
      <c r="B3" s="4">
        <v>2000</v>
      </c>
      <c r="C3" s="14" t="s">
        <v>18</v>
      </c>
      <c r="D3" s="4">
        <v>1662</v>
      </c>
      <c r="E3" s="4">
        <v>2097</v>
      </c>
      <c r="F3" s="12">
        <v>1.5E-11</v>
      </c>
      <c r="G3" s="4">
        <v>0</v>
      </c>
      <c r="H3" s="7">
        <f>22905*8.314/1000</f>
        <v>190.43217000000001</v>
      </c>
      <c r="I3" s="12">
        <f>F3*0.2</f>
        <v>3.0000000000000001E-12</v>
      </c>
      <c r="J3" s="4">
        <v>0</v>
      </c>
      <c r="K3" s="8">
        <v>0</v>
      </c>
      <c r="L3" s="4"/>
    </row>
    <row r="4" spans="1:13" ht="15" customHeight="1">
      <c r="A4" s="11" t="s">
        <v>21</v>
      </c>
      <c r="B4" s="4">
        <v>1989</v>
      </c>
      <c r="C4" s="14" t="s">
        <v>20</v>
      </c>
      <c r="D4" s="4">
        <v>1000</v>
      </c>
      <c r="E4" s="4">
        <v>1400</v>
      </c>
      <c r="F4" s="12">
        <v>6.8099999999999994E-8</v>
      </c>
      <c r="G4" s="4"/>
      <c r="H4" s="7">
        <v>285</v>
      </c>
      <c r="I4" s="12"/>
      <c r="J4" s="4"/>
      <c r="K4" s="8"/>
      <c r="L4" s="4"/>
      <c r="M4" s="13"/>
    </row>
    <row r="5" spans="1:13" ht="15" customHeight="1">
      <c r="A5" s="11" t="s">
        <v>17</v>
      </c>
      <c r="B5" s="4">
        <v>2000</v>
      </c>
      <c r="C5" s="14" t="s">
        <v>18</v>
      </c>
      <c r="D5" s="4">
        <v>400</v>
      </c>
      <c r="E5" s="4">
        <v>2300</v>
      </c>
      <c r="F5" s="12">
        <f>1.228E-18*298^2.4328</f>
        <v>1.2837240986414177E-12</v>
      </c>
      <c r="G5" s="4">
        <v>2.4327999999999999</v>
      </c>
      <c r="H5" s="7">
        <f>26926*8.314/1000</f>
        <v>223.862764</v>
      </c>
      <c r="I5" s="12"/>
      <c r="J5" s="4"/>
      <c r="K5" s="8"/>
      <c r="L5" s="4"/>
    </row>
    <row r="6" spans="1:13" ht="15" customHeight="1">
      <c r="A6" s="11" t="s">
        <v>24</v>
      </c>
      <c r="B6" s="4">
        <v>2000</v>
      </c>
      <c r="C6" s="14" t="s">
        <v>18</v>
      </c>
      <c r="D6" s="4">
        <v>400</v>
      </c>
      <c r="E6" s="4">
        <v>2300</v>
      </c>
      <c r="F6" s="13">
        <f>0.2021*298^0.3455</f>
        <v>1.4467984431272081</v>
      </c>
      <c r="G6" s="4">
        <v>0.34549999999999997</v>
      </c>
      <c r="H6" s="7">
        <f>27656*8.314/1000</f>
        <v>229.931984</v>
      </c>
      <c r="I6" s="12"/>
      <c r="J6" s="4"/>
      <c r="K6" s="8"/>
      <c r="L6" s="4"/>
    </row>
    <row r="7" spans="1:13">
      <c r="A7" s="11" t="s">
        <v>19</v>
      </c>
      <c r="B7" s="4"/>
      <c r="C7" s="14"/>
      <c r="D7" s="4">
        <v>400</v>
      </c>
      <c r="E7" s="4">
        <v>2300</v>
      </c>
      <c r="F7" s="11">
        <v>1.3939999999999999</v>
      </c>
      <c r="G7" s="11">
        <v>0.35580000000000001</v>
      </c>
      <c r="H7" s="11">
        <f>27511*8.314/1000</f>
        <v>228.72645399999999</v>
      </c>
    </row>
    <row r="8" spans="1:13">
      <c r="F8" s="12">
        <f>F5/F7</f>
        <v>9.2089246674420206E-13</v>
      </c>
      <c r="G8" s="11">
        <f>G5-G7</f>
        <v>2.077</v>
      </c>
      <c r="H8" s="13">
        <f>H5-H7</f>
        <v>-4.8636899999999912</v>
      </c>
    </row>
    <row r="9" spans="1:13">
      <c r="B9" s="11" t="s">
        <v>21</v>
      </c>
      <c r="D9" s="11" t="s">
        <v>17</v>
      </c>
      <c r="F9" s="12">
        <f>F8*6.02E+23/298^G8</f>
        <v>4025855.9482483254</v>
      </c>
      <c r="G9" s="4">
        <v>2.077</v>
      </c>
      <c r="H9" s="11">
        <f>H8*1000/4.184</f>
        <v>-1162.4498087954089</v>
      </c>
    </row>
    <row r="11" spans="1:13">
      <c r="A11" s="11">
        <f>B11/E11</f>
        <v>3.6498574604771179E-11</v>
      </c>
      <c r="B11" s="11">
        <f>F$4*EXP(-H$4*1000/8.314/C11)</f>
        <v>8.8254536706565519E-23</v>
      </c>
      <c r="C11" s="11">
        <v>1000</v>
      </c>
      <c r="E11" s="11">
        <f t="shared" ref="E11:E19" si="0">1.394*(C11/298)^0.3558*EXP(-27511/C11)</f>
        <v>2.4180269411131655E-12</v>
      </c>
      <c r="G11" s="1"/>
    </row>
    <row r="12" spans="1:13">
      <c r="A12" s="11">
        <f t="shared" ref="A12:A18" si="1">B12/E12</f>
        <v>4.9512469588777798E-11</v>
      </c>
      <c r="B12" s="11">
        <f t="shared" ref="B12:B18" si="2">F$4*EXP(-H$4*1000/8.314/C12)</f>
        <v>4.5150371557448489E-22</v>
      </c>
      <c r="C12" s="11">
        <v>1050</v>
      </c>
      <c r="E12" s="11">
        <f t="shared" si="0"/>
        <v>9.1189900104845515E-12</v>
      </c>
      <c r="G12" s="1"/>
    </row>
    <row r="13" spans="1:13">
      <c r="A13" s="11">
        <f t="shared" si="1"/>
        <v>6.527979819088182E-11</v>
      </c>
      <c r="B13" s="11">
        <f t="shared" si="2"/>
        <v>1.9913057836441144E-21</v>
      </c>
      <c r="C13" s="11">
        <v>1100</v>
      </c>
      <c r="E13" s="11">
        <f t="shared" si="0"/>
        <v>3.050416574238517E-11</v>
      </c>
      <c r="G13" s="1"/>
    </row>
    <row r="14" spans="1:13">
      <c r="A14" s="11">
        <f t="shared" si="1"/>
        <v>8.396478234084743E-11</v>
      </c>
      <c r="B14" s="11">
        <f t="shared" si="2"/>
        <v>7.7192149741197075E-21</v>
      </c>
      <c r="C14" s="11">
        <v>1150</v>
      </c>
      <c r="E14" s="11">
        <f t="shared" si="0"/>
        <v>9.1933960392873449E-11</v>
      </c>
      <c r="G14" s="1"/>
    </row>
    <row r="15" spans="1:13">
      <c r="A15" s="11">
        <f t="shared" si="1"/>
        <v>1.0568799204953418E-10</v>
      </c>
      <c r="B15" s="11">
        <f t="shared" si="2"/>
        <v>2.6728343962645528E-20</v>
      </c>
      <c r="C15" s="11">
        <v>1200</v>
      </c>
      <c r="E15" s="11">
        <f t="shared" si="0"/>
        <v>2.5289858804506766E-10</v>
      </c>
      <c r="G15" s="1"/>
    </row>
    <row r="16" spans="1:13">
      <c r="A16" s="11">
        <f t="shared" si="1"/>
        <v>1.3052756539938358E-10</v>
      </c>
      <c r="B16" s="11">
        <f t="shared" si="2"/>
        <v>8.3795183036952867E-20</v>
      </c>
      <c r="C16" s="11">
        <v>1250</v>
      </c>
      <c r="E16" s="11">
        <f t="shared" si="0"/>
        <v>6.4197307887080683E-10</v>
      </c>
      <c r="G16" s="1"/>
    </row>
    <row r="17" spans="1:12">
      <c r="A17" s="11">
        <f t="shared" si="1"/>
        <v>1.5852179938377236E-10</v>
      </c>
      <c r="B17" s="11">
        <f t="shared" si="2"/>
        <v>2.4059866320646789E-19</v>
      </c>
      <c r="C17" s="11">
        <v>1300</v>
      </c>
      <c r="E17" s="11">
        <f t="shared" si="0"/>
        <v>1.5177638920435926E-9</v>
      </c>
      <c r="G17" s="1"/>
      <c r="J17" s="12">
        <f>F3/F7</f>
        <v>1.0760401721664277E-11</v>
      </c>
      <c r="K17" s="12">
        <f>F5/F6</f>
        <v>8.8728606582316297E-13</v>
      </c>
      <c r="L17" s="12">
        <f>F5/F7</f>
        <v>9.2089246674420206E-13</v>
      </c>
    </row>
    <row r="18" spans="1:12">
      <c r="A18" s="11">
        <f t="shared" si="1"/>
        <v>1.8967264794204365E-10</v>
      </c>
      <c r="B18" s="11">
        <f t="shared" si="2"/>
        <v>6.3890450017093644E-19</v>
      </c>
      <c r="C18" s="11">
        <v>1350</v>
      </c>
      <c r="E18" s="11">
        <f t="shared" si="0"/>
        <v>3.3684588004811323E-9</v>
      </c>
      <c r="G18" s="1"/>
      <c r="J18" s="11">
        <f>-G7</f>
        <v>-0.35580000000000001</v>
      </c>
      <c r="K18" s="11">
        <f>G5-G6</f>
        <v>2.0872999999999999</v>
      </c>
      <c r="L18" s="11">
        <f>G5-G7</f>
        <v>2.077</v>
      </c>
    </row>
    <row r="19" spans="1:12">
      <c r="A19" s="11">
        <f>B19/E19</f>
        <v>2.2394974490443519E-10</v>
      </c>
      <c r="B19" s="11">
        <f>F$4*EXP(-H$4*1000/8.314/C19)</f>
        <v>1.5822779444383916E-18</v>
      </c>
      <c r="C19" s="11">
        <v>1400</v>
      </c>
      <c r="E19" s="11">
        <f t="shared" si="0"/>
        <v>7.0653259512020791E-9</v>
      </c>
      <c r="G19" s="1"/>
      <c r="J19" s="13">
        <f>H3-H7</f>
        <v>-38.294283999999976</v>
      </c>
      <c r="K19" s="13">
        <f>H5-H6</f>
        <v>-6.0692200000000014</v>
      </c>
      <c r="L19" s="13">
        <f>H5-H7</f>
        <v>-4.8636899999999912</v>
      </c>
    </row>
    <row r="20" spans="1:12">
      <c r="C20" s="11">
        <v>1650</v>
      </c>
      <c r="D20" s="11">
        <f>0.000000000015*EXP(-190.43*1000/8.314/C20)</f>
        <v>1.4039864708713473E-17</v>
      </c>
      <c r="E20" s="11">
        <f>1.394*(C20/298)^0.3558*EXP(-27511/C20)</f>
        <v>1.4708918877479985E-7</v>
      </c>
      <c r="F20" s="11">
        <f>D20/E20</f>
        <v>9.5451370870017757E-11</v>
      </c>
      <c r="G20" s="11">
        <f t="shared" ref="G20:G29" si="3">J$17*(C20/298)^J$18*EXP(-J$19*1000/8.314/C20)</f>
        <v>9.5436273072710064E-11</v>
      </c>
    </row>
    <row r="21" spans="1:12">
      <c r="C21" s="11">
        <v>1700</v>
      </c>
      <c r="D21" s="11">
        <f t="shared" ref="D21:D29" si="4">0.000000000015*EXP(-190.43*1000/8.314/C21)</f>
        <v>2.1119248587634835E-17</v>
      </c>
      <c r="E21" s="11">
        <f t="shared" ref="E21:E29" si="5">1.394*(C21/298)^0.3558*EXP(-27511/C21)</f>
        <v>2.427550645785762E-7</v>
      </c>
      <c r="F21" s="11">
        <f t="shared" ref="F21:F29" si="6">D21/E21</f>
        <v>8.6998179108221434E-11</v>
      </c>
      <c r="G21" s="11">
        <f t="shared" si="3"/>
        <v>8.6984823071133195E-11</v>
      </c>
    </row>
    <row r="22" spans="1:12">
      <c r="C22" s="11">
        <v>1750</v>
      </c>
      <c r="D22" s="11">
        <f t="shared" si="4"/>
        <v>3.1035709984897982E-17</v>
      </c>
      <c r="E22" s="11">
        <f t="shared" si="5"/>
        <v>3.8945038807076221E-7</v>
      </c>
      <c r="F22" s="11">
        <f t="shared" si="6"/>
        <v>7.9691049066970936E-11</v>
      </c>
      <c r="G22" s="11">
        <f t="shared" si="3"/>
        <v>7.967916435057248E-11</v>
      </c>
    </row>
    <row r="23" spans="1:12">
      <c r="C23" s="11">
        <v>1800</v>
      </c>
      <c r="D23" s="11">
        <f t="shared" si="4"/>
        <v>4.4643367950205304E-17</v>
      </c>
      <c r="E23" s="11">
        <f t="shared" si="5"/>
        <v>6.0877103093137365E-7</v>
      </c>
      <c r="F23" s="11">
        <f t="shared" si="6"/>
        <v>7.3333594540305782E-11</v>
      </c>
      <c r="G23" s="11">
        <f t="shared" si="3"/>
        <v>7.3322961714599569E-11</v>
      </c>
    </row>
    <row r="24" spans="1:12">
      <c r="C24" s="11">
        <v>1850</v>
      </c>
      <c r="D24" s="11">
        <f t="shared" si="4"/>
        <v>6.2967628566531253E-17</v>
      </c>
      <c r="E24" s="11">
        <f t="shared" si="5"/>
        <v>9.2914875949805133E-7</v>
      </c>
      <c r="F24" s="11">
        <f t="shared" si="6"/>
        <v>6.7769157438845307E-11</v>
      </c>
      <c r="G24" s="11">
        <f t="shared" si="3"/>
        <v>6.775959696460215E-11</v>
      </c>
    </row>
    <row r="25" spans="1:12">
      <c r="C25" s="11">
        <v>1900</v>
      </c>
      <c r="D25" s="11">
        <f t="shared" si="4"/>
        <v>8.7220114266142058E-17</v>
      </c>
      <c r="E25" s="11">
        <f t="shared" si="5"/>
        <v>1.3872720495866952E-6</v>
      </c>
      <c r="F25" s="11">
        <f t="shared" si="6"/>
        <v>6.2871672713457477E-11</v>
      </c>
      <c r="G25" s="11">
        <f t="shared" si="3"/>
        <v>6.2863036541159029E-11</v>
      </c>
    </row>
    <row r="26" spans="1:12">
      <c r="C26" s="11">
        <v>1950</v>
      </c>
      <c r="D26" s="11">
        <f t="shared" si="4"/>
        <v>1.1881180395744589E-16</v>
      </c>
      <c r="E26" s="11">
        <f t="shared" si="5"/>
        <v>2.0296226693788431E-6</v>
      </c>
      <c r="F26" s="11">
        <f t="shared" si="6"/>
        <v>5.8538863282310354E-11</v>
      </c>
      <c r="G26" s="11">
        <f t="shared" si="3"/>
        <v>5.853102843886869E-11</v>
      </c>
    </row>
    <row r="27" spans="1:12">
      <c r="C27" s="11">
        <v>2000</v>
      </c>
      <c r="D27" s="11">
        <f t="shared" si="4"/>
        <v>1.5936405863162289E-16</v>
      </c>
      <c r="E27" s="11">
        <f t="shared" si="5"/>
        <v>2.9141060573564044E-6</v>
      </c>
      <c r="F27" s="11">
        <f t="shared" si="6"/>
        <v>5.468711690479567E-11</v>
      </c>
      <c r="G27" s="11">
        <f t="shared" si="3"/>
        <v>5.4679980550419208E-11</v>
      </c>
    </row>
    <row r="28" spans="1:12">
      <c r="C28" s="11">
        <v>2050</v>
      </c>
      <c r="D28" s="11">
        <f t="shared" si="4"/>
        <v>2.1071728365471152E-16</v>
      </c>
      <c r="E28" s="11">
        <f t="shared" si="5"/>
        <v>4.1117500239693189E-6</v>
      </c>
      <c r="F28" s="11">
        <f t="shared" si="6"/>
        <v>5.124759103212541E-11</v>
      </c>
      <c r="G28" s="11">
        <f t="shared" si="3"/>
        <v>5.1241066615866123E-11</v>
      </c>
    </row>
    <row r="29" spans="1:12">
      <c r="C29" s="11">
        <v>2100</v>
      </c>
      <c r="D29" s="11">
        <f t="shared" si="4"/>
        <v>2.7493705767091408E-16</v>
      </c>
      <c r="E29" s="11">
        <f t="shared" si="5"/>
        <v>5.7084438326899592E-6</v>
      </c>
      <c r="F29" s="11">
        <f t="shared" si="6"/>
        <v>4.8163223766249614E-11</v>
      </c>
      <c r="G29" s="11">
        <f t="shared" si="3"/>
        <v>4.8157238010674165E-11</v>
      </c>
    </row>
    <row r="32" spans="1:12">
      <c r="A32" s="4" t="s">
        <v>22</v>
      </c>
      <c r="B32" s="5">
        <v>2007</v>
      </c>
      <c r="C32" s="4" t="s">
        <v>23</v>
      </c>
      <c r="D32" s="5">
        <v>300</v>
      </c>
      <c r="E32" s="5">
        <v>2200</v>
      </c>
      <c r="F32" s="6">
        <v>2E-12</v>
      </c>
      <c r="G32" s="5">
        <v>1.895</v>
      </c>
      <c r="H32" s="7">
        <v>-1.853</v>
      </c>
      <c r="I32" s="6">
        <v>0</v>
      </c>
      <c r="J32" s="4">
        <v>0</v>
      </c>
      <c r="K32" s="8">
        <f>0.41</f>
        <v>0.41</v>
      </c>
      <c r="L32" s="5" t="s">
        <v>25</v>
      </c>
    </row>
    <row r="33" spans="1:12" ht="15.75">
      <c r="A33" s="11" t="s">
        <v>17</v>
      </c>
      <c r="B33" s="4">
        <v>2000</v>
      </c>
      <c r="C33" s="14" t="s">
        <v>18</v>
      </c>
      <c r="D33" s="4">
        <v>1662</v>
      </c>
      <c r="E33" s="4">
        <v>2097</v>
      </c>
      <c r="F33" s="5">
        <v>1.0760401721664277E-11</v>
      </c>
      <c r="G33" s="5">
        <v>-0.35580000000000001</v>
      </c>
      <c r="H33" s="9">
        <v>-38.294283999999976</v>
      </c>
      <c r="I33" s="2">
        <f>F33*0.2</f>
        <v>2.1520803443328552E-12</v>
      </c>
      <c r="J33" s="4">
        <v>0</v>
      </c>
      <c r="K33" s="8">
        <v>0</v>
      </c>
      <c r="L33" s="5"/>
    </row>
    <row r="34" spans="1:12">
      <c r="A34" s="11" t="s">
        <v>17</v>
      </c>
      <c r="B34" s="4">
        <v>2000</v>
      </c>
      <c r="C34" s="14" t="s">
        <v>18</v>
      </c>
      <c r="D34" s="5">
        <v>300</v>
      </c>
      <c r="E34" s="5">
        <v>2300</v>
      </c>
      <c r="F34" s="6">
        <v>8.8728606582316297E-13</v>
      </c>
      <c r="G34" s="8">
        <v>2.0872999999999999</v>
      </c>
      <c r="H34" s="8">
        <v>-6.0692200000000014</v>
      </c>
      <c r="I34" s="6"/>
      <c r="J34" s="4"/>
      <c r="K34" s="8"/>
      <c r="L34" s="4" t="s">
        <v>25</v>
      </c>
    </row>
    <row r="35" spans="1:12">
      <c r="F35" s="12">
        <f>F34*6.02E+23/298^G34</f>
        <v>3657872.3404255304</v>
      </c>
      <c r="H35" s="11">
        <f>H34/4.184*1000</f>
        <v>-1450.5783938814534</v>
      </c>
    </row>
    <row r="36" spans="1:12">
      <c r="D36" s="11" t="s">
        <v>27</v>
      </c>
      <c r="E36" s="11" t="s">
        <v>28</v>
      </c>
      <c r="F36" s="11" t="s">
        <v>26</v>
      </c>
    </row>
    <row r="37" spans="1:12">
      <c r="C37" s="11">
        <v>300</v>
      </c>
      <c r="D37" s="11">
        <f>F$32*(C37/298)^G$32*EXP(-H$32*1000/8.314/C37)</f>
        <v>4.2577736053754122E-12</v>
      </c>
      <c r="E37" s="11">
        <f>F$34*(C37/298)^G$34*EXP(-H$34*1000/8.314/C37)</f>
        <v>1.025440550916388E-11</v>
      </c>
      <c r="F37" s="11">
        <f>L$17*(C37/298)^L$18*EXP(-L$19*1000/8.314/C37)</f>
        <v>6.5632179365016992E-12</v>
      </c>
    </row>
    <row r="38" spans="1:12">
      <c r="C38" s="11">
        <v>400</v>
      </c>
      <c r="D38" s="11">
        <f t="shared" ref="D38:D60" si="7">F$32*(C38/298)^G$32*EXP(-H$32*1000/8.314/C38)</f>
        <v>6.0992940040226422E-12</v>
      </c>
      <c r="E38" s="11">
        <f t="shared" ref="E38:E60" si="8">F$34*(C38/298)^G$34*EXP(-H$34*1000/8.314/C38)</f>
        <v>1.0174177325322204E-11</v>
      </c>
      <c r="F38" s="11">
        <f t="shared" ref="F38:F60" si="9">L$17*(C38/298)^L$18*EXP(-L$19*1000/8.314/C38)</f>
        <v>7.3264910189495535E-12</v>
      </c>
    </row>
    <row r="39" spans="1:12">
      <c r="C39" s="11">
        <v>500</v>
      </c>
      <c r="D39" s="11">
        <f t="shared" si="7"/>
        <v>8.3277350776814164E-12</v>
      </c>
      <c r="E39" s="11">
        <f t="shared" si="8"/>
        <v>1.125283852513247E-11</v>
      </c>
      <c r="F39" s="11">
        <f t="shared" si="9"/>
        <v>8.6925457004519093E-12</v>
      </c>
    </row>
    <row r="40" spans="1:12">
      <c r="C40" s="11">
        <v>600</v>
      </c>
      <c r="D40" s="11">
        <f t="shared" si="7"/>
        <v>1.0922211975061988E-11</v>
      </c>
      <c r="E40" s="11">
        <f t="shared" si="8"/>
        <v>1.2907994683749025E-11</v>
      </c>
      <c r="F40" s="11">
        <f t="shared" si="9"/>
        <v>1.0445254033807247E-11</v>
      </c>
    </row>
    <row r="41" spans="1:12">
      <c r="C41" s="11">
        <v>700</v>
      </c>
      <c r="D41" s="11">
        <f t="shared" si="7"/>
        <v>1.387166235496141E-11</v>
      </c>
      <c r="E41" s="11">
        <f t="shared" si="8"/>
        <v>1.4966225851639309E-11</v>
      </c>
      <c r="F41" s="11">
        <f t="shared" si="9"/>
        <v>1.2516314627579999E-11</v>
      </c>
    </row>
    <row r="42" spans="1:12">
      <c r="C42" s="1">
        <v>773</v>
      </c>
      <c r="D42" s="1">
        <f t="shared" si="7"/>
        <v>1.6244610849449474E-11</v>
      </c>
      <c r="E42" s="1">
        <f t="shared" si="8"/>
        <v>1.6682645022264302E-11</v>
      </c>
      <c r="F42" s="1">
        <f t="shared" si="9"/>
        <v>1.4212844903606828E-11</v>
      </c>
    </row>
    <row r="43" spans="1:12">
      <c r="C43" s="11">
        <v>800</v>
      </c>
      <c r="D43" s="11">
        <f t="shared" si="7"/>
        <v>1.7168745196500987E-11</v>
      </c>
      <c r="E43" s="11">
        <f t="shared" si="8"/>
        <v>1.7359831196734202E-11</v>
      </c>
      <c r="F43" s="11">
        <f t="shared" si="9"/>
        <v>1.487844290260455E-11</v>
      </c>
    </row>
    <row r="44" spans="1:12">
      <c r="C44" s="11">
        <v>900</v>
      </c>
      <c r="D44" s="11">
        <f t="shared" si="7"/>
        <v>2.0807932711671149E-11</v>
      </c>
      <c r="E44" s="11">
        <f t="shared" si="8"/>
        <v>2.0057810458114261E-11</v>
      </c>
      <c r="F44" s="11">
        <f t="shared" si="9"/>
        <v>1.7519223177572082E-11</v>
      </c>
    </row>
    <row r="45" spans="1:12">
      <c r="C45" s="11">
        <v>1000</v>
      </c>
      <c r="D45" s="11">
        <f t="shared" si="7"/>
        <v>2.478474522748051E-11</v>
      </c>
      <c r="E45" s="11">
        <f t="shared" si="8"/>
        <v>2.3044485963506343E-11</v>
      </c>
      <c r="F45" s="11">
        <f t="shared" si="9"/>
        <v>2.0432617813291131E-11</v>
      </c>
    </row>
    <row r="46" spans="1:12">
      <c r="C46" s="11">
        <v>1100</v>
      </c>
      <c r="D46" s="11">
        <f t="shared" si="7"/>
        <v>2.9095385583510161E-11</v>
      </c>
      <c r="E46" s="11">
        <f t="shared" si="8"/>
        <v>2.631143990788566E-11</v>
      </c>
      <c r="F46" s="11">
        <f t="shared" si="9"/>
        <v>2.3615657882694999E-11</v>
      </c>
    </row>
    <row r="47" spans="1:12">
      <c r="C47" s="11">
        <v>1200</v>
      </c>
      <c r="D47" s="11">
        <f t="shared" si="7"/>
        <v>3.3736540005057961E-11</v>
      </c>
      <c r="E47" s="11">
        <f t="shared" si="8"/>
        <v>2.9854024025641897E-11</v>
      </c>
      <c r="F47" s="11">
        <f t="shared" si="9"/>
        <v>2.7066976617729653E-11</v>
      </c>
    </row>
    <row r="48" spans="1:12">
      <c r="C48" s="11">
        <v>1300</v>
      </c>
      <c r="D48" s="11">
        <f t="shared" si="7"/>
        <v>3.8705258221861703E-11</v>
      </c>
      <c r="E48" s="11">
        <f t="shared" si="8"/>
        <v>3.3669686121006712E-11</v>
      </c>
      <c r="F48" s="11">
        <f t="shared" si="9"/>
        <v>3.0786094589451824E-11</v>
      </c>
    </row>
    <row r="49" spans="3:6">
      <c r="C49" s="11">
        <v>1400</v>
      </c>
      <c r="D49" s="11">
        <f t="shared" si="7"/>
        <v>4.3998875478360203E-11</v>
      </c>
      <c r="E49" s="11">
        <f t="shared" si="8"/>
        <v>3.7757102023787234E-11</v>
      </c>
      <c r="F49" s="11">
        <f t="shared" si="9"/>
        <v>3.4773044895850891E-11</v>
      </c>
    </row>
    <row r="50" spans="3:6">
      <c r="C50" s="11">
        <v>1500</v>
      </c>
      <c r="D50" s="11">
        <f t="shared" si="7"/>
        <v>4.9614958638199508E-11</v>
      </c>
      <c r="E50" s="11">
        <f t="shared" si="8"/>
        <v>4.211569638596499E-11</v>
      </c>
      <c r="F50" s="11">
        <f t="shared" si="9"/>
        <v>3.9028165036562385E-11</v>
      </c>
    </row>
    <row r="51" spans="3:6">
      <c r="C51" s="11">
        <v>1600</v>
      </c>
      <c r="D51" s="11">
        <f t="shared" si="7"/>
        <v>5.5551267131997578E-11</v>
      </c>
      <c r="E51" s="11">
        <f t="shared" si="8"/>
        <v>4.6745364487798708E-11</v>
      </c>
      <c r="F51" s="11">
        <f t="shared" si="9"/>
        <v>4.355197595238668E-11</v>
      </c>
    </row>
    <row r="52" spans="3:6">
      <c r="C52" s="11">
        <v>1700</v>
      </c>
      <c r="D52" s="11">
        <f t="shared" si="7"/>
        <v>6.1805723578944251E-11</v>
      </c>
      <c r="E52" s="11">
        <f t="shared" si="8"/>
        <v>5.1646303941261184E-11</v>
      </c>
      <c r="F52" s="11">
        <f t="shared" si="9"/>
        <v>4.8345109112192265E-11</v>
      </c>
    </row>
    <row r="53" spans="3:6">
      <c r="C53" s="11">
        <v>1800</v>
      </c>
      <c r="D53" s="11">
        <f t="shared" si="7"/>
        <v>6.8376391012542441E-11</v>
      </c>
      <c r="E53" s="11">
        <f t="shared" si="8"/>
        <v>5.6818909346724232E-11</v>
      </c>
      <c r="F53" s="11">
        <f t="shared" si="9"/>
        <v>5.3408261266654308E-11</v>
      </c>
    </row>
    <row r="54" spans="3:6">
      <c r="C54" s="11">
        <v>1900</v>
      </c>
      <c r="D54" s="11">
        <f t="shared" si="7"/>
        <v>7.5261454791428864E-11</v>
      </c>
      <c r="E54" s="11">
        <f t="shared" si="8"/>
        <v>6.2263704459581683E-11</v>
      </c>
      <c r="F54" s="11">
        <f t="shared" si="9"/>
        <v>5.8742165726074079E-11</v>
      </c>
    </row>
    <row r="55" spans="3:6">
      <c r="C55" s="11">
        <v>2000</v>
      </c>
      <c r="D55" s="11">
        <f t="shared" si="7"/>
        <v>8.2459207941899881E-11</v>
      </c>
      <c r="E55" s="11">
        <f t="shared" si="8"/>
        <v>6.7981297469651283E-11</v>
      </c>
      <c r="F55" s="11">
        <f t="shared" si="9"/>
        <v>6.4347573815715053E-11</v>
      </c>
    </row>
    <row r="56" spans="3:6">
      <c r="C56" s="11">
        <v>2100</v>
      </c>
      <c r="D56" s="11">
        <f t="shared" si="7"/>
        <v>8.9968039082385741E-11</v>
      </c>
      <c r="E56" s="11">
        <f t="shared" si="8"/>
        <v>7.3972350938994471E-11</v>
      </c>
      <c r="F56" s="11">
        <f t="shared" si="9"/>
        <v>7.0225242764796763E-11</v>
      </c>
    </row>
    <row r="57" spans="3:6">
      <c r="C57" s="11">
        <v>2200</v>
      </c>
      <c r="D57" s="11">
        <f t="shared" si="7"/>
        <v>9.7786422335014063E-11</v>
      </c>
      <c r="E57" s="11">
        <f t="shared" si="8"/>
        <v>8.0237561271085743E-11</v>
      </c>
      <c r="F57" s="11">
        <f t="shared" si="9"/>
        <v>7.6375927752677314E-11</v>
      </c>
    </row>
    <row r="58" spans="3:6">
      <c r="C58" s="11">
        <v>2300</v>
      </c>
      <c r="D58" s="11">
        <f t="shared" si="7"/>
        <v>1.0591290879621044E-10</v>
      </c>
      <c r="E58" s="11">
        <f t="shared" si="8"/>
        <v>8.6777644513199376E-11</v>
      </c>
      <c r="F58" s="11">
        <f t="shared" si="9"/>
        <v>8.2800376691078988E-11</v>
      </c>
    </row>
    <row r="59" spans="3:6">
      <c r="C59" s="11">
        <v>2400</v>
      </c>
      <c r="D59" s="11">
        <f t="shared" si="7"/>
        <v>1.1434611925088631E-10</v>
      </c>
      <c r="E59" s="11">
        <f t="shared" si="8"/>
        <v>9.3593326446962486E-11</v>
      </c>
      <c r="F59" s="11">
        <f t="shared" si="9"/>
        <v>8.9499326834555974E-11</v>
      </c>
    </row>
    <row r="60" spans="3:6">
      <c r="C60" s="11">
        <v>2500</v>
      </c>
      <c r="D60" s="11">
        <f t="shared" si="7"/>
        <v>1.2308473789288795E-10</v>
      </c>
      <c r="E60" s="11">
        <f t="shared" si="8"/>
        <v>1.0068533563030249E-10</v>
      </c>
      <c r="F60" s="11">
        <f t="shared" si="9"/>
        <v>9.6473502627564194E-11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HO2+H=H2+O2_Ref</vt:lpstr>
      <vt:lpstr>H2+O2=HO2+H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2019-08-24T18:05:22Z</dcterms:modified>
</cp:coreProperties>
</file>