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65" windowWidth="28800" windowHeight="16440" activeTab="1"/>
  </bookViews>
  <sheets>
    <sheet name="HO2+HO2=H2O2+O2" sheetId="1" r:id="rId1"/>
    <sheet name="Sheet1" sheetId="2" r:id="rId2"/>
    <sheet name="Sheet2" sheetId="3" r:id="rId3"/>
  </sheets>
  <definedNames>
    <definedName name="solver_adj" localSheetId="1" hidden="1">Sheet1!$M$1:$M$4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Sheet1!$M$5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2" l="1"/>
  <c r="E15" i="2" s="1"/>
  <c r="F15" i="2"/>
  <c r="D16" i="2"/>
  <c r="E16" i="2" s="1"/>
  <c r="F16" i="2"/>
  <c r="D17" i="2"/>
  <c r="E17" i="2" s="1"/>
  <c r="F17" i="2"/>
  <c r="D18" i="2"/>
  <c r="E18" i="2" s="1"/>
  <c r="F18" i="2"/>
  <c r="D19" i="2"/>
  <c r="E19" i="2" s="1"/>
  <c r="F19" i="2"/>
  <c r="D20" i="2"/>
  <c r="E20" i="2" s="1"/>
  <c r="F20" i="2"/>
  <c r="D21" i="2"/>
  <c r="E21" i="2" s="1"/>
  <c r="F21" i="2"/>
  <c r="D22" i="2"/>
  <c r="E22" i="2" s="1"/>
  <c r="F22" i="2"/>
  <c r="D23" i="2"/>
  <c r="E23" i="2" s="1"/>
  <c r="F23" i="2"/>
  <c r="D24" i="2"/>
  <c r="E24" i="2" s="1"/>
  <c r="F24" i="2"/>
  <c r="D25" i="2"/>
  <c r="E25" i="2" s="1"/>
  <c r="F25" i="2"/>
  <c r="D26" i="2"/>
  <c r="E26" i="2" s="1"/>
  <c r="F26" i="2"/>
  <c r="D27" i="2"/>
  <c r="E27" i="2" s="1"/>
  <c r="F27" i="2"/>
  <c r="D28" i="2"/>
  <c r="E28" i="2" s="1"/>
  <c r="F28" i="2"/>
  <c r="D29" i="2"/>
  <c r="E29" i="2" s="1"/>
  <c r="F29" i="2"/>
  <c r="D30" i="2"/>
  <c r="E30" i="2" s="1"/>
  <c r="F30" i="2"/>
  <c r="D31" i="2"/>
  <c r="E31" i="2" s="1"/>
  <c r="F31" i="2"/>
  <c r="D32" i="2"/>
  <c r="E32" i="2" s="1"/>
  <c r="F32" i="2"/>
  <c r="D33" i="2"/>
  <c r="E33" i="2" s="1"/>
  <c r="F33" i="2"/>
  <c r="D34" i="2"/>
  <c r="E34" i="2" s="1"/>
  <c r="F34" i="2"/>
  <c r="D35" i="2"/>
  <c r="E35" i="2" s="1"/>
  <c r="F35" i="2"/>
  <c r="D36" i="2"/>
  <c r="E36" i="2" s="1"/>
  <c r="F36" i="2"/>
  <c r="D37" i="2"/>
  <c r="E37" i="2" s="1"/>
  <c r="F37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14" i="2" l="1"/>
  <c r="F14" i="2" s="1"/>
  <c r="A13" i="2"/>
  <c r="F13" i="2" s="1"/>
  <c r="A12" i="2"/>
  <c r="F12" i="2" s="1"/>
  <c r="A11" i="2"/>
  <c r="F11" i="2" s="1"/>
  <c r="A10" i="2"/>
  <c r="D10" i="2" s="1"/>
  <c r="E10" i="2" s="1"/>
  <c r="A9" i="2"/>
  <c r="D9" i="2" s="1"/>
  <c r="E9" i="2" s="1"/>
  <c r="A8" i="2"/>
  <c r="F8" i="2" s="1"/>
  <c r="A7" i="2"/>
  <c r="F7" i="2" s="1"/>
  <c r="A6" i="2"/>
  <c r="F6" i="2" s="1"/>
  <c r="A5" i="2"/>
  <c r="F5" i="2" s="1"/>
  <c r="A4" i="2"/>
  <c r="F4" i="2" s="1"/>
  <c r="A3" i="2"/>
  <c r="F3" i="2" s="1"/>
  <c r="A26" i="3"/>
  <c r="A35" i="3"/>
  <c r="A33" i="3"/>
  <c r="A34" i="3"/>
  <c r="A32" i="3"/>
  <c r="A27" i="3"/>
  <c r="A25" i="3"/>
  <c r="A30" i="3"/>
  <c r="A28" i="3"/>
  <c r="A29" i="3"/>
  <c r="A23" i="3"/>
  <c r="A22" i="3"/>
  <c r="A20" i="3"/>
  <c r="A31" i="3"/>
  <c r="A24" i="3"/>
  <c r="A21" i="3"/>
  <c r="A19" i="3"/>
  <c r="A17" i="3"/>
  <c r="A18" i="3"/>
  <c r="A16" i="3"/>
  <c r="A15" i="3"/>
  <c r="A14" i="3"/>
  <c r="A13" i="3"/>
  <c r="A12" i="3"/>
  <c r="A11" i="3"/>
  <c r="A10" i="3"/>
  <c r="A9" i="3"/>
  <c r="A6" i="3"/>
  <c r="A8" i="3"/>
  <c r="A7" i="3"/>
  <c r="A5" i="3"/>
  <c r="A4" i="3"/>
  <c r="A2" i="3"/>
  <c r="A3" i="3"/>
  <c r="D13" i="2" l="1"/>
  <c r="E13" i="2" s="1"/>
  <c r="D6" i="2"/>
  <c r="E6" i="2" s="1"/>
  <c r="D5" i="2"/>
  <c r="E5" i="2" s="1"/>
  <c r="D14" i="2"/>
  <c r="E14" i="2" s="1"/>
  <c r="F10" i="2"/>
  <c r="D8" i="2"/>
  <c r="E8" i="2" s="1"/>
  <c r="D7" i="2"/>
  <c r="E7" i="2" s="1"/>
  <c r="F9" i="2"/>
  <c r="D12" i="2"/>
  <c r="E12" i="2" s="1"/>
  <c r="D4" i="2"/>
  <c r="E4" i="2" s="1"/>
  <c r="D11" i="2"/>
  <c r="E11" i="2" s="1"/>
  <c r="D3" i="2"/>
  <c r="E3" i="2" s="1"/>
  <c r="K9" i="1"/>
  <c r="H9" i="1"/>
  <c r="I7" i="1"/>
  <c r="F6" i="1"/>
  <c r="H6" i="1"/>
  <c r="K6" i="1"/>
  <c r="I6" i="1"/>
  <c r="A2" i="2" l="1"/>
  <c r="F2" i="2" s="1"/>
  <c r="D2" i="2" l="1"/>
  <c r="E2" i="2" s="1"/>
  <c r="M5" i="2" s="1"/>
</calcChain>
</file>

<file path=xl/sharedStrings.xml><?xml version="1.0" encoding="utf-8"?>
<sst xmlns="http://schemas.openxmlformats.org/spreadsheetml/2006/main" count="41" uniqueCount="27">
  <si>
    <t>Author</t>
  </si>
  <si>
    <t>Year</t>
  </si>
  <si>
    <t>Journal</t>
  </si>
  <si>
    <t>min T</t>
  </si>
  <si>
    <t>max T</t>
  </si>
  <si>
    <t>A</t>
  </si>
  <si>
    <t>n</t>
  </si>
  <si>
    <t>E</t>
  </si>
  <si>
    <t>Au</t>
  </si>
  <si>
    <t>nu</t>
  </si>
  <si>
    <t>Eu</t>
  </si>
  <si>
    <t>J. Phys. Chem.</t>
  </si>
  <si>
    <t>Chem. Phys. Lett.</t>
  </si>
  <si>
    <t>Patrick</t>
  </si>
  <si>
    <t>Kircher</t>
  </si>
  <si>
    <t>lightfoot</t>
  </si>
  <si>
    <t>Kappel</t>
  </si>
  <si>
    <t>Hong</t>
  </si>
  <si>
    <t>Proc Combust Inst</t>
  </si>
  <si>
    <t>Troe</t>
  </si>
  <si>
    <t>Ber. Bunsenges. Physik. Chem</t>
  </si>
  <si>
    <t>Phys. Chem. Chem. Phys</t>
  </si>
  <si>
    <t>1000/T</t>
  </si>
  <si>
    <t>T</t>
  </si>
  <si>
    <t>kexpts</t>
  </si>
  <si>
    <t>kfit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</si>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</sst>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kexpts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</c:spPr>
          </c:marker>
          <c:xVal>
            <c:numRef>
              <c:f>Sheet1!$B$2:$B$40</c:f>
              <c:numCache>
                <c:formatCode>General</c:formatCode>
                <c:ptCount val="39"/>
                <c:pt idx="0">
                  <c:v>2.9341351660939199</c:v>
                </c:pt>
                <c:pt idx="1">
                  <c:v>2.81672394043528</c:v>
                </c:pt>
                <c:pt idx="2">
                  <c:v>2.6219931271477601</c:v>
                </c:pt>
                <c:pt idx="3">
                  <c:v>2.4558991981672298</c:v>
                </c:pt>
                <c:pt idx="4">
                  <c:v>2.3900343642611599</c:v>
                </c:pt>
                <c:pt idx="5">
                  <c:v>2.3470790378006798</c:v>
                </c:pt>
                <c:pt idx="6">
                  <c:v>2.1953035509736498</c:v>
                </c:pt>
                <c:pt idx="7">
                  <c:v>1.93184421534936</c:v>
                </c:pt>
                <c:pt idx="8">
                  <c:v>1.74856815578465</c:v>
                </c:pt>
                <c:pt idx="9">
                  <c:v>1.6139747995418099</c:v>
                </c:pt>
                <c:pt idx="10">
                  <c:v>1.48797250859106</c:v>
                </c:pt>
                <c:pt idx="11">
                  <c:v>1.36483390607101</c:v>
                </c:pt>
                <c:pt idx="12">
                  <c:v>1.2617411225658599</c:v>
                </c:pt>
                <c:pt idx="13">
                  <c:v>0.91474654377880105</c:v>
                </c:pt>
                <c:pt idx="14">
                  <c:v>0.94354838709677402</c:v>
                </c:pt>
                <c:pt idx="15">
                  <c:v>0.89170506912442304</c:v>
                </c:pt>
                <c:pt idx="16">
                  <c:v>0.83122119815668105</c:v>
                </c:pt>
                <c:pt idx="17">
                  <c:v>0.83410138248847898</c:v>
                </c:pt>
                <c:pt idx="18">
                  <c:v>0.82546082949308697</c:v>
                </c:pt>
                <c:pt idx="19">
                  <c:v>0.87154377880184297</c:v>
                </c:pt>
                <c:pt idx="20">
                  <c:v>0.88306451612903203</c:v>
                </c:pt>
                <c:pt idx="21">
                  <c:v>0.84850230414746497</c:v>
                </c:pt>
                <c:pt idx="22">
                  <c:v>0.80529953917050601</c:v>
                </c:pt>
                <c:pt idx="23">
                  <c:v>0.865783410138248</c:v>
                </c:pt>
                <c:pt idx="24">
                  <c:v>0.78801843317972298</c:v>
                </c:pt>
                <c:pt idx="25">
                  <c:v>0.80241935483870896</c:v>
                </c:pt>
                <c:pt idx="26">
                  <c:v>0.77937788018433096</c:v>
                </c:pt>
                <c:pt idx="27">
                  <c:v>1.04723502304147</c:v>
                </c:pt>
                <c:pt idx="28">
                  <c:v>1.03571428571428</c:v>
                </c:pt>
                <c:pt idx="29">
                  <c:v>0.972350230414746</c:v>
                </c:pt>
                <c:pt idx="30">
                  <c:v>0.98675115207373199</c:v>
                </c:pt>
                <c:pt idx="31">
                  <c:v>0.92626728110598999</c:v>
                </c:pt>
                <c:pt idx="32">
                  <c:v>0.93778801843317905</c:v>
                </c:pt>
                <c:pt idx="33">
                  <c:v>0.88018433179723399</c:v>
                </c:pt>
                <c:pt idx="34">
                  <c:v>0.80529953917050601</c:v>
                </c:pt>
                <c:pt idx="35">
                  <c:v>0.81394009216589802</c:v>
                </c:pt>
              </c:numCache>
            </c:numRef>
          </c:xVal>
          <c:yVal>
            <c:numRef>
              <c:f>Sheet1!$C$2:$C$40</c:f>
              <c:numCache>
                <c:formatCode>General</c:formatCode>
                <c:ptCount val="39"/>
                <c:pt idx="0">
                  <c:v>1480495539496.96</c:v>
                </c:pt>
                <c:pt idx="1">
                  <c:v>1658668722297.9299</c:v>
                </c:pt>
                <c:pt idx="2">
                  <c:v>1166814335855.0801</c:v>
                </c:pt>
                <c:pt idx="3">
                  <c:v>1160517342520.1899</c:v>
                </c:pt>
                <c:pt idx="4">
                  <c:v>899903463648.59802</c:v>
                </c:pt>
                <c:pt idx="5">
                  <c:v>1135667372481.1899</c:v>
                </c:pt>
                <c:pt idx="6">
                  <c:v>1211860435593.8</c:v>
                </c:pt>
                <c:pt idx="7">
                  <c:v>646902025020.08606</c:v>
                </c:pt>
                <c:pt idx="8">
                  <c:v>485603792703.49402</c:v>
                </c:pt>
                <c:pt idx="9">
                  <c:v>493551452783.966</c:v>
                </c:pt>
                <c:pt idx="10">
                  <c:v>493551452783.966</c:v>
                </c:pt>
                <c:pt idx="11">
                  <c:v>465030135875.21997</c:v>
                </c:pt>
                <c:pt idx="12">
                  <c:v>532395205650.76898</c:v>
                </c:pt>
                <c:pt idx="13" formatCode="0.00E+00">
                  <c:v>829159418389.31604</c:v>
                </c:pt>
                <c:pt idx="14" formatCode="0.00E+00">
                  <c:v>866017078638.81995</c:v>
                </c:pt>
                <c:pt idx="15" formatCode="0.00E+00">
                  <c:v>861321730867.07996</c:v>
                </c:pt>
                <c:pt idx="16" formatCode="0.00E+00">
                  <c:v>944720400859.81201</c:v>
                </c:pt>
                <c:pt idx="17" formatCode="0.00E+00">
                  <c:v>1030576252841.9399</c:v>
                </c:pt>
                <c:pt idx="18" formatCode="0.00E+00">
                  <c:v>1118139309153.3301</c:v>
                </c:pt>
                <c:pt idx="19" formatCode="0.00E+00">
                  <c:v>1082255002260.01</c:v>
                </c:pt>
                <c:pt idx="20" formatCode="0.00E+00">
                  <c:v>1161510879272.52</c:v>
                </c:pt>
                <c:pt idx="21" formatCode="0.00E+00">
                  <c:v>1200023071652.97</c:v>
                </c:pt>
                <c:pt idx="22" formatCode="0.00E+00">
                  <c:v>1671913433612.97</c:v>
                </c:pt>
                <c:pt idx="23" formatCode="0.00E+00">
                  <c:v>1653833111255.9199</c:v>
                </c:pt>
                <c:pt idx="24" formatCode="0.00E+00">
                  <c:v>1874113486615.3401</c:v>
                </c:pt>
                <c:pt idx="25" formatCode="0.00E+00">
                  <c:v>2279259478002.2598</c:v>
                </c:pt>
                <c:pt idx="26">
                  <c:v>3175542729118.1699</c:v>
                </c:pt>
                <c:pt idx="27">
                  <c:v>739700546478.349</c:v>
                </c:pt>
                <c:pt idx="28">
                  <c:v>772581595434.45105</c:v>
                </c:pt>
                <c:pt idx="29">
                  <c:v>829159418389.31604</c:v>
                </c:pt>
                <c:pt idx="30">
                  <c:v>934504052906.96594</c:v>
                </c:pt>
                <c:pt idx="31">
                  <c:v>929437384326.48499</c:v>
                </c:pt>
                <c:pt idx="32">
                  <c:v>965489384605.62695</c:v>
                </c:pt>
                <c:pt idx="33">
                  <c:v>1041842898030.0699</c:v>
                </c:pt>
                <c:pt idx="34">
                  <c:v>1499659769025.76</c:v>
                </c:pt>
                <c:pt idx="35">
                  <c:v>1557830158256.1399</c:v>
                </c:pt>
              </c:numCache>
            </c:numRef>
          </c:yVal>
          <c:smooth val="1"/>
        </c:ser>
        <c:ser>
          <c:idx val="1"/>
          <c:order val="1"/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Sheet1!$B$2:$B$40</c:f>
              <c:numCache>
                <c:formatCode>General</c:formatCode>
                <c:ptCount val="39"/>
                <c:pt idx="0">
                  <c:v>2.9341351660939199</c:v>
                </c:pt>
                <c:pt idx="1">
                  <c:v>2.81672394043528</c:v>
                </c:pt>
                <c:pt idx="2">
                  <c:v>2.6219931271477601</c:v>
                </c:pt>
                <c:pt idx="3">
                  <c:v>2.4558991981672298</c:v>
                </c:pt>
                <c:pt idx="4">
                  <c:v>2.3900343642611599</c:v>
                </c:pt>
                <c:pt idx="5">
                  <c:v>2.3470790378006798</c:v>
                </c:pt>
                <c:pt idx="6">
                  <c:v>2.1953035509736498</c:v>
                </c:pt>
                <c:pt idx="7">
                  <c:v>1.93184421534936</c:v>
                </c:pt>
                <c:pt idx="8">
                  <c:v>1.74856815578465</c:v>
                </c:pt>
                <c:pt idx="9">
                  <c:v>1.6139747995418099</c:v>
                </c:pt>
                <c:pt idx="10">
                  <c:v>1.48797250859106</c:v>
                </c:pt>
                <c:pt idx="11">
                  <c:v>1.36483390607101</c:v>
                </c:pt>
                <c:pt idx="12">
                  <c:v>1.2617411225658599</c:v>
                </c:pt>
                <c:pt idx="13">
                  <c:v>0.91474654377880105</c:v>
                </c:pt>
                <c:pt idx="14">
                  <c:v>0.94354838709677402</c:v>
                </c:pt>
                <c:pt idx="15">
                  <c:v>0.89170506912442304</c:v>
                </c:pt>
                <c:pt idx="16">
                  <c:v>0.83122119815668105</c:v>
                </c:pt>
                <c:pt idx="17">
                  <c:v>0.83410138248847898</c:v>
                </c:pt>
                <c:pt idx="18">
                  <c:v>0.82546082949308697</c:v>
                </c:pt>
                <c:pt idx="19">
                  <c:v>0.87154377880184297</c:v>
                </c:pt>
                <c:pt idx="20">
                  <c:v>0.88306451612903203</c:v>
                </c:pt>
                <c:pt idx="21">
                  <c:v>0.84850230414746497</c:v>
                </c:pt>
                <c:pt idx="22">
                  <c:v>0.80529953917050601</c:v>
                </c:pt>
                <c:pt idx="23">
                  <c:v>0.865783410138248</c:v>
                </c:pt>
                <c:pt idx="24">
                  <c:v>0.78801843317972298</c:v>
                </c:pt>
                <c:pt idx="25">
                  <c:v>0.80241935483870896</c:v>
                </c:pt>
                <c:pt idx="26">
                  <c:v>0.77937788018433096</c:v>
                </c:pt>
                <c:pt idx="27">
                  <c:v>1.04723502304147</c:v>
                </c:pt>
                <c:pt idx="28">
                  <c:v>1.03571428571428</c:v>
                </c:pt>
                <c:pt idx="29">
                  <c:v>0.972350230414746</c:v>
                </c:pt>
                <c:pt idx="30">
                  <c:v>0.98675115207373199</c:v>
                </c:pt>
                <c:pt idx="31">
                  <c:v>0.92626728110598999</c:v>
                </c:pt>
                <c:pt idx="32">
                  <c:v>0.93778801843317905</c:v>
                </c:pt>
                <c:pt idx="33">
                  <c:v>0.88018433179723399</c:v>
                </c:pt>
                <c:pt idx="34">
                  <c:v>0.80529953917050601</c:v>
                </c:pt>
                <c:pt idx="35">
                  <c:v>0.81394009216589802</c:v>
                </c:pt>
              </c:numCache>
            </c:numRef>
          </c:xVal>
          <c:yVal>
            <c:numRef>
              <c:f>Sheet1!$D$2:$D$40</c:f>
              <c:numCache>
                <c:formatCode>0.00E+00</c:formatCode>
                <c:ptCount val="39"/>
                <c:pt idx="0">
                  <c:v>1647983669626.6414</c:v>
                </c:pt>
                <c:pt idx="1">
                  <c:v>1480453341131.8406</c:v>
                </c:pt>
                <c:pt idx="2">
                  <c:v>1239376398560.394</c:v>
                </c:pt>
                <c:pt idx="3">
                  <c:v>1065199154494.175</c:v>
                </c:pt>
                <c:pt idx="4">
                  <c:v>1003195468896.0629</c:v>
                </c:pt>
                <c:pt idx="5">
                  <c:v>964757266843.83386</c:v>
                </c:pt>
                <c:pt idx="6">
                  <c:v>840742377078.78564</c:v>
                </c:pt>
                <c:pt idx="7">
                  <c:v>665041562794.55396</c:v>
                </c:pt>
                <c:pt idx="8">
                  <c:v>570802361634.98584</c:v>
                </c:pt>
                <c:pt idx="9">
                  <c:v>517837417571.02197</c:v>
                </c:pt>
                <c:pt idx="10">
                  <c:v>484464031323.90845</c:v>
                </c:pt>
                <c:pt idx="11">
                  <c:v>473751072881.36084</c:v>
                </c:pt>
                <c:pt idx="12">
                  <c:v>490280206128.27008</c:v>
                </c:pt>
                <c:pt idx="13">
                  <c:v>965267154579.99097</c:v>
                </c:pt>
                <c:pt idx="14">
                  <c:v>880945239264.31506</c:v>
                </c:pt>
                <c:pt idx="15">
                  <c:v>1042539447881.1503</c:v>
                </c:pt>
                <c:pt idx="16">
                  <c:v>1295077263095.865</c:v>
                </c:pt>
                <c:pt idx="17">
                  <c:v>1281199377799.0015</c:v>
                </c:pt>
                <c:pt idx="18">
                  <c:v>1323449055579.2622</c:v>
                </c:pt>
                <c:pt idx="19">
                  <c:v>1118169421376.7563</c:v>
                </c:pt>
                <c:pt idx="20">
                  <c:v>1073989619670.9075</c:v>
                </c:pt>
                <c:pt idx="21">
                  <c:v>1214779671233.1052</c:v>
                </c:pt>
                <c:pt idx="22">
                  <c:v>1429523872137.0781</c:v>
                </c:pt>
                <c:pt idx="23">
                  <c:v>1141262324743.4033</c:v>
                </c:pt>
                <c:pt idx="24">
                  <c:v>1529431082779.8726</c:v>
                </c:pt>
                <c:pt idx="25">
                  <c:v>1445577832451.0291</c:v>
                </c:pt>
                <c:pt idx="26">
                  <c:v>1582730907815.1309</c:v>
                </c:pt>
                <c:pt idx="27">
                  <c:v>666407209991.47534</c:v>
                </c:pt>
                <c:pt idx="28">
                  <c:v>684568146386.78381</c:v>
                </c:pt>
                <c:pt idx="29">
                  <c:v>808629586624.50525</c:v>
                </c:pt>
                <c:pt idx="30">
                  <c:v>776489116481.87708</c:v>
                </c:pt>
                <c:pt idx="31">
                  <c:v>929990853655.63928</c:v>
                </c:pt>
                <c:pt idx="32">
                  <c:v>896796473603.68677</c:v>
                </c:pt>
                <c:pt idx="33">
                  <c:v>1084789498368.7106</c:v>
                </c:pt>
                <c:pt idx="34">
                  <c:v>1429523872137.0781</c:v>
                </c:pt>
                <c:pt idx="35">
                  <c:v>1382737288169.4124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Sheet1!$H$1</c:f>
              <c:strCache>
                <c:ptCount val="1"/>
              </c:strCache>
            </c:strRef>
          </c:tx>
          <c:spPr>
            <a:ln w="28575">
              <a:solidFill>
                <a:srgbClr val="FFC000"/>
              </a:solidFill>
            </a:ln>
          </c:spPr>
          <c:marker>
            <c:symbol val="none"/>
          </c:marker>
          <c:xVal>
            <c:numRef>
              <c:f>Sheet1!$B$2:$B$40</c:f>
              <c:numCache>
                <c:formatCode>General</c:formatCode>
                <c:ptCount val="39"/>
                <c:pt idx="0">
                  <c:v>2.9341351660939199</c:v>
                </c:pt>
                <c:pt idx="1">
                  <c:v>2.81672394043528</c:v>
                </c:pt>
                <c:pt idx="2">
                  <c:v>2.6219931271477601</c:v>
                </c:pt>
                <c:pt idx="3">
                  <c:v>2.4558991981672298</c:v>
                </c:pt>
                <c:pt idx="4">
                  <c:v>2.3900343642611599</c:v>
                </c:pt>
                <c:pt idx="5">
                  <c:v>2.3470790378006798</c:v>
                </c:pt>
                <c:pt idx="6">
                  <c:v>2.1953035509736498</c:v>
                </c:pt>
                <c:pt idx="7">
                  <c:v>1.93184421534936</c:v>
                </c:pt>
                <c:pt idx="8">
                  <c:v>1.74856815578465</c:v>
                </c:pt>
                <c:pt idx="9">
                  <c:v>1.6139747995418099</c:v>
                </c:pt>
                <c:pt idx="10">
                  <c:v>1.48797250859106</c:v>
                </c:pt>
                <c:pt idx="11">
                  <c:v>1.36483390607101</c:v>
                </c:pt>
                <c:pt idx="12">
                  <c:v>1.2617411225658599</c:v>
                </c:pt>
                <c:pt idx="13">
                  <c:v>0.91474654377880105</c:v>
                </c:pt>
                <c:pt idx="14">
                  <c:v>0.94354838709677402</c:v>
                </c:pt>
                <c:pt idx="15">
                  <c:v>0.89170506912442304</c:v>
                </c:pt>
                <c:pt idx="16">
                  <c:v>0.83122119815668105</c:v>
                </c:pt>
                <c:pt idx="17">
                  <c:v>0.83410138248847898</c:v>
                </c:pt>
                <c:pt idx="18">
                  <c:v>0.82546082949308697</c:v>
                </c:pt>
                <c:pt idx="19">
                  <c:v>0.87154377880184297</c:v>
                </c:pt>
                <c:pt idx="20">
                  <c:v>0.88306451612903203</c:v>
                </c:pt>
                <c:pt idx="21">
                  <c:v>0.84850230414746497</c:v>
                </c:pt>
                <c:pt idx="22">
                  <c:v>0.80529953917050601</c:v>
                </c:pt>
                <c:pt idx="23">
                  <c:v>0.865783410138248</c:v>
                </c:pt>
                <c:pt idx="24">
                  <c:v>0.78801843317972298</c:v>
                </c:pt>
                <c:pt idx="25">
                  <c:v>0.80241935483870896</c:v>
                </c:pt>
                <c:pt idx="26">
                  <c:v>0.77937788018433096</c:v>
                </c:pt>
                <c:pt idx="27">
                  <c:v>1.04723502304147</c:v>
                </c:pt>
                <c:pt idx="28">
                  <c:v>1.03571428571428</c:v>
                </c:pt>
                <c:pt idx="29">
                  <c:v>0.972350230414746</c:v>
                </c:pt>
                <c:pt idx="30">
                  <c:v>0.98675115207373199</c:v>
                </c:pt>
                <c:pt idx="31">
                  <c:v>0.92626728110598999</c:v>
                </c:pt>
                <c:pt idx="32">
                  <c:v>0.93778801843317905</c:v>
                </c:pt>
                <c:pt idx="33">
                  <c:v>0.88018433179723399</c:v>
                </c:pt>
                <c:pt idx="34">
                  <c:v>0.80529953917050601</c:v>
                </c:pt>
                <c:pt idx="35">
                  <c:v>0.81394009216589802</c:v>
                </c:pt>
              </c:numCache>
            </c:numRef>
          </c:xVal>
          <c:yVal>
            <c:numRef>
              <c:f>Sheet1!$H$2:$H$34</c:f>
              <c:numCache>
                <c:formatCode>0.00E+00</c:formatCode>
                <c:ptCount val="33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79328"/>
        <c:axId val="134581248"/>
      </c:scatterChart>
      <c:valAx>
        <c:axId val="13457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581248"/>
        <c:crosses val="autoZero"/>
        <c:crossBetween val="midCat"/>
      </c:valAx>
      <c:valAx>
        <c:axId val="134581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579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333374</xdr:colOff>
      <xdr:row>12</xdr:row>
      <xdr:rowOff>114300</xdr:rowOff>
    </xdr:from>
    <xdr:to>
      <xdr:col>22</xdr:col>
      <xdr:colOff>571499</xdr:colOff>
      <xdr:row>34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K29"/>
  <sheetViews>
    <sheetView workbookViewId="0">
      <selection activeCell="I6" sqref="I6"/>
    </sheetView>
  </sheetViews>
  <sheetFormatPr defaultColWidth="9.140625" defaultRowHeight="15"/>
  <cols>
    <col min="1" max="1" width="22.7109375" style="3" bestFit="1" customWidth="1"/>
    <col min="2" max="2" width="9.140625" style="3" bestFit="1" customWidth="1"/>
    <col min="3" max="3" width="43.140625" style="3" bestFit="1" customWidth="1"/>
    <col min="4" max="4" width="9.140625" style="3" bestFit="1" customWidth="1"/>
    <col min="5" max="5" width="11.85546875" style="3" bestFit="1" customWidth="1"/>
    <col min="6" max="6" width="13.7109375" style="3" bestFit="1" customWidth="1"/>
    <col min="7" max="7" width="12" style="3" bestFit="1" customWidth="1"/>
    <col min="8" max="8" width="11" style="3" bestFit="1" customWidth="1"/>
    <col min="9" max="9" width="13.7109375" style="3" bestFit="1" customWidth="1"/>
    <col min="10" max="11" width="9.140625" style="3" bestFit="1" customWidth="1"/>
    <col min="12" max="46" width="9.140625" style="3" customWidth="1"/>
    <col min="47" max="16384" width="9.140625" style="3"/>
  </cols>
  <sheetData>
    <row r="1" spans="1:11">
      <c r="F1" s="4"/>
    </row>
    <row r="2" spans="1:11" ht="15.7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s="6" customFormat="1" ht="15" customHeight="1">
      <c r="A3" s="6" t="s">
        <v>13</v>
      </c>
      <c r="B3" s="6">
        <v>1982</v>
      </c>
      <c r="C3" s="6" t="s">
        <v>12</v>
      </c>
      <c r="D3" s="6">
        <v>300</v>
      </c>
      <c r="E3" s="6">
        <v>510</v>
      </c>
      <c r="F3" s="7">
        <v>4.1300000000000001E-13</v>
      </c>
      <c r="G3" s="6">
        <v>0</v>
      </c>
      <c r="H3" s="6">
        <v>-5.24</v>
      </c>
      <c r="I3" s="7">
        <v>1.1600000000000001E-13</v>
      </c>
      <c r="J3" s="6">
        <v>0</v>
      </c>
      <c r="K3" s="8">
        <v>0.94</v>
      </c>
    </row>
    <row r="4" spans="1:11" s="6" customFormat="1" ht="15" customHeight="1">
      <c r="A4" s="6" t="s">
        <v>15</v>
      </c>
      <c r="B4" s="6">
        <v>1988</v>
      </c>
      <c r="C4" s="6" t="s">
        <v>12</v>
      </c>
      <c r="D4" s="6">
        <v>298</v>
      </c>
      <c r="E4" s="6">
        <v>577</v>
      </c>
      <c r="F4" s="4">
        <v>1.71E-13</v>
      </c>
      <c r="G4" s="6">
        <v>0</v>
      </c>
      <c r="H4" s="6">
        <v>-7.415</v>
      </c>
      <c r="I4" s="4">
        <v>6.2439999999999997E-15</v>
      </c>
      <c r="J4" s="6">
        <v>0</v>
      </c>
      <c r="K4" s="8">
        <v>0.126</v>
      </c>
    </row>
    <row r="5" spans="1:11">
      <c r="A5" s="6" t="s">
        <v>15</v>
      </c>
      <c r="B5" s="6">
        <v>1988</v>
      </c>
      <c r="C5" s="6" t="s">
        <v>12</v>
      </c>
      <c r="D5" s="3">
        <v>577</v>
      </c>
      <c r="E5" s="3">
        <v>777</v>
      </c>
      <c r="F5" s="4">
        <v>8.1499999999999996E-13</v>
      </c>
      <c r="G5" s="6">
        <v>0</v>
      </c>
      <c r="H5" s="6">
        <v>0</v>
      </c>
      <c r="I5" s="4">
        <v>4.4999999999999998E-14</v>
      </c>
      <c r="J5" s="3">
        <v>0</v>
      </c>
      <c r="K5" s="3">
        <v>0</v>
      </c>
    </row>
    <row r="6" spans="1:11">
      <c r="A6" s="6" t="s">
        <v>16</v>
      </c>
      <c r="B6" s="6">
        <v>2002</v>
      </c>
      <c r="C6" s="9" t="s">
        <v>21</v>
      </c>
      <c r="D6" s="3">
        <v>950</v>
      </c>
      <c r="E6" s="3">
        <v>1250</v>
      </c>
      <c r="F6" s="3">
        <f>10^13.05/6.02E+23</f>
        <v>1.8638180304019386E-11</v>
      </c>
      <c r="G6" s="6">
        <v>0</v>
      </c>
      <c r="H6" s="3">
        <f>2653*8.314/1000</f>
        <v>22.057042000000003</v>
      </c>
      <c r="I6" s="3">
        <f>(10^0.06-1)*F6</f>
        <v>2.7613139101523446E-12</v>
      </c>
      <c r="J6" s="3">
        <v>0</v>
      </c>
      <c r="K6" s="3">
        <f>159*8.314/1000</f>
        <v>1.3219259999999999</v>
      </c>
    </row>
    <row r="7" spans="1:11">
      <c r="A7" s="6" t="s">
        <v>17</v>
      </c>
      <c r="B7" s="6">
        <v>2013</v>
      </c>
      <c r="C7" s="6" t="s">
        <v>18</v>
      </c>
      <c r="D7" s="3">
        <v>1070</v>
      </c>
      <c r="E7" s="3">
        <v>1280</v>
      </c>
      <c r="F7" s="4">
        <v>6.6799999999999997E-10</v>
      </c>
      <c r="G7" s="6">
        <v>0</v>
      </c>
      <c r="H7" s="6">
        <v>56.64</v>
      </c>
      <c r="I7" s="4">
        <f>F7*0.67</f>
        <v>4.4756E-10</v>
      </c>
      <c r="J7" s="3">
        <v>0</v>
      </c>
      <c r="K7" s="3">
        <v>0</v>
      </c>
    </row>
    <row r="8" spans="1:11">
      <c r="A8" s="6" t="s">
        <v>19</v>
      </c>
      <c r="B8" s="6">
        <v>1969</v>
      </c>
      <c r="C8" s="9" t="s">
        <v>20</v>
      </c>
      <c r="D8" s="3">
        <v>950</v>
      </c>
      <c r="E8" s="3">
        <v>1250</v>
      </c>
      <c r="F8" s="4">
        <v>2.4999999999999998E-12</v>
      </c>
      <c r="G8" s="6">
        <v>0</v>
      </c>
      <c r="H8" s="6">
        <v>0</v>
      </c>
      <c r="I8" s="4">
        <v>8.0000000000000002E-13</v>
      </c>
      <c r="J8" s="3">
        <v>0</v>
      </c>
      <c r="K8" s="3">
        <v>0</v>
      </c>
    </row>
    <row r="9" spans="1:11">
      <c r="A9" s="9" t="s">
        <v>14</v>
      </c>
      <c r="B9" s="6">
        <v>1984</v>
      </c>
      <c r="C9" s="9" t="s">
        <v>11</v>
      </c>
      <c r="D9" s="3">
        <v>230</v>
      </c>
      <c r="E9" s="3">
        <v>420</v>
      </c>
      <c r="F9" s="4">
        <v>2.2999999999999998E-13</v>
      </c>
      <c r="G9" s="6">
        <v>0</v>
      </c>
      <c r="H9" s="4">
        <f>-600*8.314/1000</f>
        <v>-4.9883999999999995</v>
      </c>
      <c r="I9" s="3">
        <v>0</v>
      </c>
      <c r="J9" s="3">
        <v>0</v>
      </c>
      <c r="K9" s="3">
        <f>130*8.314/1000</f>
        <v>1.0808199999999999</v>
      </c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23" spans="4:6">
      <c r="E23" s="6"/>
      <c r="F23" s="6"/>
    </row>
    <row r="24" spans="4:6">
      <c r="D24" s="4"/>
    </row>
    <row r="25" spans="4:6">
      <c r="D25" s="4"/>
    </row>
    <row r="26" spans="4:6">
      <c r="D26" s="4"/>
    </row>
    <row r="27" spans="4:6">
      <c r="D27" s="4"/>
    </row>
    <row r="28" spans="4:6">
      <c r="D28" s="4"/>
    </row>
    <row r="29" spans="4:6">
      <c r="D29" s="4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D14" sqref="D14:F37"/>
    </sheetView>
  </sheetViews>
  <sheetFormatPr defaultRowHeight="15"/>
  <cols>
    <col min="1" max="1" width="9.140625" style="1"/>
    <col min="2" max="3" width="12" bestFit="1" customWidth="1"/>
    <col min="5" max="5" width="9.140625" style="1"/>
  </cols>
  <sheetData>
    <row r="1" spans="1:16">
      <c r="A1" s="1" t="s">
        <v>23</v>
      </c>
      <c r="B1" s="1" t="s">
        <v>22</v>
      </c>
      <c r="C1" s="1" t="s">
        <v>24</v>
      </c>
      <c r="D1" s="1" t="s">
        <v>25</v>
      </c>
      <c r="H1" s="1"/>
      <c r="L1" t="s">
        <v>5</v>
      </c>
      <c r="M1" s="2">
        <v>57710694751565.039</v>
      </c>
      <c r="O1" s="1" t="s">
        <v>5</v>
      </c>
      <c r="P1" s="2">
        <v>100000000000000</v>
      </c>
    </row>
    <row r="2" spans="1:16">
      <c r="A2" s="1">
        <f t="shared" ref="A2:A37" si="0">1000/B2</f>
        <v>340.81592816709065</v>
      </c>
      <c r="B2" s="1">
        <v>2.9341351660939199</v>
      </c>
      <c r="C2" s="1">
        <v>1480495539496.96</v>
      </c>
      <c r="D2" s="2">
        <f>M$1*EXP(-M$2/1.98726/A2)+M$3*EXP(-M$4/1.98726/A2)</f>
        <v>1647983669626.6414</v>
      </c>
      <c r="E2" s="2">
        <f>(D2-C2)^2/C2^2</f>
        <v>1.2798346428312605E-2</v>
      </c>
      <c r="F2" s="2">
        <f>P$1*EXP(-P$2/1.98726/A2)+P$3*EXP(-P$4/1.98726/A2)</f>
        <v>1521389889120.4094</v>
      </c>
      <c r="H2" s="2"/>
      <c r="L2" t="s">
        <v>7</v>
      </c>
      <c r="M2" s="1">
        <v>9570.7906987457482</v>
      </c>
      <c r="O2" s="1" t="s">
        <v>7</v>
      </c>
      <c r="P2" s="1">
        <v>11041</v>
      </c>
    </row>
    <row r="3" spans="1:16">
      <c r="A3" s="1">
        <f t="shared" si="0"/>
        <v>355.02236681577887</v>
      </c>
      <c r="B3" s="1">
        <v>2.81672394043528</v>
      </c>
      <c r="C3" s="1">
        <v>1658668722297.9299</v>
      </c>
      <c r="D3" s="2">
        <f>M$1*EXP(-M$2/1.98726/A3)+M$3*EXP(-M$4/1.98726/A3)</f>
        <v>1480453341131.8406</v>
      </c>
      <c r="E3" s="2">
        <f t="shared" ref="E3:E41" si="1">(D3-C3)^2/C3^2</f>
        <v>1.1544391788140033E-2</v>
      </c>
      <c r="F3" s="2">
        <f>P$1*EXP(-P$2/1.98726/A3)+P$3*EXP(-P$4/1.98726/A3)</f>
        <v>1399876157119.3828</v>
      </c>
      <c r="H3" s="2"/>
      <c r="L3" t="s">
        <v>5</v>
      </c>
      <c r="M3" s="2">
        <v>113025270271.69786</v>
      </c>
      <c r="O3" s="1" t="s">
        <v>5</v>
      </c>
      <c r="P3" s="2">
        <v>190000000000</v>
      </c>
    </row>
    <row r="4" spans="1:16">
      <c r="A4" s="1">
        <f t="shared" si="0"/>
        <v>381.38925294888691</v>
      </c>
      <c r="B4" s="1">
        <v>2.6219931271477601</v>
      </c>
      <c r="C4" s="1">
        <v>1166814335855.0801</v>
      </c>
      <c r="D4" s="2">
        <f>M$1*EXP(-M$2/1.98726/A4)+M$3*EXP(-M$4/1.98726/A4)</f>
        <v>1239376398560.394</v>
      </c>
      <c r="E4" s="2">
        <f t="shared" si="1"/>
        <v>3.8673700259756888E-3</v>
      </c>
      <c r="F4" s="2">
        <f>P$1*EXP(-P$2/1.98726/A4)+P$3*EXP(-P$4/1.98726/A4)</f>
        <v>1219381391040.0159</v>
      </c>
      <c r="H4" s="2"/>
      <c r="L4" t="s">
        <v>7</v>
      </c>
      <c r="M4">
        <v>-1814.9138869638145</v>
      </c>
      <c r="O4" s="1" t="s">
        <v>7</v>
      </c>
      <c r="P4" s="1">
        <v>-1409</v>
      </c>
    </row>
    <row r="5" spans="1:16">
      <c r="A5" s="1">
        <f t="shared" si="0"/>
        <v>407.18283582089714</v>
      </c>
      <c r="B5" s="1">
        <v>2.4558991981672298</v>
      </c>
      <c r="C5" s="1">
        <v>1160517342520.1899</v>
      </c>
      <c r="D5" s="2">
        <f>M$1*EXP(-M$2/1.98726/A5)+M$3*EXP(-M$4/1.98726/A5)</f>
        <v>1065199154494.175</v>
      </c>
      <c r="E5" s="2">
        <f t="shared" si="1"/>
        <v>6.7460302792533003E-3</v>
      </c>
      <c r="F5" s="2">
        <f>P$1*EXP(-P$2/1.98726/A5)+P$3*EXP(-P$4/1.98726/A5)</f>
        <v>1083992654356.9821</v>
      </c>
      <c r="H5" s="2"/>
      <c r="L5" t="s">
        <v>26</v>
      </c>
      <c r="M5" s="2">
        <f>SUM(E2:E41)</f>
        <v>1.1241874397855227</v>
      </c>
    </row>
    <row r="6" spans="1:16">
      <c r="A6" s="1">
        <f t="shared" si="0"/>
        <v>418.40402588066286</v>
      </c>
      <c r="B6" s="1">
        <v>2.3900343642611599</v>
      </c>
      <c r="C6" s="1">
        <v>899903463648.59802</v>
      </c>
      <c r="D6" s="2">
        <f>M$1*EXP(-M$2/1.98726/A6)+M$3*EXP(-M$4/1.98726/A6)</f>
        <v>1003195468896.0629</v>
      </c>
      <c r="E6" s="2">
        <f t="shared" si="1"/>
        <v>1.3174725354460638E-2</v>
      </c>
      <c r="F6" s="2">
        <f>P$1*EXP(-P$2/1.98726/A6)+P$3*EXP(-P$4/1.98726/A6)</f>
        <v>1034592649416.1401</v>
      </c>
      <c r="H6" s="2"/>
    </row>
    <row r="7" spans="1:16">
      <c r="A7" s="1">
        <f t="shared" si="0"/>
        <v>426.06149341142157</v>
      </c>
      <c r="B7" s="1">
        <v>2.3470790378006798</v>
      </c>
      <c r="C7" s="1">
        <v>1135667372481.1899</v>
      </c>
      <c r="D7" s="2">
        <f>M$1*EXP(-M$2/1.98726/A7)+M$3*EXP(-M$4/1.98726/A7)</f>
        <v>964757266843.83386</v>
      </c>
      <c r="E7" s="2">
        <f t="shared" si="1"/>
        <v>2.2648173726384932E-2</v>
      </c>
      <c r="F7" s="2">
        <f>P$1*EXP(-P$2/1.98726/A7)+P$3*EXP(-P$4/1.98726/A7)</f>
        <v>1003609289848.9485</v>
      </c>
      <c r="H7" s="2"/>
    </row>
    <row r="8" spans="1:16">
      <c r="A8" s="1">
        <f t="shared" si="0"/>
        <v>455.51787111922863</v>
      </c>
      <c r="B8" s="1">
        <v>2.1953035509736498</v>
      </c>
      <c r="C8" s="1">
        <v>1211860435593.8</v>
      </c>
      <c r="D8" s="2">
        <f>M$1*EXP(-M$2/1.98726/A8)+M$3*EXP(-M$4/1.98726/A8)</f>
        <v>840742377078.78564</v>
      </c>
      <c r="E8" s="2">
        <f t="shared" si="1"/>
        <v>9.378188571356455E-2</v>
      </c>
      <c r="F8" s="2">
        <f>P$1*EXP(-P$2/1.98726/A8)+P$3*EXP(-P$4/1.98726/A8)</f>
        <v>901527249510.17468</v>
      </c>
      <c r="H8" s="2"/>
    </row>
    <row r="9" spans="1:16">
      <c r="A9" s="1">
        <f t="shared" si="0"/>
        <v>517.64008301215802</v>
      </c>
      <c r="B9" s="1">
        <v>1.93184421534936</v>
      </c>
      <c r="C9" s="1">
        <v>646902025020.08606</v>
      </c>
      <c r="D9" s="2">
        <f>M$1*EXP(-M$2/1.98726/A9)+M$3*EXP(-M$4/1.98726/A9)</f>
        <v>665041562794.55396</v>
      </c>
      <c r="E9" s="2">
        <f t="shared" si="1"/>
        <v>7.862767092665689E-4</v>
      </c>
      <c r="F9" s="2">
        <f>P$1*EXP(-P$2/1.98726/A9)+P$3*EXP(-P$4/1.98726/A9)</f>
        <v>749680357756.54895</v>
      </c>
      <c r="H9" s="2"/>
    </row>
    <row r="10" spans="1:16">
      <c r="A10" s="1">
        <f t="shared" si="0"/>
        <v>571.89649525057337</v>
      </c>
      <c r="B10" s="1">
        <v>1.74856815578465</v>
      </c>
      <c r="C10" s="1">
        <v>485603792703.49402</v>
      </c>
      <c r="D10" s="2">
        <f>M$1*EXP(-M$2/1.98726/A10)+M$3*EXP(-M$4/1.98726/A10)</f>
        <v>570802361634.98584</v>
      </c>
      <c r="E10" s="2">
        <f t="shared" si="1"/>
        <v>3.0782257016487003E-2</v>
      </c>
      <c r="F10" s="2">
        <f>P$1*EXP(-P$2/1.98726/A10)+P$3*EXP(-P$4/1.98726/A10)</f>
        <v>662449328809.3877</v>
      </c>
      <c r="H10" s="2"/>
    </row>
    <row r="11" spans="1:16">
      <c r="A11" s="1">
        <f t="shared" si="0"/>
        <v>619.58836053938967</v>
      </c>
      <c r="B11" s="1">
        <v>1.6139747995418099</v>
      </c>
      <c r="C11" s="1">
        <v>493551452783.966</v>
      </c>
      <c r="D11" s="2">
        <f>M$1*EXP(-M$2/1.98726/A11)+M$3*EXP(-M$4/1.98726/A11)</f>
        <v>517837417571.02197</v>
      </c>
      <c r="E11" s="2">
        <f t="shared" si="1"/>
        <v>2.4212846721863046E-3</v>
      </c>
      <c r="F11" s="2">
        <f>P$1*EXP(-P$2/1.98726/A11)+P$3*EXP(-P$4/1.98726/A11)</f>
        <v>609420896600.66455</v>
      </c>
      <c r="H11" s="2"/>
    </row>
    <row r="12" spans="1:16">
      <c r="A12" s="1">
        <f t="shared" si="0"/>
        <v>672.0554272517345</v>
      </c>
      <c r="B12" s="1">
        <v>1.48797250859106</v>
      </c>
      <c r="C12" s="1">
        <v>493551452783.966</v>
      </c>
      <c r="D12" s="2">
        <f>M$1*EXP(-M$2/1.98726/A12)+M$3*EXP(-M$4/1.98726/A12)</f>
        <v>484464031323.90845</v>
      </c>
      <c r="E12" s="2">
        <f t="shared" si="1"/>
        <v>3.390130931653443E-4</v>
      </c>
      <c r="F12" s="2">
        <f>P$1*EXP(-P$2/1.98726/A12)+P$3*EXP(-P$4/1.98726/A12)</f>
        <v>571358755409.36621</v>
      </c>
      <c r="H12" s="2"/>
    </row>
    <row r="13" spans="1:16">
      <c r="A13" s="1">
        <f t="shared" si="0"/>
        <v>732.68988669744533</v>
      </c>
      <c r="B13" s="1">
        <v>1.36483390607101</v>
      </c>
      <c r="C13" s="1">
        <v>465030135875.21997</v>
      </c>
      <c r="D13" s="2">
        <f>M$1*EXP(-M$2/1.98726/A13)+M$3*EXP(-M$4/1.98726/A13)</f>
        <v>473751072881.36084</v>
      </c>
      <c r="E13" s="2">
        <f t="shared" si="1"/>
        <v>3.5169330679182836E-4</v>
      </c>
      <c r="F13" s="2">
        <f>P$1*EXP(-P$2/1.98726/A13)+P$3*EXP(-P$4/1.98726/A13)</f>
        <v>550962704858.51782</v>
      </c>
      <c r="H13" s="2"/>
    </row>
    <row r="14" spans="1:16">
      <c r="A14" s="1">
        <f t="shared" si="0"/>
        <v>792.55560599183241</v>
      </c>
      <c r="B14" s="1">
        <v>1.2617411225658599</v>
      </c>
      <c r="C14" s="1">
        <v>532395205650.76898</v>
      </c>
      <c r="D14" s="2">
        <f>M$1*EXP(-M$2/1.98726/A14)+M$3*EXP(-M$4/1.98726/A14)</f>
        <v>490280206128.27008</v>
      </c>
      <c r="E14" s="2">
        <f t="shared" si="1"/>
        <v>6.2575644080519162E-3</v>
      </c>
      <c r="F14" s="2">
        <f>P$1*EXP(-P$2/1.98726/A14)+P$3*EXP(-P$4/1.98726/A14)</f>
        <v>555077781048.01794</v>
      </c>
      <c r="H14" s="2"/>
    </row>
    <row r="15" spans="1:16">
      <c r="A15" s="1">
        <f t="shared" si="0"/>
        <v>1093.1989924433258</v>
      </c>
      <c r="B15" s="1">
        <v>0.91474654377880105</v>
      </c>
      <c r="C15" s="2">
        <v>829159418389.31604</v>
      </c>
      <c r="D15" s="2">
        <f t="shared" ref="D15:D37" si="2">M$1*EXP(-M$2/1.98726/A15)+M$3*EXP(-M$4/1.98726/A15)</f>
        <v>965267154579.99097</v>
      </c>
      <c r="E15" s="2">
        <f t="shared" ref="E15:E37" si="3">(D15-C15)^2/C15^2</f>
        <v>2.6945704627123552E-2</v>
      </c>
      <c r="F15" s="2">
        <f t="shared" ref="F15:F37" si="4">P$1*EXP(-P$2/1.98726/A15)+P$3*EXP(-P$4/1.98726/A15)</f>
        <v>984036893719.85596</v>
      </c>
      <c r="H15" s="2"/>
    </row>
    <row r="16" spans="1:16">
      <c r="A16" s="1">
        <f t="shared" si="0"/>
        <v>1059.82905982906</v>
      </c>
      <c r="B16" s="1">
        <v>0.94354838709677402</v>
      </c>
      <c r="C16" s="2">
        <v>866017078638.81995</v>
      </c>
      <c r="D16" s="2">
        <f t="shared" si="2"/>
        <v>880945239264.31506</v>
      </c>
      <c r="E16" s="2">
        <f t="shared" si="3"/>
        <v>2.9713901901122101E-4</v>
      </c>
      <c r="F16" s="2">
        <f t="shared" si="4"/>
        <v>899764149397.40454</v>
      </c>
      <c r="H16" s="2"/>
    </row>
    <row r="17" spans="1:8">
      <c r="A17" s="1">
        <f t="shared" si="0"/>
        <v>1121.4470284237739</v>
      </c>
      <c r="B17" s="1">
        <v>0.89170506912442304</v>
      </c>
      <c r="C17" s="2">
        <v>861321730867.07996</v>
      </c>
      <c r="D17" s="2">
        <f t="shared" si="2"/>
        <v>1042539447881.1503</v>
      </c>
      <c r="E17" s="2">
        <f t="shared" si="3"/>
        <v>4.4266022534763853E-2</v>
      </c>
      <c r="F17" s="2">
        <f t="shared" si="4"/>
        <v>1062904389467.8666</v>
      </c>
      <c r="H17" s="2"/>
    </row>
    <row r="18" spans="1:8">
      <c r="A18" s="1">
        <f t="shared" si="0"/>
        <v>1203.0492030492044</v>
      </c>
      <c r="B18" s="1">
        <v>0.83122119815668105</v>
      </c>
      <c r="C18" s="2">
        <v>944720400859.81201</v>
      </c>
      <c r="D18" s="2">
        <f t="shared" si="2"/>
        <v>1295077263095.865</v>
      </c>
      <c r="E18" s="2">
        <f t="shared" si="3"/>
        <v>0.13753545502809059</v>
      </c>
      <c r="F18" s="2">
        <f t="shared" si="4"/>
        <v>1329614884239.0798</v>
      </c>
      <c r="H18" s="2"/>
    </row>
    <row r="19" spans="1:8">
      <c r="A19" s="1">
        <f t="shared" si="0"/>
        <v>1198.8950276243097</v>
      </c>
      <c r="B19" s="1">
        <v>0.83410138248847898</v>
      </c>
      <c r="C19" s="2">
        <v>1030576252841.9399</v>
      </c>
      <c r="D19" s="2">
        <f t="shared" si="2"/>
        <v>1281199377799.0015</v>
      </c>
      <c r="E19" s="2">
        <f t="shared" si="3"/>
        <v>5.9140095249270719E-2</v>
      </c>
      <c r="F19" s="2">
        <f t="shared" si="4"/>
        <v>1314645550804.8369</v>
      </c>
      <c r="H19" s="2"/>
    </row>
    <row r="20" spans="1:8">
      <c r="A20" s="1">
        <f t="shared" si="0"/>
        <v>1211.4445219818572</v>
      </c>
      <c r="B20" s="1">
        <v>0.82546082949308697</v>
      </c>
      <c r="C20" s="2">
        <v>1118139309153.3301</v>
      </c>
      <c r="D20" s="2">
        <f t="shared" si="2"/>
        <v>1323449055579.2622</v>
      </c>
      <c r="E20" s="2">
        <f t="shared" si="3"/>
        <v>3.3715321219678823E-2</v>
      </c>
      <c r="F20" s="2">
        <f t="shared" si="4"/>
        <v>1360320192900.5664</v>
      </c>
      <c r="H20" s="2"/>
    </row>
    <row r="21" spans="1:8">
      <c r="A21" s="1">
        <f t="shared" si="0"/>
        <v>1147.3892927957704</v>
      </c>
      <c r="B21" s="1">
        <v>0.87154377880184297</v>
      </c>
      <c r="C21" s="2">
        <v>1082255002260.01</v>
      </c>
      <c r="D21" s="2">
        <f t="shared" si="2"/>
        <v>1118169421376.7563</v>
      </c>
      <c r="E21" s="2">
        <f t="shared" si="3"/>
        <v>1.101231154501884E-3</v>
      </c>
      <c r="F21" s="2">
        <f t="shared" si="4"/>
        <v>1141435074442.7932</v>
      </c>
      <c r="H21" s="2"/>
    </row>
    <row r="22" spans="1:8">
      <c r="A22" s="1">
        <f t="shared" si="0"/>
        <v>1132.4200913242012</v>
      </c>
      <c r="B22" s="1">
        <v>0.88306451612903203</v>
      </c>
      <c r="C22" s="2">
        <v>1161510879272.52</v>
      </c>
      <c r="D22" s="2">
        <f t="shared" si="2"/>
        <v>1073989619670.9075</v>
      </c>
      <c r="E22" s="2">
        <f t="shared" si="3"/>
        <v>5.6778060707141208E-3</v>
      </c>
      <c r="F22" s="2">
        <f t="shared" si="4"/>
        <v>1095408132982.0962</v>
      </c>
      <c r="H22" s="2"/>
    </row>
    <row r="23" spans="1:8">
      <c r="A23" s="1">
        <f t="shared" si="0"/>
        <v>1178.547182620503</v>
      </c>
      <c r="B23" s="1">
        <v>0.84850230414746497</v>
      </c>
      <c r="C23" s="2">
        <v>1200023071652.97</v>
      </c>
      <c r="D23" s="2">
        <f t="shared" si="2"/>
        <v>1214779671233.1052</v>
      </c>
      <c r="E23" s="2">
        <f t="shared" si="3"/>
        <v>1.5121448475310923E-4</v>
      </c>
      <c r="F23" s="2">
        <f t="shared" si="4"/>
        <v>1243473594804.4727</v>
      </c>
      <c r="H23" s="2"/>
    </row>
    <row r="24" spans="1:8">
      <c r="A24" s="1">
        <f t="shared" si="0"/>
        <v>1241.7739628040072</v>
      </c>
      <c r="B24" s="1">
        <v>0.80529953917050601</v>
      </c>
      <c r="C24" s="2">
        <v>1671913433612.97</v>
      </c>
      <c r="D24" s="2">
        <f t="shared" si="2"/>
        <v>1429523872137.0781</v>
      </c>
      <c r="E24" s="2">
        <f t="shared" si="3"/>
        <v>2.1018428967869342E-2</v>
      </c>
      <c r="F24" s="2">
        <f t="shared" si="4"/>
        <v>1476280396634.9485</v>
      </c>
      <c r="H24" s="2"/>
    </row>
    <row r="25" spans="1:8">
      <c r="A25" s="1">
        <f t="shared" si="0"/>
        <v>1155.0232867598149</v>
      </c>
      <c r="B25" s="1">
        <v>0.865783410138248</v>
      </c>
      <c r="C25" s="2">
        <v>1653833111255.9199</v>
      </c>
      <c r="D25" s="2">
        <f t="shared" si="2"/>
        <v>1141262324743.4033</v>
      </c>
      <c r="E25" s="2">
        <f t="shared" si="3"/>
        <v>9.6055964117400985E-2</v>
      </c>
      <c r="F25" s="2">
        <f t="shared" si="4"/>
        <v>1165656905472.4465</v>
      </c>
      <c r="H25" s="2"/>
    </row>
    <row r="26" spans="1:8">
      <c r="A26" s="1">
        <f t="shared" si="0"/>
        <v>1269.0058479532172</v>
      </c>
      <c r="B26" s="1">
        <v>0.78801843317972298</v>
      </c>
      <c r="C26" s="2">
        <v>1874113486615.3401</v>
      </c>
      <c r="D26" s="2">
        <f t="shared" si="2"/>
        <v>1529431082779.8726</v>
      </c>
      <c r="E26" s="2">
        <f t="shared" si="3"/>
        <v>3.3825673628888574E-2</v>
      </c>
      <c r="F26" s="2">
        <f t="shared" si="4"/>
        <v>1587063674434.4023</v>
      </c>
      <c r="H26" s="2"/>
    </row>
    <row r="27" spans="1:8">
      <c r="A27" s="1">
        <f t="shared" si="0"/>
        <v>1246.2311557788955</v>
      </c>
      <c r="B27" s="1">
        <v>0.80241935483870896</v>
      </c>
      <c r="C27" s="2">
        <v>2279259478002.2598</v>
      </c>
      <c r="D27" s="2">
        <f t="shared" si="2"/>
        <v>1445577832451.0291</v>
      </c>
      <c r="E27" s="2">
        <f t="shared" si="3"/>
        <v>0.1337866999573199</v>
      </c>
      <c r="F27" s="2">
        <f t="shared" si="4"/>
        <v>1493983085090.9041</v>
      </c>
      <c r="H27" s="2"/>
    </row>
    <row r="28" spans="1:8">
      <c r="A28" s="1">
        <f t="shared" si="0"/>
        <v>1283.0746489283088</v>
      </c>
      <c r="B28" s="1">
        <v>0.77937788018433096</v>
      </c>
      <c r="C28" s="1">
        <v>3175542729118.1699</v>
      </c>
      <c r="D28" s="2">
        <f t="shared" si="2"/>
        <v>1582730907815.1309</v>
      </c>
      <c r="E28" s="2">
        <f t="shared" si="3"/>
        <v>0.25158979354430672</v>
      </c>
      <c r="F28" s="2">
        <f t="shared" si="4"/>
        <v>1646744981162.0518</v>
      </c>
      <c r="H28" s="2"/>
    </row>
    <row r="29" spans="1:8">
      <c r="A29" s="1">
        <f t="shared" si="0"/>
        <v>954.89548954895918</v>
      </c>
      <c r="B29" s="1">
        <v>1.04723502304147</v>
      </c>
      <c r="C29" s="1">
        <v>739700546478.349</v>
      </c>
      <c r="D29" s="2">
        <f t="shared" si="2"/>
        <v>666407209991.47534</v>
      </c>
      <c r="E29" s="2">
        <f t="shared" si="3"/>
        <v>9.8178661157229032E-3</v>
      </c>
      <c r="F29" s="2">
        <f t="shared" si="4"/>
        <v>696485695532.2959</v>
      </c>
      <c r="H29" s="2"/>
    </row>
    <row r="30" spans="1:8">
      <c r="A30" s="1">
        <f t="shared" si="0"/>
        <v>965.51724137931569</v>
      </c>
      <c r="B30" s="1">
        <v>1.03571428571428</v>
      </c>
      <c r="C30" s="1">
        <v>772581595434.45105</v>
      </c>
      <c r="D30" s="2">
        <f t="shared" si="2"/>
        <v>684568146386.78381</v>
      </c>
      <c r="E30" s="2">
        <f t="shared" si="3"/>
        <v>1.2978047653428545E-2</v>
      </c>
      <c r="F30" s="2">
        <f t="shared" si="4"/>
        <v>712886976733.98389</v>
      </c>
      <c r="H30" s="2"/>
    </row>
    <row r="31" spans="1:8">
      <c r="A31" s="1">
        <f t="shared" si="0"/>
        <v>1028.4360189573465</v>
      </c>
      <c r="B31" s="1">
        <v>0.972350230414746</v>
      </c>
      <c r="C31" s="1">
        <v>829159418389.31604</v>
      </c>
      <c r="D31" s="2">
        <f t="shared" si="2"/>
        <v>808629586624.50525</v>
      </c>
      <c r="E31" s="2">
        <f t="shared" si="3"/>
        <v>6.1304831699897388E-4</v>
      </c>
      <c r="F31" s="2">
        <f t="shared" si="4"/>
        <v>829216518412.88013</v>
      </c>
      <c r="H31" s="2"/>
    </row>
    <row r="32" spans="1:8">
      <c r="A32" s="1">
        <f t="shared" si="0"/>
        <v>1013.4267367192068</v>
      </c>
      <c r="B32" s="1">
        <v>0.98675115207373199</v>
      </c>
      <c r="C32" s="1">
        <v>934504052906.96594</v>
      </c>
      <c r="D32" s="2">
        <f t="shared" si="2"/>
        <v>776489116481.87708</v>
      </c>
      <c r="E32" s="2">
        <f t="shared" si="3"/>
        <v>2.8591300037071547E-2</v>
      </c>
      <c r="F32" s="2">
        <f t="shared" si="4"/>
        <v>798451381174.02759</v>
      </c>
      <c r="H32" s="2"/>
    </row>
    <row r="33" spans="1:8">
      <c r="A33" s="1">
        <f t="shared" si="0"/>
        <v>1079.6019900497522</v>
      </c>
      <c r="B33" s="1">
        <v>0.92626728110598999</v>
      </c>
      <c r="C33" s="1">
        <v>929437384326.48499</v>
      </c>
      <c r="D33" s="2">
        <f t="shared" si="2"/>
        <v>929990853655.63928</v>
      </c>
      <c r="E33" s="2">
        <f t="shared" si="3"/>
        <v>3.5460662451623387E-7</v>
      </c>
      <c r="F33" s="2">
        <f t="shared" si="4"/>
        <v>948538727403.74536</v>
      </c>
      <c r="H33" s="2"/>
    </row>
    <row r="34" spans="1:8">
      <c r="A34" s="1">
        <f t="shared" si="0"/>
        <v>1066.3390663390671</v>
      </c>
      <c r="B34" s="1">
        <v>0.93778801843317905</v>
      </c>
      <c r="C34" s="1">
        <v>965489384605.62695</v>
      </c>
      <c r="D34" s="2">
        <f t="shared" si="2"/>
        <v>896796473603.68677</v>
      </c>
      <c r="E34" s="2">
        <f t="shared" si="3"/>
        <v>5.0620780312586123E-3</v>
      </c>
      <c r="F34" s="2">
        <f t="shared" si="4"/>
        <v>915450801377.04199</v>
      </c>
      <c r="H34" s="2"/>
    </row>
    <row r="35" spans="1:8">
      <c r="A35" s="1">
        <f t="shared" si="0"/>
        <v>1136.125654450263</v>
      </c>
      <c r="B35" s="1">
        <v>0.88018433179723399</v>
      </c>
      <c r="C35" s="1">
        <v>1041842898030.0699</v>
      </c>
      <c r="D35" s="2">
        <f t="shared" si="2"/>
        <v>1084789498368.7106</v>
      </c>
      <c r="E35" s="2">
        <f t="shared" si="3"/>
        <v>1.6992336904493291E-3</v>
      </c>
      <c r="F35" s="2">
        <f t="shared" si="4"/>
        <v>1106620693876.376</v>
      </c>
    </row>
    <row r="36" spans="1:8">
      <c r="A36" s="1">
        <f t="shared" si="0"/>
        <v>1241.7739628040072</v>
      </c>
      <c r="B36" s="1">
        <v>0.80529953917050601</v>
      </c>
      <c r="C36" s="1">
        <v>1499659769025.76</v>
      </c>
      <c r="D36" s="2">
        <f t="shared" si="2"/>
        <v>1429523872137.0781</v>
      </c>
      <c r="E36" s="2">
        <f t="shared" si="3"/>
        <v>2.1872338992681094E-3</v>
      </c>
      <c r="F36" s="2">
        <f t="shared" si="4"/>
        <v>1476280396634.9485</v>
      </c>
    </row>
    <row r="37" spans="1:8">
      <c r="A37" s="1">
        <f t="shared" si="0"/>
        <v>1228.5916489738154</v>
      </c>
      <c r="B37" s="1">
        <v>0.81394009216589802</v>
      </c>
      <c r="C37" s="1">
        <v>1557830158256.1399</v>
      </c>
      <c r="D37" s="2">
        <f t="shared" si="2"/>
        <v>1382737288169.4124</v>
      </c>
      <c r="E37" s="2">
        <f t="shared" si="3"/>
        <v>1.2632715308966027E-2</v>
      </c>
      <c r="F37" s="2">
        <f t="shared" si="4"/>
        <v>1424913782168.6331</v>
      </c>
    </row>
    <row r="38" spans="1:8">
      <c r="B38" s="1"/>
      <c r="C38" s="1"/>
      <c r="D38" s="2"/>
      <c r="E38" s="2"/>
      <c r="F38" s="2"/>
    </row>
    <row r="39" spans="1:8">
      <c r="B39" s="1"/>
      <c r="C39" s="1"/>
      <c r="D39" s="2"/>
      <c r="E39" s="2"/>
      <c r="F39" s="2"/>
    </row>
    <row r="40" spans="1:8">
      <c r="B40" s="1"/>
      <c r="C40" s="1"/>
      <c r="D40" s="2"/>
      <c r="E40" s="2"/>
      <c r="F40" s="2"/>
    </row>
    <row r="41" spans="1:8">
      <c r="B41" s="1"/>
      <c r="C41" s="1"/>
      <c r="D41" s="2"/>
      <c r="E41" s="2"/>
      <c r="F41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35"/>
    </sheetView>
  </sheetViews>
  <sheetFormatPr defaultRowHeight="15"/>
  <sheetData>
    <row r="1" spans="1:3">
      <c r="A1" s="1" t="s">
        <v>23</v>
      </c>
      <c r="B1" s="1" t="s">
        <v>22</v>
      </c>
      <c r="C1" s="1" t="s">
        <v>24</v>
      </c>
    </row>
    <row r="2" spans="1:3">
      <c r="A2" s="1">
        <f t="shared" ref="A2:A35" si="0">1000/B2</f>
        <v>340.81592816709065</v>
      </c>
      <c r="B2" s="1">
        <v>2.9341351660939199</v>
      </c>
      <c r="C2" s="1">
        <v>1480495539496.96</v>
      </c>
    </row>
    <row r="3" spans="1:3">
      <c r="A3" s="1">
        <f t="shared" si="0"/>
        <v>355.02236681577887</v>
      </c>
      <c r="B3" s="1">
        <v>2.81672394043528</v>
      </c>
      <c r="C3" s="1">
        <v>1658668722297.9299</v>
      </c>
    </row>
    <row r="4" spans="1:3">
      <c r="A4" s="1">
        <f t="shared" si="0"/>
        <v>381.38925294888691</v>
      </c>
      <c r="B4" s="1">
        <v>2.6219931271477601</v>
      </c>
      <c r="C4" s="1">
        <v>1166814335855.0801</v>
      </c>
    </row>
    <row r="5" spans="1:3">
      <c r="A5" s="1">
        <f t="shared" si="0"/>
        <v>407.18283582089714</v>
      </c>
      <c r="B5" s="1">
        <v>2.4558991981672298</v>
      </c>
      <c r="C5" s="1">
        <v>1160517342520.1899</v>
      </c>
    </row>
    <row r="6" spans="1:3">
      <c r="A6" s="1">
        <f t="shared" si="0"/>
        <v>418.40402588066286</v>
      </c>
      <c r="B6" s="1">
        <v>2.3900343642611599</v>
      </c>
      <c r="C6" s="1">
        <v>899903463648.59802</v>
      </c>
    </row>
    <row r="7" spans="1:3">
      <c r="A7" s="1">
        <f t="shared" si="0"/>
        <v>426.06149341142157</v>
      </c>
      <c r="B7" s="1">
        <v>2.3470790378006798</v>
      </c>
      <c r="C7" s="1">
        <v>1135667372481.1899</v>
      </c>
    </row>
    <row r="8" spans="1:3">
      <c r="A8" s="1">
        <f t="shared" si="0"/>
        <v>455.51787111922863</v>
      </c>
      <c r="B8" s="1">
        <v>2.1953035509736498</v>
      </c>
      <c r="C8" s="1">
        <v>1211860435593.8</v>
      </c>
    </row>
    <row r="9" spans="1:3">
      <c r="A9" s="1">
        <f t="shared" si="0"/>
        <v>517.64008301215802</v>
      </c>
      <c r="B9" s="1">
        <v>1.93184421534936</v>
      </c>
      <c r="C9" s="1">
        <v>646902025020.08606</v>
      </c>
    </row>
    <row r="10" spans="1:3">
      <c r="A10" s="1">
        <f t="shared" si="0"/>
        <v>571.89649525057337</v>
      </c>
      <c r="B10" s="1">
        <v>1.74856815578465</v>
      </c>
      <c r="C10" s="1">
        <v>485603792703.49402</v>
      </c>
    </row>
    <row r="11" spans="1:3">
      <c r="A11" s="1">
        <f t="shared" si="0"/>
        <v>619.58836053938967</v>
      </c>
      <c r="B11" s="1">
        <v>1.6139747995418099</v>
      </c>
      <c r="C11" s="1">
        <v>493551452783.966</v>
      </c>
    </row>
    <row r="12" spans="1:3">
      <c r="A12" s="1">
        <f t="shared" si="0"/>
        <v>672.0554272517345</v>
      </c>
      <c r="B12" s="1">
        <v>1.48797250859106</v>
      </c>
      <c r="C12" s="1">
        <v>493551452783.966</v>
      </c>
    </row>
    <row r="13" spans="1:3">
      <c r="A13" s="1">
        <f t="shared" si="0"/>
        <v>732.68988669744533</v>
      </c>
      <c r="B13" s="1">
        <v>1.36483390607101</v>
      </c>
      <c r="C13" s="1">
        <v>465030135875.21997</v>
      </c>
    </row>
    <row r="14" spans="1:3">
      <c r="A14" s="1">
        <f t="shared" si="0"/>
        <v>792.55560599183241</v>
      </c>
      <c r="B14" s="1">
        <v>1.2617411225658599</v>
      </c>
      <c r="C14" s="1">
        <v>532395205650.76898</v>
      </c>
    </row>
    <row r="15" spans="1:3">
      <c r="A15" s="1">
        <f t="shared" si="0"/>
        <v>955.14223194749206</v>
      </c>
      <c r="B15" s="1">
        <v>1.0469644902634501</v>
      </c>
      <c r="C15" s="1">
        <v>736616473576.20703</v>
      </c>
    </row>
    <row r="16" spans="1:3">
      <c r="A16" s="1">
        <f t="shared" si="0"/>
        <v>965.70796460177394</v>
      </c>
      <c r="B16" s="1">
        <v>1.03550973654066</v>
      </c>
      <c r="C16" s="1">
        <v>786036811626.73303</v>
      </c>
    </row>
    <row r="17" spans="1:3">
      <c r="A17" s="1">
        <f t="shared" si="0"/>
        <v>1010.4166666666672</v>
      </c>
      <c r="B17" s="1">
        <v>0.98969072164948402</v>
      </c>
      <c r="C17" s="1">
        <v>944815516666.41895</v>
      </c>
    </row>
    <row r="18" spans="1:3">
      <c r="A18" s="1">
        <f t="shared" si="0"/>
        <v>1019.2644483362525</v>
      </c>
      <c r="B18" s="1">
        <v>0.98109965635738805</v>
      </c>
      <c r="C18" s="1">
        <v>829743961650.177</v>
      </c>
    </row>
    <row r="19" spans="1:3">
      <c r="A19" s="1">
        <f t="shared" si="0"/>
        <v>1062.690200852101</v>
      </c>
      <c r="B19" s="1">
        <v>0.94100801832760494</v>
      </c>
      <c r="C19" s="1">
        <v>975995344728.00403</v>
      </c>
    </row>
    <row r="20" spans="1:3">
      <c r="A20" s="1">
        <f t="shared" si="0"/>
        <v>1065.9340659340662</v>
      </c>
      <c r="B20" s="1">
        <v>0.93814432989690699</v>
      </c>
      <c r="C20" s="1">
        <v>866453125649.18506</v>
      </c>
    </row>
    <row r="21" spans="1:3">
      <c r="A21" s="1">
        <f t="shared" si="0"/>
        <v>1079.1100123609397</v>
      </c>
      <c r="B21" s="1">
        <v>0.92668957617411196</v>
      </c>
      <c r="C21" s="1">
        <v>929601150417.745</v>
      </c>
    </row>
    <row r="22" spans="1:3">
      <c r="A22" s="1">
        <f t="shared" si="0"/>
        <v>1102.9690461149717</v>
      </c>
      <c r="B22" s="1">
        <v>0.90664375715922096</v>
      </c>
      <c r="C22" s="1">
        <v>820812303297.53406</v>
      </c>
    </row>
    <row r="23" spans="1:3">
      <c r="A23" s="1">
        <f t="shared" si="0"/>
        <v>1113.5204081632664</v>
      </c>
      <c r="B23" s="1">
        <v>0.898052691867124</v>
      </c>
      <c r="C23" s="1">
        <v>866453125649.18506</v>
      </c>
    </row>
    <row r="24" spans="1:3">
      <c r="A24" s="1">
        <f t="shared" si="0"/>
        <v>1127.9069767441872</v>
      </c>
      <c r="B24" s="1">
        <v>0.88659793814432897</v>
      </c>
      <c r="C24" s="1">
        <v>1052808657212.28</v>
      </c>
    </row>
    <row r="25" spans="1:3">
      <c r="A25" s="1">
        <f t="shared" si="0"/>
        <v>1131.5618924173689</v>
      </c>
      <c r="B25" s="1">
        <v>0.88373424971363101</v>
      </c>
      <c r="C25" s="1">
        <v>1160517342520.1899</v>
      </c>
    </row>
    <row r="26" spans="1:3">
      <c r="A26" s="1">
        <f t="shared" si="0"/>
        <v>1146.4215364412346</v>
      </c>
      <c r="B26" s="1">
        <v>0.87227949599083598</v>
      </c>
      <c r="C26" s="1">
        <v>1649717318832.8201</v>
      </c>
    </row>
    <row r="27" spans="1:3">
      <c r="A27" s="1">
        <f t="shared" si="0"/>
        <v>1185.3360488798382</v>
      </c>
      <c r="B27" s="1">
        <v>0.84364261168384802</v>
      </c>
      <c r="C27" s="1">
        <v>1205320340180.79</v>
      </c>
    </row>
    <row r="28" spans="1:3">
      <c r="A28" s="1">
        <f t="shared" si="0"/>
        <v>1197.5308641975316</v>
      </c>
      <c r="B28" s="1">
        <v>0.83505154639175205</v>
      </c>
      <c r="C28" s="1">
        <v>1030265035820.36</v>
      </c>
    </row>
    <row r="29" spans="1:3">
      <c r="A29" s="1">
        <f t="shared" si="0"/>
        <v>1201.6517549896778</v>
      </c>
      <c r="B29" s="1">
        <v>0.83218785796105299</v>
      </c>
      <c r="C29" s="1">
        <v>944815516666.41895</v>
      </c>
    </row>
    <row r="30" spans="1:3">
      <c r="A30" s="1">
        <f t="shared" si="0"/>
        <v>1209.9792099792105</v>
      </c>
      <c r="B30" s="1">
        <v>0.82646048109965597</v>
      </c>
      <c r="C30" s="1">
        <v>1123442646008.8501</v>
      </c>
    </row>
    <row r="31" spans="1:3">
      <c r="A31" s="1">
        <f t="shared" si="0"/>
        <v>1226.9852424455382</v>
      </c>
      <c r="B31" s="1">
        <v>0.81500572737686094</v>
      </c>
      <c r="C31" s="1">
        <v>1529353327661.0801</v>
      </c>
    </row>
    <row r="32" spans="1:3">
      <c r="A32" s="1">
        <f t="shared" si="0"/>
        <v>1235.6687898089185</v>
      </c>
      <c r="B32" s="1">
        <v>0.80927835051546304</v>
      </c>
      <c r="C32" s="1">
        <v>1676717504325.51</v>
      </c>
    </row>
    <row r="33" spans="1:3">
      <c r="A33" s="1">
        <f t="shared" si="0"/>
        <v>1235.6687898089185</v>
      </c>
      <c r="B33" s="1">
        <v>0.80927835051546304</v>
      </c>
      <c r="C33" s="1">
        <v>2270213507697.6899</v>
      </c>
    </row>
    <row r="34" spans="1:3">
      <c r="A34" s="1">
        <f t="shared" si="0"/>
        <v>1267.0537010159662</v>
      </c>
      <c r="B34" s="1">
        <v>0.78923253150057204</v>
      </c>
      <c r="C34" s="1">
        <v>1898946342159.75</v>
      </c>
    </row>
    <row r="35" spans="1:3">
      <c r="A35" s="1">
        <f t="shared" si="0"/>
        <v>1280.997798972855</v>
      </c>
      <c r="B35" s="1">
        <v>0.78064146620847596</v>
      </c>
      <c r="C35" s="1">
        <v>3175223043102.46</v>
      </c>
    </row>
  </sheetData>
  <sortState ref="A2:C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HO2+HO2=H2O2+O2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</dc:creator>
  <cp:lastModifiedBy>Xueliang Yang</cp:lastModifiedBy>
  <dcterms:created xsi:type="dcterms:W3CDTF">2017-08-23T18:58:07Z</dcterms:created>
  <dcterms:modified xsi:type="dcterms:W3CDTF">2019-07-04T14:47:59Z</dcterms:modified>
</cp:coreProperties>
</file>