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480" yWindow="420" windowWidth="27795" windowHeight="12285" tabRatio="700"/>
  </bookViews>
  <sheets>
    <sheet name="Fig HO2+OH" sheetId="11" r:id="rId1"/>
    <sheet name="HO2+OH" sheetId="1" r:id="rId2"/>
    <sheet name="OH+OH=O+H2O data" sheetId="2" r:id="rId3"/>
    <sheet name="HO2+O" sheetId="5" r:id="rId4"/>
    <sheet name="Chart1-HO2+HO2" sheetId="10" r:id="rId5"/>
    <sheet name="HO2+HO2" sheetId="7" r:id="rId6"/>
    <sheet name="OH+H2" sheetId="8" r:id="rId7"/>
    <sheet name="H+H2O2=HO2+H2" sheetId="9" r:id="rId8"/>
  </sheets>
  <definedNames>
    <definedName name="solver_adj" localSheetId="7" hidden="1">'H+H2O2=HO2+H2'!$AE$1:$AE$7</definedName>
    <definedName name="solver_adj" localSheetId="5" hidden="1">'HO2+HO2'!$G$1:$H$3</definedName>
    <definedName name="solver_adj" localSheetId="3" hidden="1">'HO2+O'!$T$1:$T$3</definedName>
    <definedName name="solver_adj" localSheetId="1" hidden="1">'HO2+OH'!$I$1:$J$3</definedName>
    <definedName name="solver_adj" localSheetId="2" hidden="1">'OH+OH=O+H2O data'!$H$1:$H$3</definedName>
    <definedName name="solver_cvg" localSheetId="7" hidden="1">0.0001</definedName>
    <definedName name="solver_cvg" localSheetId="5" hidden="1">0.0001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drv" localSheetId="7" hidden="1">1</definedName>
    <definedName name="solver_drv" localSheetId="5" hidden="1">1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eng" localSheetId="7" hidden="1">1</definedName>
    <definedName name="solver_eng" localSheetId="5" hidden="1">1</definedName>
    <definedName name="solver_eng" localSheetId="3" hidden="1">1</definedName>
    <definedName name="solver_eng" localSheetId="1" hidden="1">1</definedName>
    <definedName name="solver_eng" localSheetId="2" hidden="1">1</definedName>
    <definedName name="solver_est" localSheetId="7" hidden="1">1</definedName>
    <definedName name="solver_est" localSheetId="5" hidden="1">1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itr" localSheetId="7" hidden="1">2147483647</definedName>
    <definedName name="solver_itr" localSheetId="5" hidden="1">2147483647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mip" localSheetId="7" hidden="1">2147483647</definedName>
    <definedName name="solver_mip" localSheetId="5" hidden="1">2147483647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ni" localSheetId="7" hidden="1">30</definedName>
    <definedName name="solver_mni" localSheetId="5" hidden="1">30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rt" localSheetId="7" hidden="1">0.075</definedName>
    <definedName name="solver_mrt" localSheetId="5" hidden="1">0.075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sl" localSheetId="7" hidden="1">2</definedName>
    <definedName name="solver_msl" localSheetId="5" hidden="1">2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neg" localSheetId="7" hidden="1">2</definedName>
    <definedName name="solver_neg" localSheetId="5" hidden="1">2</definedName>
    <definedName name="solver_neg" localSheetId="3" hidden="1">2</definedName>
    <definedName name="solver_neg" localSheetId="1" hidden="1">2</definedName>
    <definedName name="solver_neg" localSheetId="2" hidden="1">2</definedName>
    <definedName name="solver_nod" localSheetId="7" hidden="1">2147483647</definedName>
    <definedName name="solver_nod" localSheetId="5" hidden="1">2147483647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um" localSheetId="7" hidden="1">0</definedName>
    <definedName name="solver_num" localSheetId="5" hidden="1">0</definedName>
    <definedName name="solver_num" localSheetId="3" hidden="1">0</definedName>
    <definedName name="solver_num" localSheetId="1" hidden="1">0</definedName>
    <definedName name="solver_num" localSheetId="2" hidden="1">0</definedName>
    <definedName name="solver_nwt" localSheetId="7" hidden="1">1</definedName>
    <definedName name="solver_nwt" localSheetId="5" hidden="1">1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opt" localSheetId="7" hidden="1">'H+H2O2=HO2+H2'!$AE$8</definedName>
    <definedName name="solver_opt" localSheetId="5" hidden="1">'HO2+HO2'!$G$4</definedName>
    <definedName name="solver_opt" localSheetId="3" hidden="1">'HO2+O'!$T$4</definedName>
    <definedName name="solver_opt" localSheetId="1" hidden="1">'HO2+OH'!$I$4</definedName>
    <definedName name="solver_opt" localSheetId="2" hidden="1">'OH+OH=O+H2O data'!$H$4</definedName>
    <definedName name="solver_pre" localSheetId="7" hidden="1">0.000001</definedName>
    <definedName name="solver_pre" localSheetId="5" hidden="1">0.000001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rbv" localSheetId="7" hidden="1">1</definedName>
    <definedName name="solver_rbv" localSheetId="5" hidden="1">1</definedName>
    <definedName name="solver_rbv" localSheetId="3" hidden="1">1</definedName>
    <definedName name="solver_rbv" localSheetId="1" hidden="1">1</definedName>
    <definedName name="solver_rbv" localSheetId="2" hidden="1">1</definedName>
    <definedName name="solver_rlx" localSheetId="7" hidden="1">2</definedName>
    <definedName name="solver_rlx" localSheetId="5" hidden="1">2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sd" localSheetId="7" hidden="1">0</definedName>
    <definedName name="solver_rsd" localSheetId="5" hidden="1">0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scl" localSheetId="7" hidden="1">1</definedName>
    <definedName name="solver_scl" localSheetId="5" hidden="1">1</definedName>
    <definedName name="solver_scl" localSheetId="3" hidden="1">1</definedName>
    <definedName name="solver_scl" localSheetId="1" hidden="1">1</definedName>
    <definedName name="solver_scl" localSheetId="2" hidden="1">1</definedName>
    <definedName name="solver_sho" localSheetId="7" hidden="1">2</definedName>
    <definedName name="solver_sho" localSheetId="5" hidden="1">2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sz" localSheetId="7" hidden="1">100</definedName>
    <definedName name="solver_ssz" localSheetId="5" hidden="1">100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tim" localSheetId="7" hidden="1">2147483647</definedName>
    <definedName name="solver_tim" localSheetId="5" hidden="1">2147483647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ol" localSheetId="7" hidden="1">0.01</definedName>
    <definedName name="solver_tol" localSheetId="5" hidden="1">0.01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yp" localSheetId="7" hidden="1">2</definedName>
    <definedName name="solver_typ" localSheetId="5" hidden="1">2</definedName>
    <definedName name="solver_typ" localSheetId="3" hidden="1">2</definedName>
    <definedName name="solver_typ" localSheetId="1" hidden="1">2</definedName>
    <definedName name="solver_typ" localSheetId="2" hidden="1">2</definedName>
    <definedName name="solver_val" localSheetId="7" hidden="1">0</definedName>
    <definedName name="solver_val" localSheetId="5" hidden="1">0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er" localSheetId="7" hidden="1">3</definedName>
    <definedName name="solver_ver" localSheetId="5" hidden="1">3</definedName>
    <definedName name="solver_ver" localSheetId="3" hidden="1">3</definedName>
    <definedName name="solver_ver" localSheetId="1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C107" i="1" l="1"/>
  <c r="F107" i="1" s="1"/>
  <c r="C108" i="1"/>
  <c r="F108" i="1" s="1"/>
  <c r="G108" i="1" s="1"/>
  <c r="C109" i="1"/>
  <c r="F109" i="1" s="1"/>
  <c r="G109" i="1" l="1"/>
  <c r="G107" i="1"/>
  <c r="U9" i="9"/>
  <c r="V9" i="9"/>
  <c r="U10" i="9"/>
  <c r="V10" i="9"/>
  <c r="X10" i="9" s="1"/>
  <c r="U11" i="9"/>
  <c r="V11" i="9"/>
  <c r="W11" i="9" s="1"/>
  <c r="U12" i="9"/>
  <c r="V12" i="9"/>
  <c r="X12" i="9" s="1"/>
  <c r="U13" i="9"/>
  <c r="V13" i="9"/>
  <c r="X13" i="9" s="1"/>
  <c r="U14" i="9"/>
  <c r="V14" i="9"/>
  <c r="X14" i="9" s="1"/>
  <c r="U15" i="9"/>
  <c r="V15" i="9"/>
  <c r="X15" i="9"/>
  <c r="U16" i="9"/>
  <c r="V16" i="9"/>
  <c r="X16" i="9" s="1"/>
  <c r="U17" i="9"/>
  <c r="V17" i="9"/>
  <c r="W17" i="9" s="1"/>
  <c r="U18" i="9"/>
  <c r="V18" i="9"/>
  <c r="X18" i="9" s="1"/>
  <c r="U19" i="9"/>
  <c r="V19" i="9"/>
  <c r="U20" i="9"/>
  <c r="V20" i="9"/>
  <c r="X20" i="9" s="1"/>
  <c r="U21" i="9"/>
  <c r="V21" i="9"/>
  <c r="W21" i="9" s="1"/>
  <c r="U22" i="9"/>
  <c r="V22" i="9"/>
  <c r="X22" i="9" s="1"/>
  <c r="U23" i="9"/>
  <c r="V23" i="9"/>
  <c r="W23" i="9" s="1"/>
  <c r="U24" i="9"/>
  <c r="V24" i="9"/>
  <c r="X24" i="9" s="1"/>
  <c r="U25" i="9"/>
  <c r="V25" i="9"/>
  <c r="U26" i="9"/>
  <c r="V26" i="9"/>
  <c r="X26" i="9" s="1"/>
  <c r="U27" i="9"/>
  <c r="V27" i="9"/>
  <c r="U28" i="9"/>
  <c r="V28" i="9"/>
  <c r="X28" i="9" s="1"/>
  <c r="U29" i="9"/>
  <c r="V29" i="9"/>
  <c r="U30" i="9"/>
  <c r="V30" i="9"/>
  <c r="X30" i="9"/>
  <c r="U31" i="9"/>
  <c r="V31" i="9"/>
  <c r="W31" i="9" s="1"/>
  <c r="U32" i="9"/>
  <c r="V32" i="9"/>
  <c r="X32" i="9" s="1"/>
  <c r="U33" i="9"/>
  <c r="V33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H33" i="9"/>
  <c r="AI33" i="9" s="1"/>
  <c r="AH25" i="9"/>
  <c r="AI25" i="9" s="1"/>
  <c r="AH24" i="9"/>
  <c r="AI24" i="9" s="1"/>
  <c r="AH23" i="9"/>
  <c r="AI23" i="9" s="1"/>
  <c r="AH22" i="9"/>
  <c r="AI22" i="9" s="1"/>
  <c r="AH21" i="9"/>
  <c r="AI21" i="9" s="1"/>
  <c r="AH20" i="9"/>
  <c r="AI20" i="9" s="1"/>
  <c r="AH19" i="9"/>
  <c r="AI19" i="9" s="1"/>
  <c r="AK19" i="9" s="1"/>
  <c r="AH18" i="9"/>
  <c r="AI18" i="9" s="1"/>
  <c r="AH17" i="9"/>
  <c r="AI17" i="9" s="1"/>
  <c r="AH9" i="9"/>
  <c r="AI9" i="9" s="1"/>
  <c r="AH10" i="9"/>
  <c r="AI10" i="9" s="1"/>
  <c r="AH11" i="9"/>
  <c r="AI11" i="9" s="1"/>
  <c r="AH12" i="9"/>
  <c r="AI12" i="9" s="1"/>
  <c r="AH13" i="9"/>
  <c r="AI13" i="9" s="1"/>
  <c r="AK13" i="9" s="1"/>
  <c r="AH14" i="9"/>
  <c r="AI14" i="9" s="1"/>
  <c r="AH15" i="9"/>
  <c r="AI15" i="9" s="1"/>
  <c r="AH16" i="9"/>
  <c r="AI16" i="9" s="1"/>
  <c r="AH26" i="9"/>
  <c r="AI26" i="9" s="1"/>
  <c r="AH27" i="9"/>
  <c r="AI27" i="9" s="1"/>
  <c r="AH28" i="9"/>
  <c r="AI28" i="9" s="1"/>
  <c r="AH29" i="9"/>
  <c r="AI29" i="9" s="1"/>
  <c r="AH30" i="9"/>
  <c r="AI30" i="9" s="1"/>
  <c r="AH31" i="9"/>
  <c r="AI31" i="9" s="1"/>
  <c r="AK31" i="9" s="1"/>
  <c r="AH32" i="9"/>
  <c r="AI32" i="9" s="1"/>
  <c r="AB10" i="9"/>
  <c r="AC10" i="9" s="1"/>
  <c r="AB11" i="9"/>
  <c r="AC11" i="9" s="1"/>
  <c r="AB12" i="9"/>
  <c r="AC12" i="9" s="1"/>
  <c r="AE12" i="9" s="1"/>
  <c r="AB13" i="9"/>
  <c r="AC13" i="9" s="1"/>
  <c r="AB14" i="9"/>
  <c r="AC14" i="9" s="1"/>
  <c r="AB15" i="9"/>
  <c r="AC15" i="9" s="1"/>
  <c r="AB16" i="9"/>
  <c r="AC16" i="9" s="1"/>
  <c r="AE16" i="9" s="1"/>
  <c r="AB17" i="9"/>
  <c r="AC17" i="9" s="1"/>
  <c r="AE17" i="9" s="1"/>
  <c r="AB18" i="9"/>
  <c r="AC18" i="9" s="1"/>
  <c r="AB19" i="9"/>
  <c r="AC19" i="9" s="1"/>
  <c r="AB20" i="9"/>
  <c r="AC20" i="9" s="1"/>
  <c r="AE20" i="9" s="1"/>
  <c r="AB21" i="9"/>
  <c r="AC21" i="9" s="1"/>
  <c r="AE21" i="9" s="1"/>
  <c r="AB22" i="9"/>
  <c r="AC22" i="9" s="1"/>
  <c r="AB23" i="9"/>
  <c r="AC23" i="9" s="1"/>
  <c r="AB24" i="9"/>
  <c r="AC24" i="9" s="1"/>
  <c r="AB25" i="9"/>
  <c r="AC25" i="9" s="1"/>
  <c r="AB26" i="9"/>
  <c r="AC26" i="9" s="1"/>
  <c r="AE26" i="9" s="1"/>
  <c r="AB27" i="9"/>
  <c r="AC27" i="9" s="1"/>
  <c r="AB28" i="9"/>
  <c r="AC28" i="9" s="1"/>
  <c r="AB29" i="9"/>
  <c r="AC29" i="9" s="1"/>
  <c r="AB30" i="9"/>
  <c r="AC30" i="9" s="1"/>
  <c r="AB31" i="9"/>
  <c r="AC31" i="9" s="1"/>
  <c r="AB32" i="9"/>
  <c r="AC32" i="9" s="1"/>
  <c r="AB33" i="9"/>
  <c r="AC33" i="9" s="1"/>
  <c r="AE33" i="9" s="1"/>
  <c r="AB9" i="9"/>
  <c r="AC9" i="9" s="1"/>
  <c r="C4" i="9"/>
  <c r="F4" i="9" s="1"/>
  <c r="C5" i="9"/>
  <c r="F5" i="9" s="1"/>
  <c r="C6" i="9"/>
  <c r="F6" i="9" s="1"/>
  <c r="C7" i="9"/>
  <c r="F7" i="9" s="1"/>
  <c r="C8" i="9"/>
  <c r="F8" i="9" s="1"/>
  <c r="C9" i="9"/>
  <c r="F9" i="9" s="1"/>
  <c r="C10" i="9"/>
  <c r="F10" i="9" s="1"/>
  <c r="C11" i="9"/>
  <c r="F11" i="9" s="1"/>
  <c r="C12" i="9"/>
  <c r="F12" i="9" s="1"/>
  <c r="C13" i="9"/>
  <c r="F13" i="9" s="1"/>
  <c r="C14" i="9"/>
  <c r="F14" i="9" s="1"/>
  <c r="C15" i="9"/>
  <c r="F15" i="9" s="1"/>
  <c r="C16" i="9"/>
  <c r="F16" i="9" s="1"/>
  <c r="C17" i="9"/>
  <c r="F17" i="9" s="1"/>
  <c r="C18" i="9"/>
  <c r="F18" i="9" s="1"/>
  <c r="C19" i="9"/>
  <c r="F19" i="9" s="1"/>
  <c r="C20" i="9"/>
  <c r="F20" i="9" s="1"/>
  <c r="C21" i="9"/>
  <c r="F21" i="9" s="1"/>
  <c r="C22" i="9"/>
  <c r="F22" i="9" s="1"/>
  <c r="C23" i="9"/>
  <c r="F23" i="9" s="1"/>
  <c r="C24" i="9"/>
  <c r="F24" i="9" s="1"/>
  <c r="C3" i="9"/>
  <c r="F3" i="9" s="1"/>
  <c r="K4" i="9"/>
  <c r="L4" i="9" s="1"/>
  <c r="K5" i="9"/>
  <c r="L5" i="9" s="1"/>
  <c r="K6" i="9"/>
  <c r="L6" i="9" s="1"/>
  <c r="K7" i="9"/>
  <c r="L7" i="9" s="1"/>
  <c r="K8" i="9"/>
  <c r="L8" i="9" s="1"/>
  <c r="K9" i="9"/>
  <c r="L9" i="9" s="1"/>
  <c r="K10" i="9"/>
  <c r="L10" i="9" s="1"/>
  <c r="K11" i="9"/>
  <c r="L11" i="9" s="1"/>
  <c r="K12" i="9"/>
  <c r="L12" i="9" s="1"/>
  <c r="K13" i="9"/>
  <c r="L13" i="9" s="1"/>
  <c r="K14" i="9"/>
  <c r="L14" i="9" s="1"/>
  <c r="K15" i="9"/>
  <c r="L15" i="9" s="1"/>
  <c r="K16" i="9"/>
  <c r="L16" i="9" s="1"/>
  <c r="K17" i="9"/>
  <c r="L17" i="9" s="1"/>
  <c r="K18" i="9"/>
  <c r="L18" i="9" s="1"/>
  <c r="K19" i="9"/>
  <c r="L19" i="9" s="1"/>
  <c r="K20" i="9"/>
  <c r="L20" i="9" s="1"/>
  <c r="K21" i="9"/>
  <c r="L21" i="9" s="1"/>
  <c r="K22" i="9"/>
  <c r="L22" i="9" s="1"/>
  <c r="K23" i="9"/>
  <c r="L23" i="9" s="1"/>
  <c r="K24" i="9"/>
  <c r="L24" i="9" s="1"/>
  <c r="K3" i="9"/>
  <c r="L3" i="9" s="1"/>
  <c r="O48" i="9"/>
  <c r="P48" i="9" s="1"/>
  <c r="O47" i="9"/>
  <c r="P47" i="9" s="1"/>
  <c r="O46" i="9"/>
  <c r="P46" i="9" s="1"/>
  <c r="O45" i="9"/>
  <c r="P45" i="9" s="1"/>
  <c r="O44" i="9"/>
  <c r="P44" i="9" s="1"/>
  <c r="O43" i="9"/>
  <c r="P43" i="9" s="1"/>
  <c r="O42" i="9"/>
  <c r="P42" i="9" s="1"/>
  <c r="O41" i="9"/>
  <c r="P41" i="9" s="1"/>
  <c r="O40" i="9"/>
  <c r="P40" i="9" s="1"/>
  <c r="O39" i="9"/>
  <c r="P39" i="9" s="1"/>
  <c r="O38" i="9"/>
  <c r="P38" i="9" s="1"/>
  <c r="O37" i="9"/>
  <c r="P37" i="9" s="1"/>
  <c r="O36" i="9"/>
  <c r="P36" i="9" s="1"/>
  <c r="O35" i="9"/>
  <c r="P35" i="9" s="1"/>
  <c r="O34" i="9"/>
  <c r="P34" i="9" s="1"/>
  <c r="O33" i="9"/>
  <c r="P33" i="9" s="1"/>
  <c r="O32" i="9"/>
  <c r="P32" i="9" s="1"/>
  <c r="O31" i="9"/>
  <c r="P31" i="9" s="1"/>
  <c r="O30" i="9"/>
  <c r="P30" i="9" s="1"/>
  <c r="O29" i="9"/>
  <c r="P29" i="9" s="1"/>
  <c r="O28" i="9"/>
  <c r="P28" i="9" s="1"/>
  <c r="O27" i="9"/>
  <c r="P27" i="9" s="1"/>
  <c r="AE32" i="9" l="1"/>
  <c r="AE28" i="9"/>
  <c r="AE9" i="9"/>
  <c r="AE18" i="9"/>
  <c r="AE14" i="9"/>
  <c r="W12" i="9"/>
  <c r="AE25" i="9"/>
  <c r="AK9" i="9"/>
  <c r="AE10" i="9"/>
  <c r="W32" i="9"/>
  <c r="W27" i="9"/>
  <c r="AE29" i="9"/>
  <c r="W15" i="9"/>
  <c r="W9" i="9"/>
  <c r="AE13" i="9"/>
  <c r="AE19" i="9"/>
  <c r="AE30" i="9"/>
  <c r="AE22" i="9"/>
  <c r="W29" i="9"/>
  <c r="W25" i="9"/>
  <c r="AE24" i="9"/>
  <c r="AE31" i="9"/>
  <c r="AE15" i="9"/>
  <c r="AK23" i="9"/>
  <c r="AK29" i="9"/>
  <c r="W33" i="9"/>
  <c r="W19" i="9"/>
  <c r="W13" i="9"/>
  <c r="W14" i="9"/>
  <c r="AE27" i="9"/>
  <c r="W22" i="9"/>
  <c r="AE11" i="9"/>
  <c r="AE23" i="9"/>
  <c r="X21" i="9"/>
  <c r="W28" i="9"/>
  <c r="W24" i="9"/>
  <c r="W18" i="9"/>
  <c r="W10" i="9"/>
  <c r="W30" i="9"/>
  <c r="X17" i="9"/>
  <c r="X9" i="9"/>
  <c r="W16" i="9"/>
  <c r="W26" i="9"/>
  <c r="W20" i="9"/>
  <c r="X11" i="9"/>
  <c r="X33" i="9"/>
  <c r="X31" i="9"/>
  <c r="X29" i="9"/>
  <c r="X27" i="9"/>
  <c r="X25" i="9"/>
  <c r="X23" i="9"/>
  <c r="X19" i="9"/>
  <c r="AK27" i="9"/>
  <c r="AK32" i="9"/>
  <c r="AK21" i="9"/>
  <c r="AK11" i="9"/>
  <c r="AK18" i="9"/>
  <c r="AK24" i="9"/>
  <c r="AK17" i="9"/>
  <c r="AK33" i="9"/>
  <c r="AK16" i="9"/>
  <c r="AK30" i="9"/>
  <c r="AK20" i="9"/>
  <c r="AK10" i="9"/>
  <c r="AK25" i="9"/>
  <c r="AK28" i="9"/>
  <c r="AK15" i="9"/>
  <c r="AK26" i="9"/>
  <c r="AK14" i="9"/>
  <c r="AK22" i="9"/>
  <c r="AK12" i="9"/>
  <c r="P52" i="9"/>
  <c r="AE8" i="9" l="1"/>
  <c r="W8" i="9"/>
  <c r="AK8" i="9"/>
  <c r="E4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3" i="9"/>
  <c r="D8" i="9"/>
  <c r="D9" i="9"/>
  <c r="D13" i="9"/>
  <c r="D15" i="9"/>
  <c r="D16" i="9"/>
  <c r="D17" i="9"/>
  <c r="D20" i="9"/>
  <c r="D23" i="9"/>
  <c r="D24" i="9"/>
  <c r="D4" i="9"/>
  <c r="D11" i="9"/>
  <c r="D12" i="9"/>
  <c r="D14" i="9"/>
  <c r="D18" i="9"/>
  <c r="D19" i="9"/>
  <c r="D21" i="9"/>
  <c r="D7" i="9"/>
  <c r="D5" i="9"/>
  <c r="D6" i="9"/>
  <c r="D22" i="9"/>
  <c r="D10" i="9"/>
  <c r="C56" i="9"/>
  <c r="D56" i="9" s="1"/>
  <c r="C57" i="9"/>
  <c r="D57" i="9" s="1"/>
  <c r="C58" i="9"/>
  <c r="D58" i="9" s="1"/>
  <c r="C59" i="9"/>
  <c r="D59" i="9" s="1"/>
  <c r="C60" i="9"/>
  <c r="D60" i="9" s="1"/>
  <c r="C61" i="9"/>
  <c r="D61" i="9" s="1"/>
  <c r="C62" i="9"/>
  <c r="D62" i="9" s="1"/>
  <c r="C63" i="9"/>
  <c r="D63" i="9" s="1"/>
  <c r="C64" i="9"/>
  <c r="D64" i="9" s="1"/>
  <c r="C65" i="9"/>
  <c r="D65" i="9" s="1"/>
  <c r="C66" i="9"/>
  <c r="D66" i="9" s="1"/>
  <c r="C67" i="9"/>
  <c r="D67" i="9" s="1"/>
  <c r="C68" i="9"/>
  <c r="D68" i="9" s="1"/>
  <c r="C69" i="9"/>
  <c r="D69" i="9" s="1"/>
  <c r="C70" i="9"/>
  <c r="D70" i="9" s="1"/>
  <c r="C71" i="9"/>
  <c r="D71" i="9" s="1"/>
  <c r="C72" i="9"/>
  <c r="D72" i="9" s="1"/>
  <c r="C73" i="9"/>
  <c r="D73" i="9" s="1"/>
  <c r="C74" i="9"/>
  <c r="D74" i="9" s="1"/>
  <c r="C75" i="9"/>
  <c r="D75" i="9" s="1"/>
  <c r="C76" i="9"/>
  <c r="D76" i="9" s="1"/>
  <c r="C55" i="9"/>
  <c r="D55" i="9" s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3" i="9"/>
  <c r="I28" i="9"/>
  <c r="J28" i="9" s="1"/>
  <c r="I29" i="9"/>
  <c r="J29" i="9" s="1"/>
  <c r="I30" i="9"/>
  <c r="J30" i="9" s="1"/>
  <c r="I31" i="9"/>
  <c r="J31" i="9" s="1"/>
  <c r="I32" i="9"/>
  <c r="J32" i="9" s="1"/>
  <c r="I33" i="9"/>
  <c r="J33" i="9" s="1"/>
  <c r="I34" i="9"/>
  <c r="J34" i="9" s="1"/>
  <c r="I35" i="9"/>
  <c r="J35" i="9" s="1"/>
  <c r="I36" i="9"/>
  <c r="J36" i="9" s="1"/>
  <c r="I37" i="9"/>
  <c r="J37" i="9" s="1"/>
  <c r="I38" i="9"/>
  <c r="J38" i="9" s="1"/>
  <c r="I39" i="9"/>
  <c r="J39" i="9" s="1"/>
  <c r="I40" i="9"/>
  <c r="J40" i="9" s="1"/>
  <c r="I41" i="9"/>
  <c r="J41" i="9" s="1"/>
  <c r="I42" i="9"/>
  <c r="J42" i="9" s="1"/>
  <c r="I43" i="9"/>
  <c r="J43" i="9" s="1"/>
  <c r="I44" i="9"/>
  <c r="J44" i="9" s="1"/>
  <c r="I45" i="9"/>
  <c r="J45" i="9" s="1"/>
  <c r="I46" i="9"/>
  <c r="J46" i="9" s="1"/>
  <c r="I47" i="9"/>
  <c r="J47" i="9" s="1"/>
  <c r="I48" i="9"/>
  <c r="J48" i="9" s="1"/>
  <c r="I27" i="9"/>
  <c r="J27" i="9" s="1"/>
  <c r="G4" i="9"/>
  <c r="H4" i="9" s="1"/>
  <c r="G5" i="9"/>
  <c r="H5" i="9" s="1"/>
  <c r="G6" i="9"/>
  <c r="H6" i="9" s="1"/>
  <c r="G7" i="9"/>
  <c r="H7" i="9" s="1"/>
  <c r="G8" i="9"/>
  <c r="H8" i="9" s="1"/>
  <c r="G9" i="9"/>
  <c r="H9" i="9" s="1"/>
  <c r="G10" i="9"/>
  <c r="H10" i="9" s="1"/>
  <c r="G11" i="9"/>
  <c r="H11" i="9" s="1"/>
  <c r="G12" i="9"/>
  <c r="H12" i="9" s="1"/>
  <c r="G13" i="9"/>
  <c r="H13" i="9" s="1"/>
  <c r="G14" i="9"/>
  <c r="H14" i="9" s="1"/>
  <c r="G15" i="9"/>
  <c r="H15" i="9" s="1"/>
  <c r="G16" i="9"/>
  <c r="H16" i="9" s="1"/>
  <c r="G17" i="9"/>
  <c r="H17" i="9" s="1"/>
  <c r="G18" i="9"/>
  <c r="H18" i="9" s="1"/>
  <c r="G19" i="9"/>
  <c r="H19" i="9" s="1"/>
  <c r="G20" i="9"/>
  <c r="H20" i="9" s="1"/>
  <c r="G21" i="9"/>
  <c r="H21" i="9" s="1"/>
  <c r="G22" i="9"/>
  <c r="H22" i="9" s="1"/>
  <c r="G23" i="9"/>
  <c r="H23" i="9" s="1"/>
  <c r="G24" i="9"/>
  <c r="H24" i="9" s="1"/>
  <c r="G3" i="9"/>
  <c r="H3" i="9" s="1"/>
  <c r="B24" i="9"/>
  <c r="B23" i="9"/>
  <c r="B22" i="9"/>
  <c r="B21" i="9"/>
  <c r="D3" i="9"/>
  <c r="D52" i="9" l="1"/>
  <c r="J52" i="9"/>
  <c r="Q11" i="5"/>
  <c r="Q4" i="5"/>
  <c r="Q5" i="5"/>
  <c r="Q6" i="5"/>
  <c r="Q7" i="5"/>
  <c r="Q8" i="5"/>
  <c r="Q9" i="5"/>
  <c r="Q10" i="5"/>
  <c r="Q3" i="5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O3" i="5"/>
  <c r="P3" i="5" s="1"/>
  <c r="N4" i="5"/>
  <c r="N5" i="5"/>
  <c r="N6" i="5"/>
  <c r="N7" i="5"/>
  <c r="N8" i="5"/>
  <c r="N9" i="5"/>
  <c r="N10" i="5"/>
  <c r="N3" i="5"/>
  <c r="R8" i="5" l="1"/>
  <c r="R7" i="5"/>
  <c r="R6" i="5"/>
  <c r="R5" i="5"/>
  <c r="R10" i="5"/>
  <c r="R4" i="5"/>
  <c r="R3" i="5"/>
  <c r="R9" i="5"/>
  <c r="I55" i="1"/>
  <c r="L55" i="1" s="1"/>
  <c r="I54" i="1"/>
  <c r="L54" i="1" s="1"/>
  <c r="I53" i="1"/>
  <c r="L53" i="1" s="1"/>
  <c r="I52" i="1"/>
  <c r="L52" i="1" s="1"/>
  <c r="I51" i="1"/>
  <c r="L51" i="1" s="1"/>
  <c r="I50" i="1"/>
  <c r="L50" i="1" s="1"/>
  <c r="I49" i="1"/>
  <c r="L49" i="1" s="1"/>
  <c r="I48" i="1"/>
  <c r="L48" i="1" s="1"/>
  <c r="I47" i="1"/>
  <c r="L47" i="1" s="1"/>
  <c r="I46" i="1"/>
  <c r="L46" i="1" s="1"/>
  <c r="I45" i="1"/>
  <c r="L45" i="1" s="1"/>
  <c r="I44" i="1"/>
  <c r="L44" i="1" s="1"/>
  <c r="I43" i="1"/>
  <c r="L43" i="1" s="1"/>
  <c r="I42" i="1"/>
  <c r="L42" i="1" s="1"/>
  <c r="I40" i="1"/>
  <c r="L40" i="1" s="1"/>
  <c r="I39" i="1"/>
  <c r="L39" i="1" s="1"/>
  <c r="I38" i="1"/>
  <c r="L38" i="1" s="1"/>
  <c r="I37" i="1"/>
  <c r="L37" i="1" s="1"/>
  <c r="I36" i="1"/>
  <c r="L36" i="1" s="1"/>
  <c r="I34" i="1"/>
  <c r="L34" i="1" s="1"/>
  <c r="T4" i="5" l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29" i="1"/>
  <c r="F129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61" i="1"/>
  <c r="F61" i="1" s="1"/>
  <c r="C35" i="1" l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34" i="1"/>
  <c r="F34" i="1" s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5" i="1"/>
  <c r="G78" i="1" l="1"/>
  <c r="G86" i="1"/>
  <c r="G94" i="1"/>
  <c r="G102" i="1"/>
  <c r="G114" i="1"/>
  <c r="G115" i="1"/>
  <c r="G116" i="1"/>
  <c r="G117" i="1"/>
  <c r="G118" i="1"/>
  <c r="G122" i="1"/>
  <c r="G123" i="1"/>
  <c r="G124" i="1"/>
  <c r="G125" i="1"/>
  <c r="G126" i="1"/>
  <c r="G130" i="1"/>
  <c r="G134" i="1"/>
  <c r="G138" i="1"/>
  <c r="G142" i="1"/>
  <c r="G146" i="1"/>
  <c r="G150" i="1"/>
  <c r="G62" i="1"/>
  <c r="G70" i="1"/>
  <c r="G75" i="1"/>
  <c r="G76" i="1"/>
  <c r="G77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3" i="1"/>
  <c r="G104" i="1"/>
  <c r="G105" i="1"/>
  <c r="G106" i="1"/>
  <c r="G112" i="1"/>
  <c r="G113" i="1"/>
  <c r="G119" i="1"/>
  <c r="G120" i="1"/>
  <c r="G121" i="1"/>
  <c r="G127" i="1"/>
  <c r="G129" i="1"/>
  <c r="G131" i="1"/>
  <c r="G132" i="1"/>
  <c r="G133" i="1"/>
  <c r="G135" i="1"/>
  <c r="G136" i="1"/>
  <c r="G137" i="1"/>
  <c r="G139" i="1"/>
  <c r="G140" i="1"/>
  <c r="G141" i="1"/>
  <c r="G143" i="1"/>
  <c r="G144" i="1"/>
  <c r="G145" i="1"/>
  <c r="G147" i="1"/>
  <c r="G148" i="1"/>
  <c r="G149" i="1"/>
  <c r="G151" i="1"/>
  <c r="G63" i="1"/>
  <c r="G64" i="1"/>
  <c r="G65" i="1"/>
  <c r="G66" i="1"/>
  <c r="G67" i="1"/>
  <c r="G68" i="1"/>
  <c r="G69" i="1"/>
  <c r="G71" i="1"/>
  <c r="G72" i="1"/>
  <c r="G73" i="1"/>
  <c r="G74" i="1"/>
  <c r="G61" i="1"/>
  <c r="B4" i="9" l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3" i="9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3" i="8"/>
  <c r="A4" i="7" l="1"/>
  <c r="D4" i="7" s="1"/>
  <c r="E4" i="7" s="1"/>
  <c r="A5" i="7"/>
  <c r="D5" i="7" s="1"/>
  <c r="E5" i="7" s="1"/>
  <c r="A6" i="7"/>
  <c r="D6" i="7" s="1"/>
  <c r="E6" i="7" s="1"/>
  <c r="A7" i="7"/>
  <c r="D7" i="7" s="1"/>
  <c r="E7" i="7" s="1"/>
  <c r="A8" i="7"/>
  <c r="D8" i="7" s="1"/>
  <c r="E8" i="7" s="1"/>
  <c r="A9" i="7"/>
  <c r="D9" i="7" s="1"/>
  <c r="E9" i="7" s="1"/>
  <c r="A10" i="7"/>
  <c r="D10" i="7" s="1"/>
  <c r="E10" i="7" s="1"/>
  <c r="A11" i="7"/>
  <c r="D11" i="7" s="1"/>
  <c r="E11" i="7" s="1"/>
  <c r="A12" i="7"/>
  <c r="D12" i="7" s="1"/>
  <c r="E12" i="7" s="1"/>
  <c r="A13" i="7"/>
  <c r="D13" i="7" s="1"/>
  <c r="E13" i="7" s="1"/>
  <c r="A14" i="7"/>
  <c r="D14" i="7" s="1"/>
  <c r="E14" i="7" s="1"/>
  <c r="A15" i="7"/>
  <c r="D15" i="7" s="1"/>
  <c r="E15" i="7" s="1"/>
  <c r="A16" i="7"/>
  <c r="D16" i="7" s="1"/>
  <c r="E16" i="7" s="1"/>
  <c r="A17" i="7"/>
  <c r="D17" i="7" s="1"/>
  <c r="E17" i="7" s="1"/>
  <c r="A18" i="7"/>
  <c r="D18" i="7" s="1"/>
  <c r="E18" i="7" s="1"/>
  <c r="A19" i="7"/>
  <c r="D19" i="7" s="1"/>
  <c r="E19" i="7" s="1"/>
  <c r="A20" i="7"/>
  <c r="D20" i="7" s="1"/>
  <c r="E20" i="7" s="1"/>
  <c r="A21" i="7"/>
  <c r="D21" i="7" s="1"/>
  <c r="E21" i="7" s="1"/>
  <c r="A22" i="7"/>
  <c r="D22" i="7" s="1"/>
  <c r="E22" i="7" s="1"/>
  <c r="A23" i="7"/>
  <c r="D23" i="7" s="1"/>
  <c r="E23" i="7" s="1"/>
  <c r="A24" i="7"/>
  <c r="D24" i="7" s="1"/>
  <c r="E24" i="7" s="1"/>
  <c r="A25" i="7"/>
  <c r="D25" i="7" s="1"/>
  <c r="E25" i="7" s="1"/>
  <c r="A26" i="7"/>
  <c r="D26" i="7" s="1"/>
  <c r="E26" i="7" s="1"/>
  <c r="A27" i="7"/>
  <c r="D27" i="7" s="1"/>
  <c r="E27" i="7" s="1"/>
  <c r="A3" i="7"/>
  <c r="D3" i="7" s="1"/>
  <c r="E3" i="7" s="1"/>
  <c r="G4" i="7" l="1"/>
  <c r="C24" i="1" l="1"/>
  <c r="D24" i="1"/>
  <c r="C25" i="1"/>
  <c r="D25" i="1"/>
  <c r="D5" i="1" l="1"/>
  <c r="C5" i="1"/>
  <c r="M55" i="1" l="1"/>
  <c r="G40" i="1"/>
  <c r="G48" i="1"/>
  <c r="G49" i="1"/>
  <c r="G50" i="1"/>
  <c r="G52" i="1"/>
  <c r="G53" i="1"/>
  <c r="G54" i="1"/>
  <c r="G55" i="1"/>
  <c r="G56" i="1"/>
  <c r="G57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0" i="1"/>
  <c r="M39" i="1"/>
  <c r="M38" i="1"/>
  <c r="M37" i="1"/>
  <c r="M36" i="1"/>
  <c r="M34" i="1"/>
  <c r="G35" i="1"/>
  <c r="G36" i="1"/>
  <c r="G37" i="1"/>
  <c r="G38" i="1"/>
  <c r="G39" i="1"/>
  <c r="G41" i="1"/>
  <c r="G42" i="1"/>
  <c r="G43" i="1"/>
  <c r="G44" i="1"/>
  <c r="G45" i="1"/>
  <c r="G46" i="1"/>
  <c r="G47" i="1"/>
  <c r="G51" i="1"/>
  <c r="G34" i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3" i="5"/>
  <c r="F3" i="5"/>
  <c r="F13" i="5"/>
  <c r="F12" i="5"/>
  <c r="F11" i="5"/>
  <c r="F10" i="5"/>
  <c r="F9" i="5"/>
  <c r="F8" i="5"/>
  <c r="F7" i="5"/>
  <c r="F6" i="5"/>
  <c r="F5" i="5"/>
  <c r="F4" i="5"/>
  <c r="F15" i="5"/>
  <c r="F16" i="5"/>
  <c r="F17" i="5"/>
  <c r="F18" i="5"/>
  <c r="F19" i="5"/>
  <c r="F20" i="5"/>
  <c r="F14" i="5"/>
  <c r="I4" i="1" l="1"/>
  <c r="I73" i="2"/>
  <c r="I85" i="2"/>
  <c r="I109" i="2"/>
  <c r="I122" i="2"/>
  <c r="I135" i="2"/>
  <c r="I145" i="2"/>
  <c r="J17" i="2"/>
  <c r="J28" i="2"/>
  <c r="J40" i="2"/>
  <c r="J52" i="2"/>
  <c r="J62" i="2"/>
  <c r="J76" i="2"/>
  <c r="J86" i="2"/>
  <c r="J97" i="2"/>
  <c r="J112" i="2"/>
  <c r="J129" i="2"/>
  <c r="J142" i="2"/>
  <c r="A146" i="2"/>
  <c r="D146" i="2" s="1"/>
  <c r="E146" i="2" s="1"/>
  <c r="A143" i="2"/>
  <c r="D143" i="2" s="1"/>
  <c r="E143" i="2" s="1"/>
  <c r="A141" i="2"/>
  <c r="D141" i="2" s="1"/>
  <c r="E141" i="2" s="1"/>
  <c r="A135" i="2"/>
  <c r="D135" i="2" s="1"/>
  <c r="E135" i="2" s="1"/>
  <c r="A130" i="2"/>
  <c r="D130" i="2" s="1"/>
  <c r="E130" i="2" s="1"/>
  <c r="A127" i="2"/>
  <c r="D127" i="2" s="1"/>
  <c r="E127" i="2" s="1"/>
  <c r="A121" i="2"/>
  <c r="D121" i="2" s="1"/>
  <c r="E121" i="2" s="1"/>
  <c r="A117" i="2"/>
  <c r="D117" i="2" s="1"/>
  <c r="E117" i="2" s="1"/>
  <c r="A114" i="2"/>
  <c r="D114" i="2" s="1"/>
  <c r="E114" i="2" s="1"/>
  <c r="A113" i="2"/>
  <c r="D113" i="2" s="1"/>
  <c r="E113" i="2" s="1"/>
  <c r="A109" i="2"/>
  <c r="D109" i="2" s="1"/>
  <c r="E109" i="2" s="1"/>
  <c r="A108" i="2"/>
  <c r="D108" i="2" s="1"/>
  <c r="E108" i="2" s="1"/>
  <c r="A101" i="2"/>
  <c r="D101" i="2" s="1"/>
  <c r="E101" i="2" s="1"/>
  <c r="A93" i="2"/>
  <c r="I93" i="2" s="1"/>
  <c r="A90" i="2"/>
  <c r="D90" i="2" s="1"/>
  <c r="E90" i="2" s="1"/>
  <c r="A71" i="2"/>
  <c r="D71" i="2" s="1"/>
  <c r="E71" i="2" s="1"/>
  <c r="A67" i="2"/>
  <c r="D67" i="2" s="1"/>
  <c r="E67" i="2" s="1"/>
  <c r="A70" i="2"/>
  <c r="I70" i="2" s="1"/>
  <c r="A77" i="2"/>
  <c r="D77" i="2" s="1"/>
  <c r="E77" i="2" s="1"/>
  <c r="A63" i="2"/>
  <c r="D63" i="2" s="1"/>
  <c r="E63" i="2" s="1"/>
  <c r="A60" i="2"/>
  <c r="D60" i="2" s="1"/>
  <c r="E60" i="2" s="1"/>
  <c r="A51" i="2"/>
  <c r="I51" i="2" s="1"/>
  <c r="A49" i="2"/>
  <c r="D49" i="2" s="1"/>
  <c r="E49" i="2" s="1"/>
  <c r="A47" i="2"/>
  <c r="D47" i="2" s="1"/>
  <c r="E47" i="2" s="1"/>
  <c r="A42" i="2"/>
  <c r="D42" i="2" s="1"/>
  <c r="E42" i="2" s="1"/>
  <c r="A38" i="2"/>
  <c r="D38" i="2" s="1"/>
  <c r="E38" i="2" s="1"/>
  <c r="A145" i="2"/>
  <c r="D145" i="2" s="1"/>
  <c r="E145" i="2" s="1"/>
  <c r="A144" i="2"/>
  <c r="D144" i="2" s="1"/>
  <c r="E144" i="2" s="1"/>
  <c r="A142" i="2"/>
  <c r="D142" i="2" s="1"/>
  <c r="E142" i="2" s="1"/>
  <c r="A140" i="2"/>
  <c r="J140" i="2" s="1"/>
  <c r="A139" i="2"/>
  <c r="D139" i="2" s="1"/>
  <c r="E139" i="2" s="1"/>
  <c r="A138" i="2"/>
  <c r="D138" i="2" s="1"/>
  <c r="E138" i="2" s="1"/>
  <c r="A137" i="2"/>
  <c r="D137" i="2" s="1"/>
  <c r="E137" i="2" s="1"/>
  <c r="A136" i="2"/>
  <c r="D136" i="2" s="1"/>
  <c r="E136" i="2" s="1"/>
  <c r="A134" i="2"/>
  <c r="D134" i="2" s="1"/>
  <c r="E134" i="2" s="1"/>
  <c r="A133" i="2"/>
  <c r="D133" i="2" s="1"/>
  <c r="E133" i="2" s="1"/>
  <c r="A132" i="2"/>
  <c r="D132" i="2" s="1"/>
  <c r="E132" i="2" s="1"/>
  <c r="A131" i="2"/>
  <c r="I131" i="2" s="1"/>
  <c r="A129" i="2"/>
  <c r="D129" i="2" s="1"/>
  <c r="E129" i="2" s="1"/>
  <c r="A128" i="2"/>
  <c r="D128" i="2" s="1"/>
  <c r="E128" i="2" s="1"/>
  <c r="A126" i="2"/>
  <c r="D126" i="2" s="1"/>
  <c r="E126" i="2" s="1"/>
  <c r="A125" i="2"/>
  <c r="J125" i="2" s="1"/>
  <c r="A124" i="2"/>
  <c r="D124" i="2" s="1"/>
  <c r="E124" i="2" s="1"/>
  <c r="A123" i="2"/>
  <c r="D123" i="2" s="1"/>
  <c r="E123" i="2" s="1"/>
  <c r="A122" i="2"/>
  <c r="D122" i="2" s="1"/>
  <c r="E122" i="2" s="1"/>
  <c r="A120" i="2"/>
  <c r="I120" i="2" s="1"/>
  <c r="A119" i="2"/>
  <c r="D119" i="2" s="1"/>
  <c r="E119" i="2" s="1"/>
  <c r="A118" i="2"/>
  <c r="D118" i="2" s="1"/>
  <c r="E118" i="2" s="1"/>
  <c r="A116" i="2"/>
  <c r="D116" i="2" s="1"/>
  <c r="E116" i="2" s="1"/>
  <c r="A115" i="2"/>
  <c r="I115" i="2" s="1"/>
  <c r="A112" i="2"/>
  <c r="D112" i="2" s="1"/>
  <c r="E112" i="2" s="1"/>
  <c r="A111" i="2"/>
  <c r="D111" i="2" s="1"/>
  <c r="E111" i="2" s="1"/>
  <c r="A110" i="2"/>
  <c r="D110" i="2" s="1"/>
  <c r="E110" i="2" s="1"/>
  <c r="A107" i="2"/>
  <c r="I107" i="2" s="1"/>
  <c r="A106" i="2"/>
  <c r="D106" i="2" s="1"/>
  <c r="E106" i="2" s="1"/>
  <c r="A105" i="2"/>
  <c r="D105" i="2" s="1"/>
  <c r="E105" i="2" s="1"/>
  <c r="A104" i="2"/>
  <c r="D104" i="2" s="1"/>
  <c r="E104" i="2" s="1"/>
  <c r="A103" i="2"/>
  <c r="D103" i="2" s="1"/>
  <c r="E103" i="2" s="1"/>
  <c r="A102" i="2"/>
  <c r="D102" i="2" s="1"/>
  <c r="E102" i="2" s="1"/>
  <c r="A100" i="2"/>
  <c r="D100" i="2" s="1"/>
  <c r="E100" i="2" s="1"/>
  <c r="A99" i="2"/>
  <c r="D99" i="2" s="1"/>
  <c r="E99" i="2" s="1"/>
  <c r="A98" i="2"/>
  <c r="J98" i="2" s="1"/>
  <c r="A97" i="2"/>
  <c r="D97" i="2" s="1"/>
  <c r="E97" i="2" s="1"/>
  <c r="A96" i="2"/>
  <c r="D96" i="2" s="1"/>
  <c r="E96" i="2" s="1"/>
  <c r="A94" i="2"/>
  <c r="D94" i="2" s="1"/>
  <c r="E94" i="2" s="1"/>
  <c r="A92" i="2"/>
  <c r="I92" i="2" s="1"/>
  <c r="A88" i="2"/>
  <c r="D88" i="2" s="1"/>
  <c r="E88" i="2" s="1"/>
  <c r="A86" i="2"/>
  <c r="D86" i="2" s="1"/>
  <c r="E86" i="2" s="1"/>
  <c r="A85" i="2"/>
  <c r="D85" i="2" s="1"/>
  <c r="E85" i="2" s="1"/>
  <c r="A84" i="2"/>
  <c r="J84" i="2" s="1"/>
  <c r="A82" i="2"/>
  <c r="D82" i="2" s="1"/>
  <c r="E82" i="2" s="1"/>
  <c r="A81" i="2"/>
  <c r="D81" i="2" s="1"/>
  <c r="E81" i="2" s="1"/>
  <c r="A79" i="2"/>
  <c r="D79" i="2" s="1"/>
  <c r="E79" i="2" s="1"/>
  <c r="A78" i="2"/>
  <c r="I78" i="2" s="1"/>
  <c r="A76" i="2"/>
  <c r="D76" i="2" s="1"/>
  <c r="E76" i="2" s="1"/>
  <c r="A75" i="2"/>
  <c r="D75" i="2" s="1"/>
  <c r="E75" i="2" s="1"/>
  <c r="A73" i="2"/>
  <c r="D73" i="2" s="1"/>
  <c r="E73" i="2" s="1"/>
  <c r="A72" i="2"/>
  <c r="I72" i="2" s="1"/>
  <c r="A69" i="2"/>
  <c r="D69" i="2" s="1"/>
  <c r="E69" i="2" s="1"/>
  <c r="A66" i="2"/>
  <c r="D66" i="2" s="1"/>
  <c r="E66" i="2" s="1"/>
  <c r="A65" i="2"/>
  <c r="D65" i="2" s="1"/>
  <c r="E65" i="2" s="1"/>
  <c r="A64" i="2"/>
  <c r="I64" i="2" s="1"/>
  <c r="A62" i="2"/>
  <c r="D62" i="2" s="1"/>
  <c r="E62" i="2" s="1"/>
  <c r="A61" i="2"/>
  <c r="D61" i="2" s="1"/>
  <c r="E61" i="2" s="1"/>
  <c r="A58" i="2"/>
  <c r="D58" i="2" s="1"/>
  <c r="E58" i="2" s="1"/>
  <c r="A57" i="2"/>
  <c r="D57" i="2" s="1"/>
  <c r="E57" i="2" s="1"/>
  <c r="A56" i="2"/>
  <c r="D56" i="2" s="1"/>
  <c r="E56" i="2" s="1"/>
  <c r="A55" i="2"/>
  <c r="D55" i="2" s="1"/>
  <c r="E55" i="2" s="1"/>
  <c r="A54" i="2"/>
  <c r="D54" i="2" s="1"/>
  <c r="E54" i="2" s="1"/>
  <c r="A53" i="2"/>
  <c r="D53" i="2" s="1"/>
  <c r="E53" i="2" s="1"/>
  <c r="A52" i="2"/>
  <c r="D52" i="2" s="1"/>
  <c r="E52" i="2" s="1"/>
  <c r="A50" i="2"/>
  <c r="D50" i="2" s="1"/>
  <c r="E50" i="2" s="1"/>
  <c r="A48" i="2"/>
  <c r="D48" i="2" s="1"/>
  <c r="E48" i="2" s="1"/>
  <c r="A46" i="2"/>
  <c r="D46" i="2" s="1"/>
  <c r="E46" i="2" s="1"/>
  <c r="A45" i="2"/>
  <c r="D45" i="2" s="1"/>
  <c r="E45" i="2" s="1"/>
  <c r="A44" i="2"/>
  <c r="D44" i="2" s="1"/>
  <c r="E44" i="2" s="1"/>
  <c r="A43" i="2"/>
  <c r="D43" i="2" s="1"/>
  <c r="E43" i="2" s="1"/>
  <c r="A41" i="2"/>
  <c r="D41" i="2" s="1"/>
  <c r="E41" i="2" s="1"/>
  <c r="A40" i="2"/>
  <c r="D40" i="2" s="1"/>
  <c r="E40" i="2" s="1"/>
  <c r="A39" i="2"/>
  <c r="D39" i="2" s="1"/>
  <c r="E39" i="2" s="1"/>
  <c r="A95" i="2"/>
  <c r="D95" i="2" s="1"/>
  <c r="E95" i="2" s="1"/>
  <c r="A89" i="2"/>
  <c r="D89" i="2" s="1"/>
  <c r="E89" i="2" s="1"/>
  <c r="A91" i="2"/>
  <c r="D91" i="2" s="1"/>
  <c r="E91" i="2" s="1"/>
  <c r="A87" i="2"/>
  <c r="D87" i="2" s="1"/>
  <c r="E87" i="2" s="1"/>
  <c r="A83" i="2"/>
  <c r="D83" i="2" s="1"/>
  <c r="E83" i="2" s="1"/>
  <c r="A80" i="2"/>
  <c r="I80" i="2" s="1"/>
  <c r="A74" i="2"/>
  <c r="D74" i="2" s="1"/>
  <c r="E74" i="2" s="1"/>
  <c r="A68" i="2"/>
  <c r="D68" i="2" s="1"/>
  <c r="E68" i="2" s="1"/>
  <c r="A59" i="2"/>
  <c r="D59" i="2" s="1"/>
  <c r="E59" i="2" s="1"/>
  <c r="A3" i="2"/>
  <c r="I3" i="2" s="1"/>
  <c r="A8" i="2"/>
  <c r="D8" i="2" s="1"/>
  <c r="E8" i="2" s="1"/>
  <c r="A13" i="2"/>
  <c r="D13" i="2" s="1"/>
  <c r="E13" i="2" s="1"/>
  <c r="A18" i="2"/>
  <c r="D18" i="2" s="1"/>
  <c r="E18" i="2" s="1"/>
  <c r="A23" i="2"/>
  <c r="J23" i="2" s="1"/>
  <c r="A28" i="2"/>
  <c r="D28" i="2" s="1"/>
  <c r="E28" i="2" s="1"/>
  <c r="A33" i="2"/>
  <c r="D33" i="2" s="1"/>
  <c r="E33" i="2" s="1"/>
  <c r="A4" i="2"/>
  <c r="D4" i="2" s="1"/>
  <c r="E4" i="2" s="1"/>
  <c r="A9" i="2"/>
  <c r="D9" i="2" s="1"/>
  <c r="E9" i="2" s="1"/>
  <c r="A14" i="2"/>
  <c r="D14" i="2" s="1"/>
  <c r="E14" i="2" s="1"/>
  <c r="A19" i="2"/>
  <c r="D19" i="2" s="1"/>
  <c r="E19" i="2" s="1"/>
  <c r="A24" i="2"/>
  <c r="D24" i="2" s="1"/>
  <c r="E24" i="2" s="1"/>
  <c r="A29" i="2"/>
  <c r="D29" i="2" s="1"/>
  <c r="E29" i="2" s="1"/>
  <c r="A34" i="2"/>
  <c r="D34" i="2" s="1"/>
  <c r="E34" i="2" s="1"/>
  <c r="A5" i="2"/>
  <c r="D5" i="2" s="1"/>
  <c r="E5" i="2" s="1"/>
  <c r="A10" i="2"/>
  <c r="D10" i="2" s="1"/>
  <c r="E10" i="2" s="1"/>
  <c r="A15" i="2"/>
  <c r="D15" i="2" s="1"/>
  <c r="E15" i="2" s="1"/>
  <c r="A20" i="2"/>
  <c r="D20" i="2" s="1"/>
  <c r="E20" i="2" s="1"/>
  <c r="A25" i="2"/>
  <c r="D25" i="2" s="1"/>
  <c r="E25" i="2" s="1"/>
  <c r="A30" i="2"/>
  <c r="D30" i="2" s="1"/>
  <c r="E30" i="2" s="1"/>
  <c r="A35" i="2"/>
  <c r="I35" i="2" s="1"/>
  <c r="A6" i="2"/>
  <c r="D6" i="2" s="1"/>
  <c r="E6" i="2" s="1"/>
  <c r="A11" i="2"/>
  <c r="D11" i="2" s="1"/>
  <c r="E11" i="2" s="1"/>
  <c r="A16" i="2"/>
  <c r="D16" i="2" s="1"/>
  <c r="E16" i="2" s="1"/>
  <c r="A21" i="2"/>
  <c r="I21" i="2" s="1"/>
  <c r="A26" i="2"/>
  <c r="D26" i="2" s="1"/>
  <c r="E26" i="2" s="1"/>
  <c r="A31" i="2"/>
  <c r="D31" i="2" s="1"/>
  <c r="E31" i="2" s="1"/>
  <c r="A36" i="2"/>
  <c r="D36" i="2" s="1"/>
  <c r="E36" i="2" s="1"/>
  <c r="A7" i="2"/>
  <c r="J7" i="2" s="1"/>
  <c r="A12" i="2"/>
  <c r="D12" i="2" s="1"/>
  <c r="E12" i="2" s="1"/>
  <c r="A17" i="2"/>
  <c r="D17" i="2" s="1"/>
  <c r="E17" i="2" s="1"/>
  <c r="A22" i="2"/>
  <c r="D22" i="2" s="1"/>
  <c r="E22" i="2" s="1"/>
  <c r="A27" i="2"/>
  <c r="I27" i="2" s="1"/>
  <c r="A32" i="2"/>
  <c r="D32" i="2" s="1"/>
  <c r="E32" i="2" s="1"/>
  <c r="A37" i="2"/>
  <c r="D37" i="2" s="1"/>
  <c r="E37" i="2" s="1"/>
  <c r="A147" i="2"/>
  <c r="D147" i="2" s="1"/>
  <c r="E147" i="2" s="1"/>
  <c r="I41" i="2" l="1"/>
  <c r="D70" i="2"/>
  <c r="E70" i="2" s="1"/>
  <c r="J136" i="2"/>
  <c r="J124" i="2"/>
  <c r="J110" i="2"/>
  <c r="J92" i="2"/>
  <c r="J81" i="2"/>
  <c r="J73" i="2"/>
  <c r="J60" i="2"/>
  <c r="J49" i="2"/>
  <c r="J38" i="2"/>
  <c r="J25" i="2"/>
  <c r="J16" i="2"/>
  <c r="J8" i="2"/>
  <c r="I143" i="2"/>
  <c r="I130" i="2"/>
  <c r="I121" i="2"/>
  <c r="I106" i="2"/>
  <c r="I97" i="2"/>
  <c r="I82" i="2"/>
  <c r="I69" i="2"/>
  <c r="I50" i="2"/>
  <c r="I34" i="2"/>
  <c r="I10" i="2"/>
  <c r="I98" i="2"/>
  <c r="I53" i="2"/>
  <c r="D23" i="2"/>
  <c r="E23" i="2" s="1"/>
  <c r="J145" i="2"/>
  <c r="J134" i="2"/>
  <c r="J121" i="2"/>
  <c r="J105" i="2"/>
  <c r="J89" i="2"/>
  <c r="J80" i="2"/>
  <c r="J70" i="2"/>
  <c r="J57" i="2"/>
  <c r="J48" i="2"/>
  <c r="J33" i="2"/>
  <c r="J22" i="2"/>
  <c r="J14" i="2"/>
  <c r="J6" i="2"/>
  <c r="I141" i="2"/>
  <c r="I129" i="2"/>
  <c r="I119" i="2"/>
  <c r="I103" i="2"/>
  <c r="I95" i="2"/>
  <c r="I77" i="2"/>
  <c r="I66" i="2"/>
  <c r="I49" i="2"/>
  <c r="I29" i="2"/>
  <c r="I7" i="2"/>
  <c r="D115" i="2"/>
  <c r="E115" i="2" s="1"/>
  <c r="J9" i="2"/>
  <c r="I23" i="2"/>
  <c r="D64" i="2"/>
  <c r="E64" i="2" s="1"/>
  <c r="J144" i="2"/>
  <c r="J132" i="2"/>
  <c r="J113" i="2"/>
  <c r="J102" i="2"/>
  <c r="J88" i="2"/>
  <c r="J78" i="2"/>
  <c r="J64" i="2"/>
  <c r="J56" i="2"/>
  <c r="J41" i="2"/>
  <c r="J32" i="2"/>
  <c r="J20" i="2"/>
  <c r="J12" i="2"/>
  <c r="J4" i="2"/>
  <c r="I138" i="2"/>
  <c r="I125" i="2"/>
  <c r="I113" i="2"/>
  <c r="I101" i="2"/>
  <c r="I90" i="2"/>
  <c r="I74" i="2"/>
  <c r="I58" i="2"/>
  <c r="I45" i="2"/>
  <c r="I26" i="2"/>
  <c r="J65" i="2"/>
  <c r="D27" i="2"/>
  <c r="E27" i="2" s="1"/>
  <c r="D3" i="2"/>
  <c r="E3" i="2" s="1"/>
  <c r="D72" i="2"/>
  <c r="E72" i="2" s="1"/>
  <c r="D120" i="2"/>
  <c r="E120" i="2" s="1"/>
  <c r="D93" i="2"/>
  <c r="E93" i="2" s="1"/>
  <c r="J128" i="2"/>
  <c r="J120" i="2"/>
  <c r="J104" i="2"/>
  <c r="J96" i="2"/>
  <c r="J72" i="2"/>
  <c r="J24" i="2"/>
  <c r="I137" i="2"/>
  <c r="I105" i="2"/>
  <c r="I89" i="2"/>
  <c r="I81" i="2"/>
  <c r="I65" i="2"/>
  <c r="I57" i="2"/>
  <c r="I33" i="2"/>
  <c r="I25" i="2"/>
  <c r="I17" i="2"/>
  <c r="I9" i="2"/>
  <c r="D7" i="2"/>
  <c r="E7" i="2" s="1"/>
  <c r="D80" i="2"/>
  <c r="E80" i="2" s="1"/>
  <c r="D78" i="2"/>
  <c r="E78" i="2" s="1"/>
  <c r="D125" i="2"/>
  <c r="E125" i="2" s="1"/>
  <c r="J143" i="2"/>
  <c r="J135" i="2"/>
  <c r="J127" i="2"/>
  <c r="J119" i="2"/>
  <c r="J111" i="2"/>
  <c r="J103" i="2"/>
  <c r="J95" i="2"/>
  <c r="J87" i="2"/>
  <c r="J79" i="2"/>
  <c r="J71" i="2"/>
  <c r="J63" i="2"/>
  <c r="J55" i="2"/>
  <c r="J47" i="2"/>
  <c r="J39" i="2"/>
  <c r="J31" i="2"/>
  <c r="J15" i="2"/>
  <c r="I144" i="2"/>
  <c r="I136" i="2"/>
  <c r="I128" i="2"/>
  <c r="I112" i="2"/>
  <c r="I104" i="2"/>
  <c r="I96" i="2"/>
  <c r="I88" i="2"/>
  <c r="I56" i="2"/>
  <c r="I48" i="2"/>
  <c r="I40" i="2"/>
  <c r="I32" i="2"/>
  <c r="I24" i="2"/>
  <c r="I16" i="2"/>
  <c r="I8" i="2"/>
  <c r="D21" i="2"/>
  <c r="E21" i="2" s="1"/>
  <c r="D131" i="2"/>
  <c r="E131" i="2" s="1"/>
  <c r="J126" i="2"/>
  <c r="J118" i="2"/>
  <c r="J94" i="2"/>
  <c r="J54" i="2"/>
  <c r="J46" i="2"/>
  <c r="J30" i="2"/>
  <c r="I127" i="2"/>
  <c r="I111" i="2"/>
  <c r="I87" i="2"/>
  <c r="I79" i="2"/>
  <c r="I71" i="2"/>
  <c r="I63" i="2"/>
  <c r="I55" i="2"/>
  <c r="I47" i="2"/>
  <c r="I39" i="2"/>
  <c r="I31" i="2"/>
  <c r="I15" i="2"/>
  <c r="D35" i="2"/>
  <c r="E35" i="2" s="1"/>
  <c r="D92" i="2"/>
  <c r="E92" i="2" s="1"/>
  <c r="J141" i="2"/>
  <c r="J133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5" i="2"/>
  <c r="I142" i="2"/>
  <c r="I134" i="2"/>
  <c r="I126" i="2"/>
  <c r="I118" i="2"/>
  <c r="I110" i="2"/>
  <c r="I102" i="2"/>
  <c r="I94" i="2"/>
  <c r="I86" i="2"/>
  <c r="I62" i="2"/>
  <c r="I54" i="2"/>
  <c r="I46" i="2"/>
  <c r="I38" i="2"/>
  <c r="I30" i="2"/>
  <c r="I22" i="2"/>
  <c r="I14" i="2"/>
  <c r="I6" i="2"/>
  <c r="J137" i="2"/>
  <c r="I114" i="2"/>
  <c r="D84" i="2"/>
  <c r="E84" i="2" s="1"/>
  <c r="D98" i="2"/>
  <c r="E98" i="2" s="1"/>
  <c r="J3" i="2"/>
  <c r="J116" i="2"/>
  <c r="J100" i="2"/>
  <c r="J68" i="2"/>
  <c r="J44" i="2"/>
  <c r="J36" i="2"/>
  <c r="I117" i="2"/>
  <c r="I13" i="2"/>
  <c r="J147" i="2"/>
  <c r="J139" i="2"/>
  <c r="J131" i="2"/>
  <c r="J123" i="2"/>
  <c r="J115" i="2"/>
  <c r="J107" i="2"/>
  <c r="J99" i="2"/>
  <c r="J91" i="2"/>
  <c r="J83" i="2"/>
  <c r="J75" i="2"/>
  <c r="J67" i="2"/>
  <c r="J59" i="2"/>
  <c r="J51" i="2"/>
  <c r="J43" i="2"/>
  <c r="J35" i="2"/>
  <c r="J27" i="2"/>
  <c r="J19" i="2"/>
  <c r="J11" i="2"/>
  <c r="I140" i="2"/>
  <c r="I132" i="2"/>
  <c r="I124" i="2"/>
  <c r="I116" i="2"/>
  <c r="I108" i="2"/>
  <c r="I100" i="2"/>
  <c r="I84" i="2"/>
  <c r="I76" i="2"/>
  <c r="I68" i="2"/>
  <c r="I60" i="2"/>
  <c r="I52" i="2"/>
  <c r="I44" i="2"/>
  <c r="I36" i="2"/>
  <c r="I28" i="2"/>
  <c r="I20" i="2"/>
  <c r="I12" i="2"/>
  <c r="I4" i="2"/>
  <c r="I146" i="2"/>
  <c r="I42" i="2"/>
  <c r="I18" i="2"/>
  <c r="D140" i="2"/>
  <c r="E140" i="2" s="1"/>
  <c r="J108" i="2"/>
  <c r="I133" i="2"/>
  <c r="I61" i="2"/>
  <c r="I37" i="2"/>
  <c r="I5" i="2"/>
  <c r="D107" i="2"/>
  <c r="E107" i="2" s="1"/>
  <c r="D51" i="2"/>
  <c r="E51" i="2" s="1"/>
  <c r="J146" i="2"/>
  <c r="J138" i="2"/>
  <c r="J130" i="2"/>
  <c r="J122" i="2"/>
  <c r="J114" i="2"/>
  <c r="J106" i="2"/>
  <c r="J90" i="2"/>
  <c r="J82" i="2"/>
  <c r="J74" i="2"/>
  <c r="J66" i="2"/>
  <c r="J58" i="2"/>
  <c r="J50" i="2"/>
  <c r="J42" i="2"/>
  <c r="J34" i="2"/>
  <c r="J26" i="2"/>
  <c r="J18" i="2"/>
  <c r="J10" i="2"/>
  <c r="I147" i="2"/>
  <c r="I139" i="2"/>
  <c r="I123" i="2"/>
  <c r="I99" i="2"/>
  <c r="I91" i="2"/>
  <c r="I83" i="2"/>
  <c r="I75" i="2"/>
  <c r="I67" i="2"/>
  <c r="I59" i="2"/>
  <c r="I43" i="2"/>
  <c r="I19" i="2"/>
  <c r="I11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6" i="1"/>
  <c r="H4" i="2" l="1"/>
</calcChain>
</file>

<file path=xl/sharedStrings.xml><?xml version="1.0" encoding="utf-8"?>
<sst xmlns="http://schemas.openxmlformats.org/spreadsheetml/2006/main" count="83" uniqueCount="44">
  <si>
    <t>Hong et al</t>
  </si>
  <si>
    <t>Burke et al</t>
  </si>
  <si>
    <t>a</t>
  </si>
  <si>
    <t>n</t>
  </si>
  <si>
    <t>e</t>
  </si>
  <si>
    <t>fit</t>
  </si>
  <si>
    <t>SUM</t>
  </si>
  <si>
    <t>1000/T</t>
  </si>
  <si>
    <t>Kexpts</t>
  </si>
  <si>
    <t>chi^2</t>
  </si>
  <si>
    <t>sum</t>
  </si>
  <si>
    <t>2014 Mcdonald</t>
  </si>
  <si>
    <t>Woodridge</t>
  </si>
  <si>
    <t>Nicovich et al 1987</t>
  </si>
  <si>
    <t>Keyser et al 1982</t>
  </si>
  <si>
    <t>Michael et al 2007</t>
  </si>
  <si>
    <t>Hong expts</t>
  </si>
  <si>
    <t>Low-T expts</t>
  </si>
  <si>
    <t>Kappel 2002</t>
  </si>
  <si>
    <t>fit to expts</t>
  </si>
  <si>
    <t>expts</t>
  </si>
  <si>
    <t>A</t>
  </si>
  <si>
    <t>E</t>
  </si>
  <si>
    <t>CHI^2</t>
  </si>
  <si>
    <t>Michael JV</t>
  </si>
  <si>
    <t>Stanton et al</t>
  </si>
  <si>
    <t>Hipller 1995</t>
  </si>
  <si>
    <t>Michael 2006</t>
  </si>
  <si>
    <t>J. Phys. Chem. A 2000 104 3204-3210</t>
  </si>
  <si>
    <t>Wing Tsang 1986</t>
  </si>
  <si>
    <t>ELLINGSON et al 2007</t>
  </si>
  <si>
    <t>H2O+OH channel</t>
  </si>
  <si>
    <t>Aramco</t>
  </si>
  <si>
    <t>H2O2-Torsion</t>
  </si>
  <si>
    <t>HO2+TS-O-O scan</t>
  </si>
  <si>
    <t>H2O+OH-O-O scan</t>
  </si>
  <si>
    <t>A1</t>
  </si>
  <si>
    <t>A2</t>
  </si>
  <si>
    <t>A3</t>
  </si>
  <si>
    <t>A4</t>
  </si>
  <si>
    <t>A5</t>
  </si>
  <si>
    <t>A0</t>
  </si>
  <si>
    <t>H2O2 No rotor</t>
  </si>
  <si>
    <t>using 9kcal/mol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</si>
</sst>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58151013197156E-2"/>
          <c:y val="9.5041403722839729E-2"/>
          <c:w val="0.77930418517544708"/>
          <c:h val="0.81203758428501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'HO2+OH'!$K$32:$K$33</c:f>
              <c:strCache>
                <c:ptCount val="1"/>
                <c:pt idx="0">
                  <c:v>Low-T expts</c:v>
                </c:pt>
              </c:strCache>
            </c:strRef>
          </c:tx>
          <c:spPr>
            <a:ln w="28575">
              <a:noFill/>
            </a:ln>
          </c:spPr>
          <c:xVal>
            <c:numRef>
              <c:f>'HO2+OH'!$J$34:$J$55</c:f>
              <c:numCache>
                <c:formatCode>0.00E+00</c:formatCode>
                <c:ptCount val="22"/>
                <c:pt idx="0">
                  <c:v>39.7261345852895</c:v>
                </c:pt>
                <c:pt idx="2">
                  <c:v>39.342723004694797</c:v>
                </c:pt>
                <c:pt idx="3">
                  <c:v>38.575899843505496</c:v>
                </c:pt>
                <c:pt idx="4">
                  <c:v>36.604068857590001</c:v>
                </c:pt>
                <c:pt idx="5">
                  <c:v>34.0297339593114</c:v>
                </c:pt>
                <c:pt idx="6">
                  <c:v>34.0297339593114</c:v>
                </c:pt>
                <c:pt idx="8">
                  <c:v>33.536776212832599</c:v>
                </c:pt>
                <c:pt idx="9">
                  <c:v>33.482003129890501</c:v>
                </c:pt>
                <c:pt idx="10">
                  <c:v>33.427230046948402</c:v>
                </c:pt>
                <c:pt idx="11">
                  <c:v>33.372456964006297</c:v>
                </c:pt>
                <c:pt idx="12">
                  <c:v>32.441314553990601</c:v>
                </c:pt>
                <c:pt idx="13">
                  <c:v>29.3740219092332</c:v>
                </c:pt>
                <c:pt idx="14">
                  <c:v>29.319248826291101</c:v>
                </c:pt>
                <c:pt idx="15">
                  <c:v>28.223787167449103</c:v>
                </c:pt>
                <c:pt idx="16">
                  <c:v>27.402190923317701</c:v>
                </c:pt>
                <c:pt idx="17">
                  <c:v>26.1424100156494</c:v>
                </c:pt>
                <c:pt idx="18">
                  <c:v>25.649452269170602</c:v>
                </c:pt>
                <c:pt idx="19">
                  <c:v>25.266040688575902</c:v>
                </c:pt>
                <c:pt idx="20">
                  <c:v>24.663536776212801</c:v>
                </c:pt>
                <c:pt idx="21">
                  <c:v>23.841940532081402</c:v>
                </c:pt>
              </c:numCache>
            </c:numRef>
          </c:xVal>
          <c:yVal>
            <c:numRef>
              <c:f>'HO2+OH'!$K$34:$K$55</c:f>
              <c:numCache>
                <c:formatCode>0.00E+00</c:formatCode>
                <c:ptCount val="22"/>
                <c:pt idx="0">
                  <c:v>51517706638984.703</c:v>
                </c:pt>
                <c:pt idx="2">
                  <c:v>77858197985167.703</c:v>
                </c:pt>
                <c:pt idx="3">
                  <c:v>53488555496520.703</c:v>
                </c:pt>
                <c:pt idx="4">
                  <c:v>74989420933245.594</c:v>
                </c:pt>
                <c:pt idx="5">
                  <c:v>59865127672006.797</c:v>
                </c:pt>
                <c:pt idx="6">
                  <c:v>41645225437887.398</c:v>
                </c:pt>
                <c:pt idx="8">
                  <c:v>48393006995424.898</c:v>
                </c:pt>
                <c:pt idx="9">
                  <c:v>52823367846036.898</c:v>
                </c:pt>
                <c:pt idx="10">
                  <c:v>67001875035095.898</c:v>
                </c:pt>
                <c:pt idx="11">
                  <c:v>41645225437887.398</c:v>
                </c:pt>
                <c:pt idx="12">
                  <c:v>61382345342511.898</c:v>
                </c:pt>
                <c:pt idx="13">
                  <c:v>59865127672006.797</c:v>
                </c:pt>
                <c:pt idx="14">
                  <c:v>37209357745029.398</c:v>
                </c:pt>
                <c:pt idx="15">
                  <c:v>30457598133897.398</c:v>
                </c:pt>
                <c:pt idx="16">
                  <c:v>34088563131734.699</c:v>
                </c:pt>
                <c:pt idx="17">
                  <c:v>54844165761210.203</c:v>
                </c:pt>
                <c:pt idx="18">
                  <c:v>34088563131734.699</c:v>
                </c:pt>
                <c:pt idx="19">
                  <c:v>28610255691043.801</c:v>
                </c:pt>
                <c:pt idx="20">
                  <c:v>26210678346618.398</c:v>
                </c:pt>
                <c:pt idx="21">
                  <c:v>30078825180431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F7-4C5E-8839-4E5176426645}"/>
            </c:ext>
          </c:extLst>
        </c:ser>
        <c:ser>
          <c:idx val="1"/>
          <c:order val="1"/>
          <c:tx>
            <c:strRef>
              <c:f>'HO2+OH'!$E$32</c:f>
              <c:strCache>
                <c:ptCount val="1"/>
                <c:pt idx="0">
                  <c:v>Hong expts</c:v>
                </c:pt>
              </c:strCache>
            </c:strRef>
          </c:tx>
          <c:spPr>
            <a:ln w="28575">
              <a:noFill/>
            </a:ln>
          </c:spPr>
          <c:xVal>
            <c:numRef>
              <c:f>'HO2+OH'!$D$34:$D$57</c:f>
              <c:numCache>
                <c:formatCode>0.00E+00</c:formatCode>
                <c:ptCount val="24"/>
                <c:pt idx="0">
                  <c:v>9.3318485523385295</c:v>
                </c:pt>
                <c:pt idx="1">
                  <c:v>9.1759465478841893</c:v>
                </c:pt>
                <c:pt idx="2">
                  <c:v>9.0200445434298402</c:v>
                </c:pt>
                <c:pt idx="3">
                  <c:v>8.7082405345211598</c:v>
                </c:pt>
                <c:pt idx="4">
                  <c:v>8.8017817371937603</c:v>
                </c:pt>
                <c:pt idx="5">
                  <c:v>7.7728285077950998</c:v>
                </c:pt>
                <c:pt idx="6">
                  <c:v>8.0378619153674808</c:v>
                </c:pt>
                <c:pt idx="7">
                  <c:v>7.8819599109131397</c:v>
                </c:pt>
                <c:pt idx="8">
                  <c:v>8.1469933184855208</c:v>
                </c:pt>
                <c:pt idx="9">
                  <c:v>8.0222717149220504</c:v>
                </c:pt>
                <c:pt idx="10">
                  <c:v>8.2717149220490001</c:v>
                </c:pt>
                <c:pt idx="11">
                  <c:v>8.3340757238307397</c:v>
                </c:pt>
                <c:pt idx="12">
                  <c:v>8.4432071269487796</c:v>
                </c:pt>
                <c:pt idx="13">
                  <c:v>8.4587973273942101</c:v>
                </c:pt>
                <c:pt idx="14">
                  <c:v>6.2917594654788402</c:v>
                </c:pt>
                <c:pt idx="15">
                  <c:v>6.0267260579064601</c:v>
                </c:pt>
                <c:pt idx="16">
                  <c:v>5.8864142538975495</c:v>
                </c:pt>
                <c:pt idx="17">
                  <c:v>5.6681514476614705</c:v>
                </c:pt>
                <c:pt idx="18">
                  <c:v>5.5434298440980001</c:v>
                </c:pt>
                <c:pt idx="19">
                  <c:v>5.3251670378619202</c:v>
                </c:pt>
                <c:pt idx="20">
                  <c:v>5.1536748329621398</c:v>
                </c:pt>
                <c:pt idx="21">
                  <c:v>4.7327394209354097</c:v>
                </c:pt>
                <c:pt idx="22">
                  <c:v>4.82628062360802</c:v>
                </c:pt>
                <c:pt idx="23">
                  <c:v>4.9665924276169298</c:v>
                </c:pt>
              </c:numCache>
            </c:numRef>
          </c:xVal>
          <c:yVal>
            <c:numRef>
              <c:f>'HO2+OH'!$E$34:$E$57</c:f>
              <c:numCache>
                <c:formatCode>0.00E+00</c:formatCode>
                <c:ptCount val="24"/>
                <c:pt idx="0">
                  <c:v>12573248925511.699</c:v>
                </c:pt>
                <c:pt idx="1">
                  <c:v>15216698720502.6</c:v>
                </c:pt>
                <c:pt idx="2">
                  <c:v>16216037924842.6</c:v>
                </c:pt>
                <c:pt idx="3">
                  <c:v>17502251599642.6</c:v>
                </c:pt>
                <c:pt idx="4">
                  <c:v>13744265850104.699</c:v>
                </c:pt>
                <c:pt idx="5">
                  <c:v>18415917900163.602</c:v>
                </c:pt>
                <c:pt idx="6">
                  <c:v>18415917900163.602</c:v>
                </c:pt>
                <c:pt idx="7">
                  <c:v>15808658854288.1</c:v>
                </c:pt>
                <c:pt idx="8">
                  <c:v>16011052792431.699</c:v>
                </c:pt>
                <c:pt idx="9">
                  <c:v>14834425035007</c:v>
                </c:pt>
                <c:pt idx="10">
                  <c:v>14646904717520.4</c:v>
                </c:pt>
                <c:pt idx="11">
                  <c:v>13229607552623.199</c:v>
                </c:pt>
                <c:pt idx="12">
                  <c:v>13570526113664</c:v>
                </c:pt>
                <c:pt idx="13">
                  <c:v>15024346123861.199</c:v>
                </c:pt>
                <c:pt idx="14">
                  <c:v>33914603210556.699</c:v>
                </c:pt>
                <c:pt idx="15">
                  <c:v>33062601038498.801</c:v>
                </c:pt>
                <c:pt idx="16">
                  <c:v>29113096357226.5</c:v>
                </c:pt>
                <c:pt idx="17">
                  <c:v>33014603210556.699</c:v>
                </c:pt>
                <c:pt idx="18">
                  <c:v>32914603210556.699</c:v>
                </c:pt>
                <c:pt idx="19">
                  <c:v>29863322308984.102</c:v>
                </c:pt>
                <c:pt idx="20">
                  <c:v>31824561688390.301</c:v>
                </c:pt>
                <c:pt idx="21">
                  <c:v>36004620749181.703</c:v>
                </c:pt>
                <c:pt idx="22">
                  <c:v>32032002852702.602</c:v>
                </c:pt>
                <c:pt idx="23">
                  <c:v>34788560935970.699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F7-4C5E-8839-4E5176426645}"/>
            </c:ext>
          </c:extLst>
        </c:ser>
        <c:ser>
          <c:idx val="2"/>
          <c:order val="2"/>
          <c:tx>
            <c:strRef>
              <c:f>'HO2+OH'!$C$4</c:f>
              <c:strCache>
                <c:ptCount val="1"/>
                <c:pt idx="0">
                  <c:v>Hong et al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'HO2+OH'!$A$5:$A$25</c:f>
              <c:numCache>
                <c:formatCode>General</c:formatCode>
                <c:ptCount val="21"/>
                <c:pt idx="0">
                  <c:v>40</c:v>
                </c:pt>
                <c:pt idx="1">
                  <c:v>33.333333333333336</c:v>
                </c:pt>
                <c:pt idx="2">
                  <c:v>25</c:v>
                </c:pt>
                <c:pt idx="3">
                  <c:v>20</c:v>
                </c:pt>
                <c:pt idx="4">
                  <c:v>16.666666666666668</c:v>
                </c:pt>
                <c:pt idx="5">
                  <c:v>14.285714285714286</c:v>
                </c:pt>
                <c:pt idx="6">
                  <c:v>12.5</c:v>
                </c:pt>
                <c:pt idx="7">
                  <c:v>11.111111111111111</c:v>
                </c:pt>
                <c:pt idx="8">
                  <c:v>10</c:v>
                </c:pt>
                <c:pt idx="9">
                  <c:v>9.0909090909090917</c:v>
                </c:pt>
                <c:pt idx="10">
                  <c:v>8.3333333333333339</c:v>
                </c:pt>
                <c:pt idx="11">
                  <c:v>7.6923076923076925</c:v>
                </c:pt>
                <c:pt idx="12">
                  <c:v>7.1428571428571432</c:v>
                </c:pt>
                <c:pt idx="13">
                  <c:v>6.666666666666667</c:v>
                </c:pt>
                <c:pt idx="14">
                  <c:v>6.25</c:v>
                </c:pt>
                <c:pt idx="15">
                  <c:v>5.882352941176471</c:v>
                </c:pt>
                <c:pt idx="16">
                  <c:v>5.5555555555555554</c:v>
                </c:pt>
                <c:pt idx="17">
                  <c:v>5.2631578947368425</c:v>
                </c:pt>
                <c:pt idx="18">
                  <c:v>5</c:v>
                </c:pt>
                <c:pt idx="19">
                  <c:v>4.7619047619047619</c:v>
                </c:pt>
                <c:pt idx="20">
                  <c:v>4.5454545454545459</c:v>
                </c:pt>
              </c:numCache>
            </c:numRef>
          </c:xVal>
          <c:yVal>
            <c:numRef>
              <c:f>'HO2+OH'!$C$5:$C$25</c:f>
              <c:numCache>
                <c:formatCode>General</c:formatCode>
                <c:ptCount val="21"/>
                <c:pt idx="0">
                  <c:v>63175094621564.914</c:v>
                </c:pt>
                <c:pt idx="1">
                  <c:v>43782911574295.102</c:v>
                </c:pt>
                <c:pt idx="2">
                  <c:v>27686017527248.555</c:v>
                </c:pt>
                <c:pt idx="3">
                  <c:v>21036677932980.645</c:v>
                </c:pt>
                <c:pt idx="4">
                  <c:v>17553588960359.168</c:v>
                </c:pt>
                <c:pt idx="5">
                  <c:v>15531954610870.617</c:v>
                </c:pt>
                <c:pt idx="6">
                  <c:v>14386146224467.48</c:v>
                </c:pt>
                <c:pt idx="7">
                  <c:v>13895480420278.08</c:v>
                </c:pt>
                <c:pt idx="8">
                  <c:v>13971818272380.598</c:v>
                </c:pt>
                <c:pt idx="9">
                  <c:v>14573125044489.355</c:v>
                </c:pt>
                <c:pt idx="10">
                  <c:v>15669399021685.855</c:v>
                </c:pt>
                <c:pt idx="11">
                  <c:v>17230102401166.094</c:v>
                </c:pt>
                <c:pt idx="12">
                  <c:v>19220737161168.672</c:v>
                </c:pt>
                <c:pt idx="13">
                  <c:v>21603108009515.687</c:v>
                </c:pt>
                <c:pt idx="14">
                  <c:v>24336808541574.203</c:v>
                </c:pt>
                <c:pt idx="15">
                  <c:v>27380861168622.984</c:v>
                </c:pt>
                <c:pt idx="16">
                  <c:v>30695099188965.781</c:v>
                </c:pt>
                <c:pt idx="17">
                  <c:v>34241180754539.004</c:v>
                </c:pt>
                <c:pt idx="18">
                  <c:v>37983252267091.758</c:v>
                </c:pt>
                <c:pt idx="19">
                  <c:v>41888323848947.914</c:v>
                </c:pt>
                <c:pt idx="20">
                  <c:v>45926427297568.648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F7-4C5E-8839-4E5176426645}"/>
            </c:ext>
          </c:extLst>
        </c:ser>
        <c:ser>
          <c:idx val="3"/>
          <c:order val="3"/>
          <c:tx>
            <c:strRef>
              <c:f>'HO2+OH'!$D$4</c:f>
              <c:strCache>
                <c:ptCount val="1"/>
                <c:pt idx="0">
                  <c:v>Burke et al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'HO2+OH'!$A$5:$A$25</c:f>
              <c:numCache>
                <c:formatCode>General</c:formatCode>
                <c:ptCount val="21"/>
                <c:pt idx="0">
                  <c:v>40</c:v>
                </c:pt>
                <c:pt idx="1">
                  <c:v>33.333333333333336</c:v>
                </c:pt>
                <c:pt idx="2">
                  <c:v>25</c:v>
                </c:pt>
                <c:pt idx="3">
                  <c:v>20</c:v>
                </c:pt>
                <c:pt idx="4">
                  <c:v>16.666666666666668</c:v>
                </c:pt>
                <c:pt idx="5">
                  <c:v>14.285714285714286</c:v>
                </c:pt>
                <c:pt idx="6">
                  <c:v>12.5</c:v>
                </c:pt>
                <c:pt idx="7">
                  <c:v>11.111111111111111</c:v>
                </c:pt>
                <c:pt idx="8">
                  <c:v>10</c:v>
                </c:pt>
                <c:pt idx="9">
                  <c:v>9.0909090909090917</c:v>
                </c:pt>
                <c:pt idx="10">
                  <c:v>8.3333333333333339</c:v>
                </c:pt>
                <c:pt idx="11">
                  <c:v>7.6923076923076925</c:v>
                </c:pt>
                <c:pt idx="12">
                  <c:v>7.1428571428571432</c:v>
                </c:pt>
                <c:pt idx="13">
                  <c:v>6.666666666666667</c:v>
                </c:pt>
                <c:pt idx="14">
                  <c:v>6.25</c:v>
                </c:pt>
                <c:pt idx="15">
                  <c:v>5.882352941176471</c:v>
                </c:pt>
                <c:pt idx="16">
                  <c:v>5.5555555555555554</c:v>
                </c:pt>
                <c:pt idx="17">
                  <c:v>5.2631578947368425</c:v>
                </c:pt>
                <c:pt idx="18">
                  <c:v>5</c:v>
                </c:pt>
                <c:pt idx="19">
                  <c:v>4.7619047619047619</c:v>
                </c:pt>
                <c:pt idx="20">
                  <c:v>4.5454545454545459</c:v>
                </c:pt>
              </c:numCache>
            </c:numRef>
          </c:xVal>
          <c:yVal>
            <c:numRef>
              <c:f>'HO2+OH'!$D$5:$D$25</c:f>
              <c:numCache>
                <c:formatCode>General</c:formatCode>
                <c:ptCount val="21"/>
                <c:pt idx="0">
                  <c:v>79496346558739.266</c:v>
                </c:pt>
                <c:pt idx="1">
                  <c:v>61987406299217.594</c:v>
                </c:pt>
                <c:pt idx="2">
                  <c:v>41268070647038.656</c:v>
                </c:pt>
                <c:pt idx="3">
                  <c:v>30429920135743.879</c:v>
                </c:pt>
                <c:pt idx="4">
                  <c:v>24385899475719.543</c:v>
                </c:pt>
                <c:pt idx="5">
                  <c:v>20889672322883.898</c:v>
                </c:pt>
                <c:pt idx="6">
                  <c:v>18853669133799.973</c:v>
                </c:pt>
                <c:pt idx="7">
                  <c:v>17708443123104.187</c:v>
                </c:pt>
                <c:pt idx="8">
                  <c:v>17135591661268.949</c:v>
                </c:pt>
                <c:pt idx="9">
                  <c:v>16947022469893.412</c:v>
                </c:pt>
                <c:pt idx="10">
                  <c:v>17026355079546.955</c:v>
                </c:pt>
                <c:pt idx="11">
                  <c:v>17298684024742.293</c:v>
                </c:pt>
                <c:pt idx="12">
                  <c:v>17714134047008.434</c:v>
                </c:pt>
                <c:pt idx="13">
                  <c:v>18238501164462.668</c:v>
                </c:pt>
                <c:pt idx="14">
                  <c:v>18847712346658.418</c:v>
                </c:pt>
                <c:pt idx="15">
                  <c:v>19524430723507.859</c:v>
                </c:pt>
                <c:pt idx="16">
                  <c:v>20255911306081.312</c:v>
                </c:pt>
                <c:pt idx="17">
                  <c:v>21032609580012.52</c:v>
                </c:pt>
                <c:pt idx="18">
                  <c:v>21847256636842.832</c:v>
                </c:pt>
                <c:pt idx="19">
                  <c:v>22694230973935.883</c:v>
                </c:pt>
                <c:pt idx="20">
                  <c:v>23569123382568.902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F7-4C5E-8839-4E5176426645}"/>
            </c:ext>
          </c:extLst>
        </c:ser>
        <c:ser>
          <c:idx val="6"/>
          <c:order val="4"/>
          <c:tx>
            <c:strRef>
              <c:f>'HO2+OH'!$F$4</c:f>
              <c:strCache>
                <c:ptCount val="1"/>
                <c:pt idx="0">
                  <c:v>fit to expts</c:v>
                </c:pt>
              </c:strCache>
            </c:strRef>
          </c:tx>
          <c:spPr>
            <a:ln w="28575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'HO2+OH'!$A$5:$A$25</c:f>
              <c:numCache>
                <c:formatCode>General</c:formatCode>
                <c:ptCount val="21"/>
                <c:pt idx="0">
                  <c:v>40</c:v>
                </c:pt>
                <c:pt idx="1">
                  <c:v>33.333333333333336</c:v>
                </c:pt>
                <c:pt idx="2">
                  <c:v>25</c:v>
                </c:pt>
                <c:pt idx="3">
                  <c:v>20</c:v>
                </c:pt>
                <c:pt idx="4">
                  <c:v>16.666666666666668</c:v>
                </c:pt>
                <c:pt idx="5">
                  <c:v>14.285714285714286</c:v>
                </c:pt>
                <c:pt idx="6">
                  <c:v>12.5</c:v>
                </c:pt>
                <c:pt idx="7">
                  <c:v>11.111111111111111</c:v>
                </c:pt>
                <c:pt idx="8">
                  <c:v>10</c:v>
                </c:pt>
                <c:pt idx="9">
                  <c:v>9.0909090909090917</c:v>
                </c:pt>
                <c:pt idx="10">
                  <c:v>8.3333333333333339</c:v>
                </c:pt>
                <c:pt idx="11">
                  <c:v>7.6923076923076925</c:v>
                </c:pt>
                <c:pt idx="12">
                  <c:v>7.1428571428571432</c:v>
                </c:pt>
                <c:pt idx="13">
                  <c:v>6.666666666666667</c:v>
                </c:pt>
                <c:pt idx="14">
                  <c:v>6.25</c:v>
                </c:pt>
                <c:pt idx="15">
                  <c:v>5.882352941176471</c:v>
                </c:pt>
                <c:pt idx="16">
                  <c:v>5.5555555555555554</c:v>
                </c:pt>
                <c:pt idx="17">
                  <c:v>5.2631578947368425</c:v>
                </c:pt>
                <c:pt idx="18">
                  <c:v>5</c:v>
                </c:pt>
                <c:pt idx="19">
                  <c:v>4.7619047619047619</c:v>
                </c:pt>
                <c:pt idx="20">
                  <c:v>4.5454545454545459</c:v>
                </c:pt>
              </c:numCache>
            </c:numRef>
          </c:xVal>
          <c:yVal>
            <c:numRef>
              <c:f>'HO2+OH'!$F$5:$F$25</c:f>
              <c:numCache>
                <c:formatCode>0.00E+00</c:formatCode>
                <c:ptCount val="21"/>
                <c:pt idx="0">
                  <c:v>63604587320804.242</c:v>
                </c:pt>
                <c:pt idx="1">
                  <c:v>47261257602734.937</c:v>
                </c:pt>
                <c:pt idx="2">
                  <c:v>32711784574214.586</c:v>
                </c:pt>
                <c:pt idx="3">
                  <c:v>26304546459162.797</c:v>
                </c:pt>
                <c:pt idx="4">
                  <c:v>22788828425877.078</c:v>
                </c:pt>
                <c:pt idx="5">
                  <c:v>20599238805673.652</c:v>
                </c:pt>
                <c:pt idx="6">
                  <c:v>19131494693016.414</c:v>
                </c:pt>
                <c:pt idx="7">
                  <c:v>18130910393637.098</c:v>
                </c:pt>
                <c:pt idx="8">
                  <c:v>17507747516719.055</c:v>
                </c:pt>
                <c:pt idx="9">
                  <c:v>17261667702539.482</c:v>
                </c:pt>
                <c:pt idx="10">
                  <c:v>17437261950079.885</c:v>
                </c:pt>
                <c:pt idx="11">
                  <c:v>18092273215867.617</c:v>
                </c:pt>
                <c:pt idx="12">
                  <c:v>19275684795786.297</c:v>
                </c:pt>
                <c:pt idx="13">
                  <c:v>21015130061704.258</c:v>
                </c:pt>
                <c:pt idx="14">
                  <c:v>23312173242082.383</c:v>
                </c:pt>
                <c:pt idx="15">
                  <c:v>26143216750397.867</c:v>
                </c:pt>
                <c:pt idx="16">
                  <c:v>29463724630054.937</c:v>
                </c:pt>
                <c:pt idx="17">
                  <c:v>33213877710485.352</c:v>
                </c:pt>
                <c:pt idx="18">
                  <c:v>37324363369751.836</c:v>
                </c:pt>
                <c:pt idx="19">
                  <c:v>41721542518625.703</c:v>
                </c:pt>
                <c:pt idx="20">
                  <c:v>46331644581622.57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F7-4C5E-8839-4E5176426645}"/>
            </c:ext>
          </c:extLst>
        </c:ser>
        <c:ser>
          <c:idx val="5"/>
          <c:order val="5"/>
          <c:tx>
            <c:strRef>
              <c:f>'HO2+OH'!$O$32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'HO2+OH'!$N$34:$N$36</c:f>
              <c:numCache>
                <c:formatCode>General</c:formatCode>
                <c:ptCount val="3"/>
              </c:numCache>
            </c:numRef>
          </c:xVal>
          <c:yVal>
            <c:numRef>
              <c:f>'HO2+OH'!$Q$34:$Q$36</c:f>
              <c:numCache>
                <c:formatCode>General</c:formatCode>
                <c:ptCount val="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FF7-4C5E-8839-4E5176426645}"/>
            </c:ext>
          </c:extLst>
        </c:ser>
        <c:ser>
          <c:idx val="4"/>
          <c:order val="6"/>
          <c:tx>
            <c:strRef>
              <c:f>'HO2+OH'!$E$110</c:f>
              <c:strCache>
                <c:ptCount val="1"/>
                <c:pt idx="0">
                  <c:v>Hipller 1995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'HO2+OH'!$D$111:$D$127</c:f>
              <c:numCache>
                <c:formatCode>0.00E+00</c:formatCode>
                <c:ptCount val="17"/>
                <c:pt idx="1">
                  <c:v>8.94788273615635</c:v>
                </c:pt>
                <c:pt idx="2">
                  <c:v>8.7958740499457093</c:v>
                </c:pt>
                <c:pt idx="3">
                  <c:v>8.6590662323561389</c:v>
                </c:pt>
                <c:pt idx="4">
                  <c:v>8.5982627578718791</c:v>
                </c:pt>
                <c:pt idx="5">
                  <c:v>8.4082519001085796</c:v>
                </c:pt>
                <c:pt idx="6">
                  <c:v>8.1574375678610203</c:v>
                </c:pt>
                <c:pt idx="7">
                  <c:v>7.9674267100977207</c:v>
                </c:pt>
                <c:pt idx="8">
                  <c:v>8.0282301845819806</c:v>
                </c:pt>
                <c:pt idx="9">
                  <c:v>7.8230184581976108</c:v>
                </c:pt>
                <c:pt idx="10">
                  <c:v>7.7166123778501605</c:v>
                </c:pt>
                <c:pt idx="11">
                  <c:v>7.2301845819761104</c:v>
                </c:pt>
                <c:pt idx="12">
                  <c:v>7.3441910966340895</c:v>
                </c:pt>
                <c:pt idx="13">
                  <c:v>7.0477741585233495</c:v>
                </c:pt>
                <c:pt idx="14">
                  <c:v>6.7969598262757902</c:v>
                </c:pt>
                <c:pt idx="15">
                  <c:v>6.66015200868621</c:v>
                </c:pt>
                <c:pt idx="16">
                  <c:v>6.3789359391965297</c:v>
                </c:pt>
              </c:numCache>
            </c:numRef>
          </c:xVal>
          <c:yVal>
            <c:numRef>
              <c:f>'HO2+OH'!$E$111:$E$127</c:f>
              <c:numCache>
                <c:formatCode>0.00E+00</c:formatCode>
                <c:ptCount val="17"/>
                <c:pt idx="1">
                  <c:v>21588964188594.5</c:v>
                </c:pt>
                <c:pt idx="2">
                  <c:v>20289793547747.199</c:v>
                </c:pt>
                <c:pt idx="3">
                  <c:v>16026982105242.199</c:v>
                </c:pt>
                <c:pt idx="4">
                  <c:v>14511926409057.4</c:v>
                </c:pt>
                <c:pt idx="5">
                  <c:v>12738588064697.199</c:v>
                </c:pt>
                <c:pt idx="6">
                  <c:v>9938127912739.9902</c:v>
                </c:pt>
                <c:pt idx="7">
                  <c:v>9876638640998.1699</c:v>
                </c:pt>
                <c:pt idx="8">
                  <c:v>10907766915109.6</c:v>
                </c:pt>
                <c:pt idx="9">
                  <c:v>10907766915109.6</c:v>
                </c:pt>
                <c:pt idx="10">
                  <c:v>11824322882193.6</c:v>
                </c:pt>
                <c:pt idx="11">
                  <c:v>12897695792796.4</c:v>
                </c:pt>
                <c:pt idx="12">
                  <c:v>15633999036728.699</c:v>
                </c:pt>
                <c:pt idx="13">
                  <c:v>25527488325805.5</c:v>
                </c:pt>
                <c:pt idx="14">
                  <c:v>24594363045690.199</c:v>
                </c:pt>
                <c:pt idx="15">
                  <c:v>27844789258606.699</c:v>
                </c:pt>
                <c:pt idx="16">
                  <c:v>48077369843760.203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FF7-4C5E-8839-4E5176426645}"/>
            </c:ext>
          </c:extLst>
        </c:ser>
        <c:ser>
          <c:idx val="7"/>
          <c:order val="7"/>
          <c:tx>
            <c:strRef>
              <c:f>'HO2+OH'!$E$128</c:f>
              <c:strCache>
                <c:ptCount val="1"/>
                <c:pt idx="0">
                  <c:v>Michael 2006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'HO2+OH'!$D$129:$D$151</c:f>
              <c:numCache>
                <c:formatCode>0.00E+00</c:formatCode>
                <c:ptCount val="23"/>
                <c:pt idx="0">
                  <c:v>8.0586319218240998</c:v>
                </c:pt>
                <c:pt idx="1">
                  <c:v>7.95982627578719</c:v>
                </c:pt>
                <c:pt idx="2">
                  <c:v>8.0738327904451701</c:v>
                </c:pt>
                <c:pt idx="3">
                  <c:v>7.7014115092291</c:v>
                </c:pt>
                <c:pt idx="4">
                  <c:v>7.6862106406080404</c:v>
                </c:pt>
                <c:pt idx="5">
                  <c:v>7.4657980456026092</c:v>
                </c:pt>
                <c:pt idx="6">
                  <c:v>7.1693811074918603</c:v>
                </c:pt>
                <c:pt idx="7">
                  <c:v>7.0097719869706898</c:v>
                </c:pt>
                <c:pt idx="8">
                  <c:v>6.9565689467969607</c:v>
                </c:pt>
                <c:pt idx="9">
                  <c:v>6.9109663409337694</c:v>
                </c:pt>
                <c:pt idx="10">
                  <c:v>6.8501628664495096</c:v>
                </c:pt>
                <c:pt idx="11">
                  <c:v>7.3745928338762203</c:v>
                </c:pt>
                <c:pt idx="12">
                  <c:v>7.1085776330076005</c:v>
                </c:pt>
                <c:pt idx="13">
                  <c:v>7.0173724212812205</c:v>
                </c:pt>
                <c:pt idx="14">
                  <c:v>7.0629750271444101</c:v>
                </c:pt>
                <c:pt idx="15">
                  <c:v>6.7133550488599303</c:v>
                </c:pt>
                <c:pt idx="16">
                  <c:v>6.7437567861020593</c:v>
                </c:pt>
                <c:pt idx="17">
                  <c:v>6.66015200868621</c:v>
                </c:pt>
                <c:pt idx="18">
                  <c:v>6.8273615635179201</c:v>
                </c:pt>
                <c:pt idx="19">
                  <c:v>6.7893593919652595</c:v>
                </c:pt>
                <c:pt idx="20">
                  <c:v>6.5309446254071704</c:v>
                </c:pt>
                <c:pt idx="21">
                  <c:v>6.6297502714440801</c:v>
                </c:pt>
                <c:pt idx="22">
                  <c:v>6.4397394136807797</c:v>
                </c:pt>
              </c:numCache>
            </c:numRef>
          </c:xVal>
          <c:yVal>
            <c:numRef>
              <c:f>'HO2+OH'!$E$129:$E$151</c:f>
              <c:numCache>
                <c:formatCode>0.00E+00</c:formatCode>
                <c:ptCount val="23"/>
                <c:pt idx="0">
                  <c:v>24442192588043.5</c:v>
                </c:pt>
                <c:pt idx="1">
                  <c:v>37045303199216.203</c:v>
                </c:pt>
                <c:pt idx="2">
                  <c:v>53759871382824.602</c:v>
                </c:pt>
                <c:pt idx="3">
                  <c:v>76102971987424.406</c:v>
                </c:pt>
                <c:pt idx="4">
                  <c:v>36361927810263.297</c:v>
                </c:pt>
                <c:pt idx="5">
                  <c:v>24140670378578.898</c:v>
                </c:pt>
                <c:pt idx="6">
                  <c:v>23842867788067.301</c:v>
                </c:pt>
                <c:pt idx="7">
                  <c:v>23842867788067.301</c:v>
                </c:pt>
                <c:pt idx="8">
                  <c:v>18145130993751.5</c:v>
                </c:pt>
                <c:pt idx="9">
                  <c:v>20039495897155.602</c:v>
                </c:pt>
                <c:pt idx="10">
                  <c:v>22687944350028.199</c:v>
                </c:pt>
                <c:pt idx="11">
                  <c:v>48677866621736.898</c:v>
                </c:pt>
                <c:pt idx="12">
                  <c:v>45184192253370.398</c:v>
                </c:pt>
                <c:pt idx="13">
                  <c:v>56146946890238.5</c:v>
                </c:pt>
                <c:pt idx="14">
                  <c:v>54770218612157.297</c:v>
                </c:pt>
                <c:pt idx="15">
                  <c:v>60488269362321.203</c:v>
                </c:pt>
                <c:pt idx="16">
                  <c:v>58277196632719.797</c:v>
                </c:pt>
                <c:pt idx="17">
                  <c:v>48376686500611.797</c:v>
                </c:pt>
                <c:pt idx="18">
                  <c:v>36136948973221.398</c:v>
                </c:pt>
                <c:pt idx="19">
                  <c:v>31524796450952.699</c:v>
                </c:pt>
                <c:pt idx="20">
                  <c:v>28368096047762.699</c:v>
                </c:pt>
                <c:pt idx="21">
                  <c:v>35913362127203.203</c:v>
                </c:pt>
                <c:pt idx="22">
                  <c:v>51474281882997.703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FF7-4C5E-8839-4E5176426645}"/>
            </c:ext>
          </c:extLst>
        </c:ser>
        <c:ser>
          <c:idx val="8"/>
          <c:order val="8"/>
          <c:tx>
            <c:strRef>
              <c:f>'HO2+OH'!$E$60</c:f>
              <c:strCache>
                <c:ptCount val="1"/>
                <c:pt idx="0">
                  <c:v>Kappel 2002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'HO2+OH'!$D$61:$D$109</c:f>
              <c:numCache>
                <c:formatCode>0.00E+00</c:formatCode>
                <c:ptCount val="49"/>
                <c:pt idx="0">
                  <c:v>10.4375678610206</c:v>
                </c:pt>
                <c:pt idx="1">
                  <c:v>10.262757871878401</c:v>
                </c:pt>
                <c:pt idx="2">
                  <c:v>10.2399565689468</c:v>
                </c:pt>
                <c:pt idx="3">
                  <c:v>10.3615635179153</c:v>
                </c:pt>
                <c:pt idx="4">
                  <c:v>10.490770901194399</c:v>
                </c:pt>
                <c:pt idx="5">
                  <c:v>10.3159609120521</c:v>
                </c:pt>
                <c:pt idx="6">
                  <c:v>10.2399565689468</c:v>
                </c:pt>
                <c:pt idx="7">
                  <c:v>10.3159609120521</c:v>
                </c:pt>
                <c:pt idx="8">
                  <c:v>10.2399565689468</c:v>
                </c:pt>
                <c:pt idx="9">
                  <c:v>10.065146579804601</c:v>
                </c:pt>
                <c:pt idx="10">
                  <c:v>10.065146579804601</c:v>
                </c:pt>
                <c:pt idx="11">
                  <c:v>10.004343105320299</c:v>
                </c:pt>
                <c:pt idx="12">
                  <c:v>9.8675352877307301</c:v>
                </c:pt>
                <c:pt idx="13">
                  <c:v>9.8219326818675405</c:v>
                </c:pt>
                <c:pt idx="14">
                  <c:v>9.9055374592833907</c:v>
                </c:pt>
                <c:pt idx="15">
                  <c:v>9.9055374592833907</c:v>
                </c:pt>
                <c:pt idx="16">
                  <c:v>9.8371335504886002</c:v>
                </c:pt>
                <c:pt idx="17">
                  <c:v>9.8067318132464703</c:v>
                </c:pt>
                <c:pt idx="18">
                  <c:v>9.63952225841477</c:v>
                </c:pt>
                <c:pt idx="19">
                  <c:v>9.60912052117264</c:v>
                </c:pt>
                <c:pt idx="20">
                  <c:v>9.5255157437567899</c:v>
                </c:pt>
                <c:pt idx="21">
                  <c:v>9.5559174809989198</c:v>
                </c:pt>
                <c:pt idx="22">
                  <c:v>9.63952225841477</c:v>
                </c:pt>
                <c:pt idx="23">
                  <c:v>9.6167209554831707</c:v>
                </c:pt>
                <c:pt idx="24">
                  <c:v>9.3811074918566799</c:v>
                </c:pt>
                <c:pt idx="25">
                  <c:v>9.2671009771986999</c:v>
                </c:pt>
                <c:pt idx="26">
                  <c:v>9.1378935939196495</c:v>
                </c:pt>
                <c:pt idx="27">
                  <c:v>9.1834961997828497</c:v>
                </c:pt>
                <c:pt idx="28">
                  <c:v>9.1378935939196495</c:v>
                </c:pt>
                <c:pt idx="29">
                  <c:v>9.0162866449511405</c:v>
                </c:pt>
                <c:pt idx="30">
                  <c:v>9.0694896851248696</c:v>
                </c:pt>
                <c:pt idx="31">
                  <c:v>9.0846905537459293</c:v>
                </c:pt>
                <c:pt idx="32">
                  <c:v>9.1378935939196495</c:v>
                </c:pt>
                <c:pt idx="33">
                  <c:v>8.7274701411509206</c:v>
                </c:pt>
                <c:pt idx="34">
                  <c:v>8.6970684039087995</c:v>
                </c:pt>
                <c:pt idx="35">
                  <c:v>9.0086862106406098</c:v>
                </c:pt>
                <c:pt idx="36">
                  <c:v>8.9554831704668807</c:v>
                </c:pt>
                <c:pt idx="37">
                  <c:v>8.8718783930510305</c:v>
                </c:pt>
                <c:pt idx="38">
                  <c:v>8.7806731813246497</c:v>
                </c:pt>
                <c:pt idx="39">
                  <c:v>8.8110749185667796</c:v>
                </c:pt>
                <c:pt idx="40">
                  <c:v>8.7882736156351804</c:v>
                </c:pt>
                <c:pt idx="41">
                  <c:v>8.6590662323561389</c:v>
                </c:pt>
                <c:pt idx="42">
                  <c:v>8.5526601520086896</c:v>
                </c:pt>
                <c:pt idx="43">
                  <c:v>8.4462540716612402</c:v>
                </c:pt>
                <c:pt idx="44">
                  <c:v>8.2638436482084696</c:v>
                </c:pt>
                <c:pt idx="45">
                  <c:v>8.3854505971769804</c:v>
                </c:pt>
                <c:pt idx="46">
                  <c:v>8.2106406080347512</c:v>
                </c:pt>
                <c:pt idx="47">
                  <c:v>8.3322475570032601</c:v>
                </c:pt>
                <c:pt idx="48">
                  <c:v>8.1118349619978307</c:v>
                </c:pt>
              </c:numCache>
            </c:numRef>
          </c:xVal>
          <c:yVal>
            <c:numRef>
              <c:f>'HO2+OH'!$E$61:$E$109</c:f>
              <c:numCache>
                <c:formatCode>0.00E+00</c:formatCode>
                <c:ptCount val="49"/>
                <c:pt idx="0">
                  <c:v>15537268221466.4</c:v>
                </c:pt>
                <c:pt idx="1">
                  <c:v>16227162588204.6</c:v>
                </c:pt>
                <c:pt idx="2">
                  <c:v>14332905312701.9</c:v>
                </c:pt>
                <c:pt idx="3">
                  <c:v>13981461162236.6</c:v>
                </c:pt>
                <c:pt idx="4">
                  <c:v>9398224653346.9199</c:v>
                </c:pt>
                <c:pt idx="5">
                  <c:v>10062257286083.699</c:v>
                </c:pt>
                <c:pt idx="6">
                  <c:v>10251364393454.4</c:v>
                </c:pt>
                <c:pt idx="7">
                  <c:v>7997697241235.0303</c:v>
                </c:pt>
                <c:pt idx="8">
                  <c:v>8301134799859.3701</c:v>
                </c:pt>
                <c:pt idx="9">
                  <c:v>8723701736500.6396</c:v>
                </c:pt>
                <c:pt idx="10">
                  <c:v>10840278284471.199</c:v>
                </c:pt>
                <c:pt idx="11">
                  <c:v>13470386406392.199</c:v>
                </c:pt>
                <c:pt idx="12">
                  <c:v>7152328275251.8096</c:v>
                </c:pt>
                <c:pt idx="13">
                  <c:v>7516415538257.9697</c:v>
                </c:pt>
                <c:pt idx="14">
                  <c:v>9398224653346.9199</c:v>
                </c:pt>
                <c:pt idx="15">
                  <c:v>9694444106469.9102</c:v>
                </c:pt>
                <c:pt idx="16">
                  <c:v>9938127912739.9902</c:v>
                </c:pt>
                <c:pt idx="17">
                  <c:v>12349352998855.199</c:v>
                </c:pt>
                <c:pt idx="18">
                  <c:v>18950821123952.199</c:v>
                </c:pt>
                <c:pt idx="19">
                  <c:v>16429843368821.1</c:v>
                </c:pt>
                <c:pt idx="20">
                  <c:v>11751163328477.801</c:v>
                </c:pt>
                <c:pt idx="21">
                  <c:v>9938127912739.9902</c:v>
                </c:pt>
                <c:pt idx="22">
                  <c:v>8148003613643.9805</c:v>
                </c:pt>
                <c:pt idx="23">
                  <c:v>8301134799859.3701</c:v>
                </c:pt>
                <c:pt idx="24">
                  <c:v>7997697241235.0303</c:v>
                </c:pt>
                <c:pt idx="25">
                  <c:v>10574473668493.1</c:v>
                </c:pt>
                <c:pt idx="26">
                  <c:v>9754799084485.8301</c:v>
                </c:pt>
                <c:pt idx="27">
                  <c:v>11321614309294.4</c:v>
                </c:pt>
                <c:pt idx="28">
                  <c:v>11824322882193.6</c:v>
                </c:pt>
                <c:pt idx="29">
                  <c:v>10773207220077.199</c:v>
                </c:pt>
                <c:pt idx="30">
                  <c:v>12197009701982</c:v>
                </c:pt>
                <c:pt idx="31">
                  <c:v>14244224635882.199</c:v>
                </c:pt>
                <c:pt idx="32">
                  <c:v>16635055676351.699</c:v>
                </c:pt>
                <c:pt idx="33">
                  <c:v>11751163328477.801</c:v>
                </c:pt>
                <c:pt idx="34">
                  <c:v>12426236719115</c:v>
                </c:pt>
                <c:pt idx="35">
                  <c:v>17810407428829.5</c:v>
                </c:pt>
                <c:pt idx="36">
                  <c:v>18717041219147.102</c:v>
                </c:pt>
                <c:pt idx="37">
                  <c:v>15829271075922.1</c:v>
                </c:pt>
                <c:pt idx="38">
                  <c:v>28368096047762.699</c:v>
                </c:pt>
                <c:pt idx="39">
                  <c:v>21455388760981.5</c:v>
                </c:pt>
                <c:pt idx="40">
                  <c:v>19306977288832.5</c:v>
                </c:pt>
                <c:pt idx="41">
                  <c:v>14422138091348.199</c:v>
                </c:pt>
                <c:pt idx="42">
                  <c:v>17590695822349.801</c:v>
                </c:pt>
                <c:pt idx="43">
                  <c:v>20416112295895.398</c:v>
                </c:pt>
                <c:pt idx="44">
                  <c:v>24594363045690.199</c:v>
                </c:pt>
                <c:pt idx="45">
                  <c:v>26169158487748.602</c:v>
                </c:pt>
                <c:pt idx="46">
                  <c:v>32117264214178.699</c:v>
                </c:pt>
                <c:pt idx="47">
                  <c:v>38450824816527.703</c:v>
                </c:pt>
                <c:pt idx="48">
                  <c:v>41681764127861.203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FF7-4C5E-8839-4E517642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1344"/>
        <c:axId val="292593664"/>
      </c:scatterChart>
      <c:valAx>
        <c:axId val="48601344"/>
        <c:scaling>
          <c:orientation val="minMax"/>
          <c:max val="40"/>
          <c:min val="4"/>
        </c:scaling>
        <c:delete val="0"/>
        <c:axPos val="b"/>
        <c:numFmt formatCode="General" sourceLinked="0"/>
        <c:majorTickMark val="out"/>
        <c:minorTickMark val="none"/>
        <c:tickLblPos val="nextTo"/>
        <c:crossAx val="292593664"/>
        <c:crosses val="autoZero"/>
        <c:crossBetween val="midCat"/>
      </c:valAx>
      <c:valAx>
        <c:axId val="292593664"/>
        <c:scaling>
          <c:logBase val="10"/>
          <c:orientation val="minMax"/>
          <c:max val="100000000000000"/>
          <c:min val="5000000000000"/>
        </c:scaling>
        <c:delete val="0"/>
        <c:axPos val="l"/>
        <c:numFmt formatCode="0.00E+00" sourceLinked="1"/>
        <c:majorTickMark val="out"/>
        <c:minorTickMark val="in"/>
        <c:tickLblPos val="nextTo"/>
        <c:crossAx val="48601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3168299590846397"/>
          <c:y val="0.12823095206319551"/>
          <c:w val="0.12438511640350756"/>
          <c:h val="0.32838220434310117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'HO2+HO2'!$C$2</c:f>
              <c:strCache>
                <c:ptCount val="1"/>
                <c:pt idx="0">
                  <c:v>expts</c:v>
                </c:pt>
              </c:strCache>
            </c:strRef>
          </c:tx>
          <c:spPr>
            <a:ln w="28575">
              <a:noFill/>
            </a:ln>
          </c:spPr>
          <c:xVal>
            <c:numRef>
              <c:f>'HO2+HO2'!$B$3:$B$27</c:f>
              <c:numCache>
                <c:formatCode>0.00</c:formatCode>
                <c:ptCount val="25"/>
                <c:pt idx="0">
                  <c:v>2.9316546762589901</c:v>
                </c:pt>
                <c:pt idx="1">
                  <c:v>2.8165467625899301</c:v>
                </c:pt>
                <c:pt idx="2">
                  <c:v>2.6258992805755401</c:v>
                </c:pt>
                <c:pt idx="3">
                  <c:v>2.4568345323741001</c:v>
                </c:pt>
                <c:pt idx="4">
                  <c:v>2.3453237410071899</c:v>
                </c:pt>
                <c:pt idx="5">
                  <c:v>2.3884892086330902</c:v>
                </c:pt>
                <c:pt idx="6">
                  <c:v>2.19424460431655</c:v>
                </c:pt>
                <c:pt idx="7">
                  <c:v>1.9280575539568301</c:v>
                </c:pt>
                <c:pt idx="8">
                  <c:v>1.74460431654676</c:v>
                </c:pt>
                <c:pt idx="9">
                  <c:v>1.61151079136691</c:v>
                </c:pt>
                <c:pt idx="10">
                  <c:v>1.4856115107913701</c:v>
                </c:pt>
                <c:pt idx="11">
                  <c:v>1.35971223021583</c:v>
                </c:pt>
                <c:pt idx="12">
                  <c:v>1.2589928057554001</c:v>
                </c:pt>
                <c:pt idx="13">
                  <c:v>0.91007194244604295</c:v>
                </c:pt>
                <c:pt idx="14">
                  <c:v>0.94244604316546798</c:v>
                </c:pt>
                <c:pt idx="15">
                  <c:v>0.89568345323741005</c:v>
                </c:pt>
                <c:pt idx="16">
                  <c:v>0.83453237410071901</c:v>
                </c:pt>
                <c:pt idx="17">
                  <c:v>0.83453237410071901</c:v>
                </c:pt>
                <c:pt idx="18">
                  <c:v>0.87050359712230196</c:v>
                </c:pt>
                <c:pt idx="19">
                  <c:v>0.88129496402877705</c:v>
                </c:pt>
                <c:pt idx="20">
                  <c:v>0.82374100719424503</c:v>
                </c:pt>
                <c:pt idx="21">
                  <c:v>0.80215827338129497</c:v>
                </c:pt>
                <c:pt idx="22">
                  <c:v>0.78776978417266197</c:v>
                </c:pt>
                <c:pt idx="23">
                  <c:v>0.805755395683453</c:v>
                </c:pt>
                <c:pt idx="24">
                  <c:v>0.77697841726618699</c:v>
                </c:pt>
              </c:numCache>
            </c:numRef>
          </c:xVal>
          <c:yVal>
            <c:numRef>
              <c:f>'HO2+HO2'!$C$3:$C$27</c:f>
              <c:numCache>
                <c:formatCode>0.00E+00</c:formatCode>
                <c:ptCount val="25"/>
                <c:pt idx="0">
                  <c:v>1491528954601.27</c:v>
                </c:pt>
                <c:pt idx="1">
                  <c:v>1662848698968.95</c:v>
                </c:pt>
                <c:pt idx="2">
                  <c:v>1175805939546.71</c:v>
                </c:pt>
                <c:pt idx="3">
                  <c:v>1152077522617.0901</c:v>
                </c:pt>
                <c:pt idx="4">
                  <c:v>1144274943270.29</c:v>
                </c:pt>
                <c:pt idx="5">
                  <c:v>914401605594.04199</c:v>
                </c:pt>
                <c:pt idx="6">
                  <c:v>1208205786209.1599</c:v>
                </c:pt>
                <c:pt idx="7">
                  <c:v>650985342366.922</c:v>
                </c:pt>
                <c:pt idx="8">
                  <c:v>489345910640.31299</c:v>
                </c:pt>
                <c:pt idx="9">
                  <c:v>496042164804.841</c:v>
                </c:pt>
                <c:pt idx="10">
                  <c:v>496042164804.841</c:v>
                </c:pt>
                <c:pt idx="11">
                  <c:v>466612915505.18903</c:v>
                </c:pt>
                <c:pt idx="12">
                  <c:v>530923254782.47101</c:v>
                </c:pt>
                <c:pt idx="13">
                  <c:v>831416356960.52795</c:v>
                </c:pt>
                <c:pt idx="14">
                  <c:v>866017078638.823</c:v>
                </c:pt>
                <c:pt idx="15">
                  <c:v>860151877001.68103</c:v>
                </c:pt>
                <c:pt idx="16">
                  <c:v>939598341562.70801</c:v>
                </c:pt>
                <c:pt idx="17">
                  <c:v>1033381439931.46</c:v>
                </c:pt>
                <c:pt idx="18">
                  <c:v>1091116643276.38</c:v>
                </c:pt>
                <c:pt idx="19">
                  <c:v>1159933306173.97</c:v>
                </c:pt>
                <c:pt idx="20">
                  <c:v>1113589497856.25</c:v>
                </c:pt>
                <c:pt idx="21">
                  <c:v>1674187327846.3401</c:v>
                </c:pt>
                <c:pt idx="22">
                  <c:v>1879214748110.99</c:v>
                </c:pt>
                <c:pt idx="23">
                  <c:v>2288571886696.8301</c:v>
                </c:pt>
                <c:pt idx="24">
                  <c:v>3192853655968.04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D8-4026-9242-E0BA24480314}"/>
            </c:ext>
          </c:extLst>
        </c:ser>
        <c:ser>
          <c:idx val="1"/>
          <c:order val="1"/>
          <c:tx>
            <c:strRef>
              <c:f>'HO2+HO2'!$D$2</c:f>
              <c:strCache>
                <c:ptCount val="1"/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'HO2+HO2'!$B$3:$B$27</c:f>
              <c:numCache>
                <c:formatCode>0.00</c:formatCode>
                <c:ptCount val="25"/>
                <c:pt idx="0">
                  <c:v>2.9316546762589901</c:v>
                </c:pt>
                <c:pt idx="1">
                  <c:v>2.8165467625899301</c:v>
                </c:pt>
                <c:pt idx="2">
                  <c:v>2.6258992805755401</c:v>
                </c:pt>
                <c:pt idx="3">
                  <c:v>2.4568345323741001</c:v>
                </c:pt>
                <c:pt idx="4">
                  <c:v>2.3453237410071899</c:v>
                </c:pt>
                <c:pt idx="5">
                  <c:v>2.3884892086330902</c:v>
                </c:pt>
                <c:pt idx="6">
                  <c:v>2.19424460431655</c:v>
                </c:pt>
                <c:pt idx="7">
                  <c:v>1.9280575539568301</c:v>
                </c:pt>
                <c:pt idx="8">
                  <c:v>1.74460431654676</c:v>
                </c:pt>
                <c:pt idx="9">
                  <c:v>1.61151079136691</c:v>
                </c:pt>
                <c:pt idx="10">
                  <c:v>1.4856115107913701</c:v>
                </c:pt>
                <c:pt idx="11">
                  <c:v>1.35971223021583</c:v>
                </c:pt>
                <c:pt idx="12">
                  <c:v>1.2589928057554001</c:v>
                </c:pt>
                <c:pt idx="13">
                  <c:v>0.91007194244604295</c:v>
                </c:pt>
                <c:pt idx="14">
                  <c:v>0.94244604316546798</c:v>
                </c:pt>
                <c:pt idx="15">
                  <c:v>0.89568345323741005</c:v>
                </c:pt>
                <c:pt idx="16">
                  <c:v>0.83453237410071901</c:v>
                </c:pt>
                <c:pt idx="17">
                  <c:v>0.83453237410071901</c:v>
                </c:pt>
                <c:pt idx="18">
                  <c:v>0.87050359712230196</c:v>
                </c:pt>
                <c:pt idx="19">
                  <c:v>0.88129496402877705</c:v>
                </c:pt>
                <c:pt idx="20">
                  <c:v>0.82374100719424503</c:v>
                </c:pt>
                <c:pt idx="21">
                  <c:v>0.80215827338129497</c:v>
                </c:pt>
                <c:pt idx="22">
                  <c:v>0.78776978417266197</c:v>
                </c:pt>
                <c:pt idx="23">
                  <c:v>0.805755395683453</c:v>
                </c:pt>
                <c:pt idx="24">
                  <c:v>0.77697841726618699</c:v>
                </c:pt>
              </c:numCache>
            </c:numRef>
          </c:xVal>
          <c:yVal>
            <c:numRef>
              <c:f>'HO2+HO2'!$D$3:$D$27</c:f>
              <c:numCache>
                <c:formatCode>0.00E+00</c:formatCode>
                <c:ptCount val="25"/>
                <c:pt idx="0">
                  <c:v>1828199282935.8225</c:v>
                </c:pt>
                <c:pt idx="1">
                  <c:v>1555762641476.4438</c:v>
                </c:pt>
                <c:pt idx="2">
                  <c:v>1210793009907.5449</c:v>
                </c:pt>
                <c:pt idx="3">
                  <c:v>988477165193.25122</c:v>
                </c:pt>
                <c:pt idx="4">
                  <c:v>874512050584.7113</c:v>
                </c:pt>
                <c:pt idx="5">
                  <c:v>915938472207.64807</c:v>
                </c:pt>
                <c:pt idx="6">
                  <c:v>752843385975.80408</c:v>
                </c:pt>
                <c:pt idx="7">
                  <c:v>609732609051.32861</c:v>
                </c:pt>
                <c:pt idx="8">
                  <c:v>553207892030.16516</c:v>
                </c:pt>
                <c:pt idx="9">
                  <c:v>531290322632.97705</c:v>
                </c:pt>
                <c:pt idx="10">
                  <c:v>525759929030.55005</c:v>
                </c:pt>
                <c:pt idx="11">
                  <c:v>537142302937.11292</c:v>
                </c:pt>
                <c:pt idx="12">
                  <c:v>561415396409.22205</c:v>
                </c:pt>
                <c:pt idx="13">
                  <c:v>847515885627.77795</c:v>
                </c:pt>
                <c:pt idx="14">
                  <c:v>797060989338.02722</c:v>
                </c:pt>
                <c:pt idx="15">
                  <c:v>873928063526.18079</c:v>
                </c:pt>
                <c:pt idx="16">
                  <c:v>1090252408429.9893</c:v>
                </c:pt>
                <c:pt idx="17">
                  <c:v>1090252408429.9893</c:v>
                </c:pt>
                <c:pt idx="18">
                  <c:v>931654060732.2063</c:v>
                </c:pt>
                <c:pt idx="19">
                  <c:v>904469344487.04321</c:v>
                </c:pt>
                <c:pt idx="20">
                  <c:v>1187409017991.1985</c:v>
                </c:pt>
                <c:pt idx="21">
                  <c:v>1582431834680.4548</c:v>
                </c:pt>
                <c:pt idx="22">
                  <c:v>2176210351744.2322</c:v>
                </c:pt>
                <c:pt idx="23">
                  <c:v>1487387011315.2102</c:v>
                </c:pt>
                <c:pt idx="24">
                  <c:v>2993459969631.251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BD8-4026-9242-E0BA24480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9648"/>
        <c:axId val="22141184"/>
      </c:scatterChart>
      <c:valAx>
        <c:axId val="221396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141184"/>
        <c:crosses val="autoZero"/>
        <c:crossBetween val="midCat"/>
      </c:valAx>
      <c:valAx>
        <c:axId val="221411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139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8262233376835"/>
          <c:y val="4.1524144180385393E-2"/>
          <c:w val="0.81389132669424058"/>
          <c:h val="0.916951711639229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'H+H2O2=HO2+H2'!$T$5</c:f>
              <c:strCache>
                <c:ptCount val="1"/>
                <c:pt idx="0">
                  <c:v>H2O2-Torsion</c:v>
                </c:pt>
              </c:strCache>
            </c:strRef>
          </c:tx>
          <c:xVal>
            <c:numRef>
              <c:f>'H+H2O2=HO2+H2'!$S$9:$S$33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'H+H2O2=HO2+H2'!$T$9:$T$33</c:f>
              <c:numCache>
                <c:formatCode>General</c:formatCode>
                <c:ptCount val="25"/>
                <c:pt idx="0">
                  <c:v>2579.44</c:v>
                </c:pt>
                <c:pt idx="1">
                  <c:v>2436.5</c:v>
                </c:pt>
                <c:pt idx="2">
                  <c:v>2046.88</c:v>
                </c:pt>
                <c:pt idx="3">
                  <c:v>1511.43</c:v>
                </c:pt>
                <c:pt idx="4">
                  <c:v>955.27</c:v>
                </c:pt>
                <c:pt idx="5">
                  <c:v>486.92</c:v>
                </c:pt>
                <c:pt idx="6">
                  <c:v>168.6</c:v>
                </c:pt>
                <c:pt idx="7">
                  <c:v>13.23</c:v>
                </c:pt>
                <c:pt idx="8">
                  <c:v>0.1</c:v>
                </c:pt>
                <c:pt idx="9">
                  <c:v>85</c:v>
                </c:pt>
                <c:pt idx="10">
                  <c:v>210.08</c:v>
                </c:pt>
                <c:pt idx="11">
                  <c:v>316.20999999999998</c:v>
                </c:pt>
                <c:pt idx="12">
                  <c:v>357.56</c:v>
                </c:pt>
                <c:pt idx="13">
                  <c:v>316.20999999999998</c:v>
                </c:pt>
                <c:pt idx="14">
                  <c:v>210.08</c:v>
                </c:pt>
                <c:pt idx="15">
                  <c:v>85</c:v>
                </c:pt>
                <c:pt idx="16">
                  <c:v>0.1</c:v>
                </c:pt>
                <c:pt idx="17">
                  <c:v>13.23</c:v>
                </c:pt>
                <c:pt idx="18">
                  <c:v>168.6</c:v>
                </c:pt>
                <c:pt idx="19">
                  <c:v>486.92</c:v>
                </c:pt>
                <c:pt idx="20">
                  <c:v>955.27</c:v>
                </c:pt>
                <c:pt idx="21">
                  <c:v>1511.43</c:v>
                </c:pt>
                <c:pt idx="22">
                  <c:v>2046.88</c:v>
                </c:pt>
                <c:pt idx="23">
                  <c:v>2436.5</c:v>
                </c:pt>
                <c:pt idx="24">
                  <c:v>2579.44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4DD-4F5E-B5A7-152993DABA9B}"/>
            </c:ext>
          </c:extLst>
        </c:ser>
        <c:ser>
          <c:idx val="1"/>
          <c:order val="1"/>
          <c:tx>
            <c:strRef>
              <c:f>'H+H2O2=HO2+H2'!$AB$5</c:f>
              <c:strCache>
                <c:ptCount val="1"/>
                <c:pt idx="0">
                  <c:v>HO2+TS-O-O scan</c:v>
                </c:pt>
              </c:strCache>
            </c:strRef>
          </c:tx>
          <c:xVal>
            <c:numRef>
              <c:f>'H+H2O2=HO2+H2'!$S$9:$S$33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'H+H2O2=HO2+H2'!$AC$9:$AC$33</c:f>
              <c:numCache>
                <c:formatCode>General</c:formatCode>
                <c:ptCount val="25"/>
                <c:pt idx="0">
                  <c:v>500</c:v>
                </c:pt>
                <c:pt idx="1">
                  <c:v>642.65046574537928</c:v>
                </c:pt>
                <c:pt idx="2">
                  <c:v>1048.6556374995012</c:v>
                </c:pt>
                <c:pt idx="3">
                  <c:v>1632.4252357976727</c:v>
                </c:pt>
                <c:pt idx="4">
                  <c:v>2255.6980399959084</c:v>
                </c:pt>
                <c:pt idx="5">
                  <c:v>2712.1795303973395</c:v>
                </c:pt>
                <c:pt idx="6">
                  <c:v>2771.4343392474352</c:v>
                </c:pt>
                <c:pt idx="7">
                  <c:v>2391.7646380954352</c:v>
                </c:pt>
                <c:pt idx="8">
                  <c:v>1788.2434368472316</c:v>
                </c:pt>
                <c:pt idx="9">
                  <c:v>1184.722235599028</c:v>
                </c:pt>
                <c:pt idx="10">
                  <c:v>734.82461284968667</c:v>
                </c:pt>
                <c:pt idx="11">
                  <c:v>537.30858334936727</c:v>
                </c:pt>
                <c:pt idx="12">
                  <c:v>625.09348534604396</c:v>
                </c:pt>
                <c:pt idx="13">
                  <c:v>1009.1524315994371</c:v>
                </c:pt>
                <c:pt idx="14">
                  <c:v>1630.230613246976</c:v>
                </c:pt>
                <c:pt idx="15">
                  <c:v>2404.9323733996152</c:v>
                </c:pt>
                <c:pt idx="16">
                  <c:v>3212.5534718002277</c:v>
                </c:pt>
                <c:pt idx="17">
                  <c:v>3831.4370308970697</c:v>
                </c:pt>
                <c:pt idx="18">
                  <c:v>3908.2488201465012</c:v>
                </c:pt>
                <c:pt idx="19">
                  <c:v>3368.3716728497866</c:v>
                </c:pt>
                <c:pt idx="20">
                  <c:v>2558.5559518984774</c:v>
                </c:pt>
                <c:pt idx="21">
                  <c:v>1750.9348534978642</c:v>
                </c:pt>
                <c:pt idx="22">
                  <c:v>1085.9642208488683</c:v>
                </c:pt>
                <c:pt idx="23">
                  <c:v>647.03971084677255</c:v>
                </c:pt>
                <c:pt idx="24">
                  <c:v>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4DD-4F5E-B5A7-152993DABA9B}"/>
            </c:ext>
          </c:extLst>
        </c:ser>
        <c:ser>
          <c:idx val="2"/>
          <c:order val="2"/>
          <c:tx>
            <c:strRef>
              <c:f>'H+H2O2=HO2+H2'!$AH$5</c:f>
              <c:strCache>
                <c:ptCount val="1"/>
                <c:pt idx="0">
                  <c:v>H2O+OH-O-O scan</c:v>
                </c:pt>
              </c:strCache>
            </c:strRef>
          </c:tx>
          <c:xVal>
            <c:numRef>
              <c:f>'H+H2O2=HO2+H2'!$AF$9:$AF$33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'H+H2O2=HO2+H2'!$AI$9:$AI$33</c:f>
              <c:numCache>
                <c:formatCode>General</c:formatCode>
                <c:ptCount val="25"/>
                <c:pt idx="0">
                  <c:v>500</c:v>
                </c:pt>
                <c:pt idx="1">
                  <c:v>548.28169610285033</c:v>
                </c:pt>
                <c:pt idx="2">
                  <c:v>655.81820104955887</c:v>
                </c:pt>
                <c:pt idx="3">
                  <c:v>754.57621579971851</c:v>
                </c:pt>
                <c:pt idx="4">
                  <c:v>807.247157003962</c:v>
                </c:pt>
                <c:pt idx="5">
                  <c:v>794.07942169978242</c:v>
                </c:pt>
                <c:pt idx="6">
                  <c:v>719.46225500104788</c:v>
                </c:pt>
                <c:pt idx="7">
                  <c:v>607.53650495294607</c:v>
                </c:pt>
                <c:pt idx="8">
                  <c:v>517.55698039933532</c:v>
                </c:pt>
                <c:pt idx="9">
                  <c:v>510.97311275348301</c:v>
                </c:pt>
                <c:pt idx="10">
                  <c:v>642.65046575161682</c:v>
                </c:pt>
                <c:pt idx="11">
                  <c:v>954.28686785073455</c:v>
                </c:pt>
                <c:pt idx="12">
                  <c:v>1434.909206303591</c:v>
                </c:pt>
                <c:pt idx="13">
                  <c:v>2023.0680497031558</c:v>
                </c:pt>
                <c:pt idx="14">
                  <c:v>2626.5892509513592</c:v>
                </c:pt>
                <c:pt idx="15">
                  <c:v>3115.9900796007646</c:v>
                </c:pt>
                <c:pt idx="16">
                  <c:v>3361.7878052039341</c:v>
                </c:pt>
                <c:pt idx="17">
                  <c:v>3293.7545061510523</c:v>
                </c:pt>
                <c:pt idx="18">
                  <c:v>2933.8364079490839</c:v>
                </c:pt>
                <c:pt idx="19">
                  <c:v>2378.5969028037307</c:v>
                </c:pt>
                <c:pt idx="20">
                  <c:v>1768.4918339034371</c:v>
                </c:pt>
                <c:pt idx="21">
                  <c:v>1215.4469513025429</c:v>
                </c:pt>
                <c:pt idx="22">
                  <c:v>805.05253445326548</c:v>
                </c:pt>
                <c:pt idx="23">
                  <c:v>568.03329905288228</c:v>
                </c:pt>
                <c:pt idx="24">
                  <c:v>500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4DD-4F5E-B5A7-152993DABA9B}"/>
            </c:ext>
          </c:extLst>
        </c:ser>
        <c:ser>
          <c:idx val="3"/>
          <c:order val="3"/>
          <c:xVal>
            <c:numRef>
              <c:f>'H+H2O2=HO2+H2'!$S$9:$S$33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'H+H2O2=HO2+H2'!$X$9:$X$33</c:f>
              <c:numCache>
                <c:formatCode>General</c:formatCode>
                <c:ptCount val="25"/>
                <c:pt idx="0">
                  <c:v>2579.9932645505251</c:v>
                </c:pt>
                <c:pt idx="1">
                  <c:v>2436.7263687137947</c:v>
                </c:pt>
                <c:pt idx="2">
                  <c:v>2046.2922809417196</c:v>
                </c:pt>
                <c:pt idx="3">
                  <c:v>1510.7579679636078</c:v>
                </c:pt>
                <c:pt idx="4">
                  <c:v>955.54162371815005</c:v>
                </c:pt>
                <c:pt idx="5">
                  <c:v>487.32171708612987</c:v>
                </c:pt>
                <c:pt idx="6">
                  <c:v>168.33842329053982</c:v>
                </c:pt>
                <c:pt idx="7">
                  <c:v>13.212425077821308</c:v>
                </c:pt>
                <c:pt idx="8">
                  <c:v>0.25250208363593174</c:v>
                </c:pt>
                <c:pt idx="9">
                  <c:v>84.899333558158332</c:v>
                </c:pt>
                <c:pt idx="10">
                  <c:v>209.97407739591245</c:v>
                </c:pt>
                <c:pt idx="11">
                  <c:v>316.29171244134318</c:v>
                </c:pt>
                <c:pt idx="12">
                  <c:v>357.62791130856385</c:v>
                </c:pt>
                <c:pt idx="13">
                  <c:v>316.29150180230317</c:v>
                </c:pt>
                <c:pt idx="14">
                  <c:v>209.97374646812693</c:v>
                </c:pt>
                <c:pt idx="15">
                  <c:v>84.899029286695281</c:v>
                </c:pt>
                <c:pt idx="16">
                  <c:v>0.25238399181819204</c:v>
                </c:pt>
                <c:pt idx="17">
                  <c:v>13.212631835795833</c:v>
                </c:pt>
                <c:pt idx="18">
                  <c:v>168.33904777390751</c:v>
                </c:pt>
                <c:pt idx="19">
                  <c:v>487.3227750476035</c:v>
                </c:pt>
                <c:pt idx="20">
                  <c:v>955.54301640288577</c:v>
                </c:pt>
                <c:pt idx="21">
                  <c:v>1510.7594656791707</c:v>
                </c:pt>
                <c:pt idx="22">
                  <c:v>2046.2935603702886</c:v>
                </c:pt>
                <c:pt idx="23">
                  <c:v>2436.7271088576763</c:v>
                </c:pt>
                <c:pt idx="24">
                  <c:v>2579.9932645494973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4DD-4F5E-B5A7-152993DABA9B}"/>
            </c:ext>
          </c:extLst>
        </c:ser>
        <c:ser>
          <c:idx val="4"/>
          <c:order val="4"/>
          <c:xVal>
            <c:numRef>
              <c:f>'H+H2O2=HO2+H2'!$AF$9:$AF$33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'H+H2O2=HO2+H2'!$AJ$9:$AJ$33</c:f>
              <c:numCache>
                <c:formatCode>General</c:formatCode>
                <c:ptCount val="25"/>
                <c:pt idx="0">
                  <c:v>499.35841048076088</c:v>
                </c:pt>
                <c:pt idx="1">
                  <c:v>545.67441639347317</c:v>
                </c:pt>
                <c:pt idx="2">
                  <c:v>650.39425041166589</c:v>
                </c:pt>
                <c:pt idx="3">
                  <c:v>752.01253467479364</c:v>
                </c:pt>
                <c:pt idx="4">
                  <c:v>806.9815995719166</c:v>
                </c:pt>
                <c:pt idx="5">
                  <c:v>795.55562707998979</c:v>
                </c:pt>
                <c:pt idx="6">
                  <c:v>721.6478607695027</c:v>
                </c:pt>
                <c:pt idx="7">
                  <c:v>613.05185498550929</c:v>
                </c:pt>
                <c:pt idx="8">
                  <c:v>520.45314527272649</c:v>
                </c:pt>
                <c:pt idx="9">
                  <c:v>508.21876257694055</c:v>
                </c:pt>
                <c:pt idx="10">
                  <c:v>635.81774041023948</c:v>
                </c:pt>
                <c:pt idx="11">
                  <c:v>937.64216335279298</c:v>
                </c:pt>
                <c:pt idx="12">
                  <c:v>1408.7131774898032</c:v>
                </c:pt>
                <c:pt idx="13">
                  <c:v>1997.1154671564605</c:v>
                </c:pt>
                <c:pt idx="14">
                  <c:v>2603.8745026850343</c:v>
                </c:pt>
                <c:pt idx="15">
                  <c:v>3098.1269415514507</c:v>
                </c:pt>
                <c:pt idx="16">
                  <c:v>3354.4038897777618</c:v>
                </c:pt>
                <c:pt idx="17">
                  <c:v>3301.4280569943467</c:v>
                </c:pt>
                <c:pt idx="18">
                  <c:v>2954.2710780386046</c:v>
                </c:pt>
                <c:pt idx="19">
                  <c:v>2407.3167996995044</c:v>
                </c:pt>
                <c:pt idx="20">
                  <c:v>1793.1588314062606</c:v>
                </c:pt>
                <c:pt idx="21">
                  <c:v>1235.0765668755234</c:v>
                </c:pt>
                <c:pt idx="22">
                  <c:v>817.06343831469167</c:v>
                </c:pt>
                <c:pt idx="23">
                  <c:v>574.91864392075604</c:v>
                </c:pt>
                <c:pt idx="24">
                  <c:v>499.35839742477685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4DD-4F5E-B5A7-152993DABA9B}"/>
            </c:ext>
          </c:extLst>
        </c:ser>
        <c:ser>
          <c:idx val="5"/>
          <c:order val="5"/>
          <c:xVal>
            <c:numRef>
              <c:f>'H+H2O2=HO2+H2'!$Z$9:$Z$33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'H+H2O2=HO2+H2'!$AD$9:$AD$33</c:f>
              <c:numCache>
                <c:formatCode>General</c:formatCode>
                <c:ptCount val="25"/>
                <c:pt idx="0">
                  <c:v>513.3016407865498</c:v>
                </c:pt>
                <c:pt idx="1">
                  <c:v>666.50807407171033</c:v>
                </c:pt>
                <c:pt idx="2">
                  <c:v>1093.268468087419</c:v>
                </c:pt>
                <c:pt idx="3">
                  <c:v>1704.7766733484757</c:v>
                </c:pt>
                <c:pt idx="4">
                  <c:v>2316.2462940500286</c:v>
                </c:pt>
                <c:pt idx="5">
                  <c:v>2705.7658619453746</c:v>
                </c:pt>
                <c:pt idx="6">
                  <c:v>2719.3257850799541</c:v>
                </c:pt>
                <c:pt idx="7">
                  <c:v>2351.4237070509203</c:v>
                </c:pt>
                <c:pt idx="8">
                  <c:v>1748.009886666081</c:v>
                </c:pt>
                <c:pt idx="9">
                  <c:v>1129.861990614698</c:v>
                </c:pt>
                <c:pt idx="10">
                  <c:v>686.90049846422789</c:v>
                </c:pt>
                <c:pt idx="11">
                  <c:v>514.54055552585305</c:v>
                </c:pt>
                <c:pt idx="12">
                  <c:v>627.90609856839319</c:v>
                </c:pt>
                <c:pt idx="13">
                  <c:v>1016.641163233829</c:v>
                </c:pt>
                <c:pt idx="14">
                  <c:v>1661.9684500217124</c:v>
                </c:pt>
                <c:pt idx="15">
                  <c:v>2484.8666128933232</c:v>
                </c:pt>
                <c:pt idx="16">
                  <c:v>3290.4945860692587</c:v>
                </c:pt>
                <c:pt idx="17">
                  <c:v>3806.336652129738</c:v>
                </c:pt>
                <c:pt idx="18">
                  <c:v>3824.3738592883019</c:v>
                </c:pt>
                <c:pt idx="19">
                  <c:v>3336.9215271820017</c:v>
                </c:pt>
                <c:pt idx="20">
                  <c:v>2541.9379183743649</c:v>
                </c:pt>
                <c:pt idx="21">
                  <c:v>1712.7824345165302</c:v>
                </c:pt>
                <c:pt idx="22">
                  <c:v>1052.0590058412631</c:v>
                </c:pt>
                <c:pt idx="23">
                  <c:v>645.36706076457972</c:v>
                </c:pt>
                <c:pt idx="24">
                  <c:v>513.3016646689689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24DD-4F5E-B5A7-152993DAB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8240"/>
        <c:axId val="47339776"/>
      </c:scatterChart>
      <c:valAx>
        <c:axId val="473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339776"/>
        <c:crosses val="autoZero"/>
        <c:crossBetween val="midCat"/>
      </c:valAx>
      <c:valAx>
        <c:axId val="47339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33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505331593984107"/>
          <c:y val="7.7062417560282023E-2"/>
          <c:w val="0.24202930316163029"/>
          <c:h val="0.310436351241109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</xdr:colOff>
      <xdr:row>25</xdr:row>
      <xdr:rowOff>152400</xdr:rowOff>
    </xdr:from>
    <xdr:to>
      <xdr:col>23</xdr:col>
      <xdr:colOff>514350</xdr:colOff>
      <xdr:row>49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zoomScaleNormal="100" workbookViewId="0">
      <selection activeCell="I3" sqref="I3"/>
    </sheetView>
  </sheetViews>
  <sheetFormatPr defaultRowHeight="15" x14ac:dyDescent="0.25"/>
  <cols>
    <col min="3" max="5" width="12" bestFit="1" customWidth="1"/>
    <col min="6" max="6" width="12.42578125" customWidth="1"/>
    <col min="7" max="8" width="12" bestFit="1" customWidth="1"/>
    <col min="9" max="9" width="10.42578125" customWidth="1"/>
    <col min="10" max="10" width="10" customWidth="1"/>
    <col min="12" max="12" width="12" bestFit="1" customWidth="1"/>
    <col min="15" max="16" width="12" bestFit="1" customWidth="1"/>
    <col min="18" max="18" width="12" bestFit="1" customWidth="1"/>
  </cols>
  <sheetData>
    <row r="1" spans="1:10" ht="14.25" x14ac:dyDescent="0.45">
      <c r="H1" t="s">
        <v>2</v>
      </c>
      <c r="I1" s="1">
        <v>7440000000000</v>
      </c>
      <c r="J1" s="1">
        <v>1.17E+23</v>
      </c>
    </row>
    <row r="2" spans="1:10" ht="14.25" x14ac:dyDescent="0.45">
      <c r="H2" t="s">
        <v>3</v>
      </c>
      <c r="I2">
        <v>5.5E-2</v>
      </c>
      <c r="J2">
        <v>-2.1560000000000001</v>
      </c>
    </row>
    <row r="3" spans="1:10" ht="14.25" x14ac:dyDescent="0.45">
      <c r="H3" t="s">
        <v>4</v>
      </c>
      <c r="I3">
        <v>-915.2</v>
      </c>
      <c r="J3">
        <v>23681</v>
      </c>
    </row>
    <row r="4" spans="1:10" ht="14.25" x14ac:dyDescent="0.45">
      <c r="C4" t="s">
        <v>0</v>
      </c>
      <c r="D4" t="s">
        <v>1</v>
      </c>
      <c r="F4" t="s">
        <v>19</v>
      </c>
      <c r="G4" s="1"/>
      <c r="H4" t="s">
        <v>6</v>
      </c>
      <c r="I4" s="1">
        <f>SUM(G34:G57)*6+SUM(G111:G151)*0.5+SUM(M34:M55)*3+SUM(G61:G109)</f>
        <v>36.491127609838387</v>
      </c>
    </row>
    <row r="5" spans="1:10" ht="14.25" x14ac:dyDescent="0.45">
      <c r="A5">
        <f>10000/B5</f>
        <v>40</v>
      </c>
      <c r="B5">
        <v>250</v>
      </c>
      <c r="C5">
        <f>7000000000000*EXP(550/B5)+450000000000000*EXP(-5500/B5)</f>
        <v>63175094621564.914</v>
      </c>
      <c r="D5">
        <f>193000000000000000000*B5^(-2.49)*EXP(-294/B5)+1210000000*B5^1.24*EXP(658/B5)</f>
        <v>79496346558739.266</v>
      </c>
      <c r="F5" s="1">
        <f>I$1*B5^I$2*EXP(-I$3/1.98726/B5)+J$1*B5^J$2*EXP(-J$3/1.98726/B5)</f>
        <v>63604587320804.242</v>
      </c>
      <c r="G5" s="1"/>
      <c r="I5" s="1"/>
    </row>
    <row r="6" spans="1:10" ht="14.25" x14ac:dyDescent="0.45">
      <c r="A6">
        <f t="shared" ref="A6:A25" si="0">10000/B6</f>
        <v>33.333333333333336</v>
      </c>
      <c r="B6">
        <v>300</v>
      </c>
      <c r="C6">
        <f>7000000000000*EXP(550/B6)+450000000000000*EXP(-5500/B6)</f>
        <v>43782911574295.102</v>
      </c>
      <c r="D6">
        <f>193000000000000000000*B6^(-2.49)*EXP(-294/B6)+1210000000*B6^1.24*EXP(658/B6)</f>
        <v>61987406299217.594</v>
      </c>
      <c r="F6" s="1">
        <f t="shared" ref="F6:F25" si="1">I$1*B6^I$2*EXP(-I$3/1.98726/B6)+J$1*B6^J$2*EXP(-J$3/1.98726/B6)</f>
        <v>47261257602734.937</v>
      </c>
      <c r="G6" s="1"/>
    </row>
    <row r="7" spans="1:10" ht="14.25" x14ac:dyDescent="0.45">
      <c r="A7">
        <f t="shared" si="0"/>
        <v>25</v>
      </c>
      <c r="B7">
        <v>400</v>
      </c>
      <c r="C7">
        <f t="shared" ref="C7:C25" si="2">7000000000000*EXP(550/B7)+450000000000000*EXP(-5500/B7)</f>
        <v>27686017527248.555</v>
      </c>
      <c r="D7">
        <f t="shared" ref="D7:D25" si="3">193000000000000000000*B7^(-2.49)*EXP(-294/B7)+1210000000*B7^1.24*EXP(658/B7)</f>
        <v>41268070647038.656</v>
      </c>
      <c r="F7" s="1">
        <f t="shared" si="1"/>
        <v>32711784574214.586</v>
      </c>
      <c r="G7" s="1"/>
    </row>
    <row r="8" spans="1:10" ht="14.25" x14ac:dyDescent="0.45">
      <c r="A8">
        <f t="shared" si="0"/>
        <v>20</v>
      </c>
      <c r="B8">
        <v>500</v>
      </c>
      <c r="C8">
        <f t="shared" si="2"/>
        <v>21036677932980.645</v>
      </c>
      <c r="D8">
        <f t="shared" si="3"/>
        <v>30429920135743.879</v>
      </c>
      <c r="F8" s="1">
        <f t="shared" si="1"/>
        <v>26304546459162.797</v>
      </c>
      <c r="G8" s="1"/>
    </row>
    <row r="9" spans="1:10" ht="14.25" x14ac:dyDescent="0.45">
      <c r="A9">
        <f t="shared" si="0"/>
        <v>16.666666666666668</v>
      </c>
      <c r="B9">
        <v>600</v>
      </c>
      <c r="C9">
        <f t="shared" si="2"/>
        <v>17553588960359.168</v>
      </c>
      <c r="D9">
        <f t="shared" si="3"/>
        <v>24385899475719.543</v>
      </c>
      <c r="F9" s="1">
        <f t="shared" si="1"/>
        <v>22788828425877.078</v>
      </c>
      <c r="G9" s="1"/>
    </row>
    <row r="10" spans="1:10" ht="14.25" x14ac:dyDescent="0.45">
      <c r="A10">
        <f t="shared" si="0"/>
        <v>14.285714285714286</v>
      </c>
      <c r="B10">
        <v>700</v>
      </c>
      <c r="C10">
        <f t="shared" si="2"/>
        <v>15531954610870.617</v>
      </c>
      <c r="D10">
        <f t="shared" si="3"/>
        <v>20889672322883.898</v>
      </c>
      <c r="F10" s="1">
        <f t="shared" si="1"/>
        <v>20599238805673.652</v>
      </c>
      <c r="G10" s="1"/>
    </row>
    <row r="11" spans="1:10" ht="14.25" x14ac:dyDescent="0.45">
      <c r="A11">
        <f t="shared" si="0"/>
        <v>12.5</v>
      </c>
      <c r="B11">
        <v>800</v>
      </c>
      <c r="C11">
        <f t="shared" si="2"/>
        <v>14386146224467.48</v>
      </c>
      <c r="D11">
        <f t="shared" si="3"/>
        <v>18853669133799.973</v>
      </c>
      <c r="F11" s="1">
        <f t="shared" si="1"/>
        <v>19131494693016.414</v>
      </c>
      <c r="G11" s="1"/>
    </row>
    <row r="12" spans="1:10" s="5" customFormat="1" x14ac:dyDescent="0.25">
      <c r="A12" s="5">
        <f t="shared" si="0"/>
        <v>11.111111111111111</v>
      </c>
      <c r="B12" s="5">
        <v>900</v>
      </c>
      <c r="C12" s="5">
        <f t="shared" si="2"/>
        <v>13895480420278.08</v>
      </c>
      <c r="D12" s="5">
        <f t="shared" si="3"/>
        <v>17708443123104.187</v>
      </c>
      <c r="F12" s="6">
        <f t="shared" si="1"/>
        <v>18130910393637.098</v>
      </c>
      <c r="G12" s="6"/>
    </row>
    <row r="13" spans="1:10" s="5" customFormat="1" x14ac:dyDescent="0.25">
      <c r="A13" s="5">
        <f t="shared" si="0"/>
        <v>10</v>
      </c>
      <c r="B13" s="5">
        <v>1000</v>
      </c>
      <c r="C13" s="5">
        <f t="shared" si="2"/>
        <v>13971818272380.598</v>
      </c>
      <c r="D13" s="5">
        <f t="shared" si="3"/>
        <v>17135591661268.949</v>
      </c>
      <c r="F13" s="6">
        <f t="shared" si="1"/>
        <v>17507747516719.055</v>
      </c>
      <c r="G13" s="6"/>
    </row>
    <row r="14" spans="1:10" ht="14.25" x14ac:dyDescent="0.45">
      <c r="A14">
        <f t="shared" si="0"/>
        <v>9.0909090909090917</v>
      </c>
      <c r="B14">
        <v>1100</v>
      </c>
      <c r="C14">
        <f t="shared" si="2"/>
        <v>14573125044489.355</v>
      </c>
      <c r="D14">
        <f t="shared" si="3"/>
        <v>16947022469893.412</v>
      </c>
      <c r="F14" s="1">
        <f t="shared" si="1"/>
        <v>17261667702539.482</v>
      </c>
      <c r="G14" s="1"/>
    </row>
    <row r="15" spans="1:10" ht="14.25" x14ac:dyDescent="0.45">
      <c r="A15">
        <f t="shared" si="0"/>
        <v>8.3333333333333339</v>
      </c>
      <c r="B15">
        <v>1200</v>
      </c>
      <c r="C15">
        <f t="shared" si="2"/>
        <v>15669399021685.855</v>
      </c>
      <c r="D15">
        <f t="shared" si="3"/>
        <v>17026355079546.955</v>
      </c>
      <c r="F15" s="1">
        <f t="shared" si="1"/>
        <v>17437261950079.885</v>
      </c>
      <c r="G15" s="1"/>
    </row>
    <row r="16" spans="1:10" ht="14.25" x14ac:dyDescent="0.45">
      <c r="A16">
        <f t="shared" si="0"/>
        <v>7.6923076923076925</v>
      </c>
      <c r="B16">
        <v>1300</v>
      </c>
      <c r="C16">
        <f t="shared" si="2"/>
        <v>17230102401166.094</v>
      </c>
      <c r="D16">
        <f t="shared" si="3"/>
        <v>17298684024742.293</v>
      </c>
      <c r="F16" s="1">
        <f t="shared" si="1"/>
        <v>18092273215867.617</v>
      </c>
      <c r="G16" s="1"/>
    </row>
    <row r="17" spans="1:11" ht="14.25" x14ac:dyDescent="0.45">
      <c r="A17">
        <f t="shared" si="0"/>
        <v>7.1428571428571432</v>
      </c>
      <c r="B17">
        <v>1400</v>
      </c>
      <c r="C17">
        <f t="shared" si="2"/>
        <v>19220737161168.672</v>
      </c>
      <c r="D17">
        <f t="shared" si="3"/>
        <v>17714134047008.434</v>
      </c>
      <c r="F17" s="1">
        <f t="shared" si="1"/>
        <v>19275684795786.297</v>
      </c>
      <c r="G17" s="1"/>
    </row>
    <row r="18" spans="1:11" ht="14.25" x14ac:dyDescent="0.45">
      <c r="A18">
        <f t="shared" si="0"/>
        <v>6.666666666666667</v>
      </c>
      <c r="B18">
        <v>1500</v>
      </c>
      <c r="C18">
        <f t="shared" si="2"/>
        <v>21603108009515.687</v>
      </c>
      <c r="D18">
        <f t="shared" si="3"/>
        <v>18238501164462.668</v>
      </c>
      <c r="F18" s="1">
        <f t="shared" si="1"/>
        <v>21015130061704.258</v>
      </c>
      <c r="G18" s="1"/>
    </row>
    <row r="19" spans="1:11" ht="14.25" x14ac:dyDescent="0.45">
      <c r="A19">
        <f t="shared" si="0"/>
        <v>6.25</v>
      </c>
      <c r="B19">
        <v>1600</v>
      </c>
      <c r="C19">
        <f t="shared" si="2"/>
        <v>24336808541574.203</v>
      </c>
      <c r="D19">
        <f t="shared" si="3"/>
        <v>18847712346658.418</v>
      </c>
      <c r="F19" s="1">
        <f t="shared" si="1"/>
        <v>23312173242082.383</v>
      </c>
      <c r="G19" s="1"/>
    </row>
    <row r="20" spans="1:11" ht="14.25" x14ac:dyDescent="0.45">
      <c r="A20">
        <f t="shared" si="0"/>
        <v>5.882352941176471</v>
      </c>
      <c r="B20">
        <v>1700</v>
      </c>
      <c r="C20">
        <f t="shared" si="2"/>
        <v>27380861168622.984</v>
      </c>
      <c r="D20">
        <f t="shared" si="3"/>
        <v>19524430723507.859</v>
      </c>
      <c r="F20" s="1">
        <f t="shared" si="1"/>
        <v>26143216750397.867</v>
      </c>
      <c r="G20" s="1"/>
    </row>
    <row r="21" spans="1:11" ht="14.25" x14ac:dyDescent="0.45">
      <c r="A21">
        <f t="shared" si="0"/>
        <v>5.5555555555555554</v>
      </c>
      <c r="B21">
        <v>1800</v>
      </c>
      <c r="C21">
        <f t="shared" si="2"/>
        <v>30695099188965.781</v>
      </c>
      <c r="D21">
        <f t="shared" si="3"/>
        <v>20255911306081.312</v>
      </c>
      <c r="F21" s="1">
        <f t="shared" si="1"/>
        <v>29463724630054.937</v>
      </c>
      <c r="G21" s="1"/>
    </row>
    <row r="22" spans="1:11" ht="14.25" x14ac:dyDescent="0.45">
      <c r="A22">
        <f t="shared" si="0"/>
        <v>5.2631578947368425</v>
      </c>
      <c r="B22">
        <v>1900</v>
      </c>
      <c r="C22">
        <f t="shared" si="2"/>
        <v>34241180754539.004</v>
      </c>
      <c r="D22">
        <f t="shared" si="3"/>
        <v>21032609580012.52</v>
      </c>
      <c r="F22" s="1">
        <f t="shared" si="1"/>
        <v>33213877710485.352</v>
      </c>
      <c r="G22" s="1"/>
    </row>
    <row r="23" spans="1:11" ht="14.25" x14ac:dyDescent="0.45">
      <c r="A23">
        <f t="shared" si="0"/>
        <v>5</v>
      </c>
      <c r="B23">
        <v>2000</v>
      </c>
      <c r="C23">
        <f t="shared" si="2"/>
        <v>37983252267091.758</v>
      </c>
      <c r="D23">
        <f t="shared" si="3"/>
        <v>21847256636842.832</v>
      </c>
      <c r="F23" s="1">
        <f t="shared" si="1"/>
        <v>37324363369751.836</v>
      </c>
      <c r="G23" s="1"/>
    </row>
    <row r="24" spans="1:11" ht="14.25" x14ac:dyDescent="0.45">
      <c r="A24">
        <f t="shared" si="0"/>
        <v>4.7619047619047619</v>
      </c>
      <c r="B24">
        <v>2100</v>
      </c>
      <c r="C24">
        <f t="shared" si="2"/>
        <v>41888323848947.914</v>
      </c>
      <c r="D24">
        <f t="shared" si="3"/>
        <v>22694230973935.883</v>
      </c>
      <c r="F24" s="1">
        <f t="shared" si="1"/>
        <v>41721542518625.703</v>
      </c>
      <c r="G24" s="1"/>
    </row>
    <row r="25" spans="1:11" ht="14.25" x14ac:dyDescent="0.45">
      <c r="A25">
        <f t="shared" si="0"/>
        <v>4.5454545454545459</v>
      </c>
      <c r="B25">
        <v>2200</v>
      </c>
      <c r="C25">
        <f t="shared" si="2"/>
        <v>45926427297568.648</v>
      </c>
      <c r="D25">
        <f t="shared" si="3"/>
        <v>23569123382568.902</v>
      </c>
      <c r="F25" s="1">
        <f t="shared" si="1"/>
        <v>46331644581622.57</v>
      </c>
      <c r="G25" s="1"/>
    </row>
    <row r="26" spans="1:11" ht="14.25" x14ac:dyDescent="0.45">
      <c r="F26" s="1"/>
    </row>
    <row r="32" spans="1:11" x14ac:dyDescent="0.25">
      <c r="E32" t="s">
        <v>16</v>
      </c>
      <c r="K32" t="s">
        <v>17</v>
      </c>
    </row>
    <row r="33" spans="2:19" x14ac:dyDescent="0.25">
      <c r="G33" t="s">
        <v>9</v>
      </c>
    </row>
    <row r="34" spans="2:19" x14ac:dyDescent="0.25">
      <c r="B34" s="1"/>
      <c r="C34" s="2">
        <f>10000/D34</f>
        <v>1071.5990453460622</v>
      </c>
      <c r="D34" s="1">
        <v>9.3318485523385295</v>
      </c>
      <c r="E34" s="1">
        <v>12573248925511.699</v>
      </c>
      <c r="F34" s="1">
        <f>$I$1*C34^$I$2*EXP(-$I$3/1.98726/C34)+$J$1*C34^$J$2*EXP(-$J$3/1.98726/C34)</f>
        <v>17291101605698.336</v>
      </c>
      <c r="G34" s="1">
        <f>(F34-E34)^2/E34^2</f>
        <v>0.14079710440400009</v>
      </c>
      <c r="H34" s="1"/>
      <c r="I34" s="1">
        <f t="shared" ref="I34:I55" si="4">10000/J34</f>
        <v>251.7234587354738</v>
      </c>
      <c r="J34" s="1">
        <v>39.7261345852895</v>
      </c>
      <c r="K34" s="1">
        <v>51517706638984.703</v>
      </c>
      <c r="L34" s="1">
        <f>$I$1*EXP(-$I$3/1.98726/I34)+$J$1*EXP(-$J$3/1.98726/I34)</f>
        <v>46357951117560.312</v>
      </c>
      <c r="M34" s="1">
        <f>(L34-K34)^2/K34^2</f>
        <v>1.0031022520263132E-2</v>
      </c>
      <c r="R34" s="1"/>
    </row>
    <row r="35" spans="2:19" x14ac:dyDescent="0.25">
      <c r="B35" s="1"/>
      <c r="C35" s="2">
        <f t="shared" ref="C35:C57" si="5">10000/D35</f>
        <v>1089.8058252427181</v>
      </c>
      <c r="D35" s="1">
        <v>9.1759465478841893</v>
      </c>
      <c r="E35" s="1">
        <v>15216698720502.6</v>
      </c>
      <c r="F35" s="1">
        <f t="shared" ref="F35:F57" si="6">$I$1*C35^$I$2*EXP(-$I$3/1.98726/C35)+$J$1*C35^$J$2*EXP(-$J$3/1.98726/C35)</f>
        <v>17268396468856.674</v>
      </c>
      <c r="G35" s="1">
        <f t="shared" ref="G35:G57" si="7">(F35-E35)^2/E35^2</f>
        <v>1.8179665148796178E-2</v>
      </c>
      <c r="H35" s="1"/>
      <c r="I35" s="1"/>
      <c r="J35" s="1"/>
      <c r="K35" s="1"/>
      <c r="L35" s="1"/>
      <c r="M35" s="1"/>
      <c r="R35" s="1"/>
    </row>
    <row r="36" spans="2:19" x14ac:dyDescent="0.25">
      <c r="B36" s="1"/>
      <c r="C36" s="2">
        <f t="shared" si="5"/>
        <v>1108.6419753086425</v>
      </c>
      <c r="D36" s="1">
        <v>9.0200445434298402</v>
      </c>
      <c r="E36" s="1">
        <v>16216037924842.6</v>
      </c>
      <c r="F36" s="1">
        <f t="shared" si="6"/>
        <v>17259385114329.223</v>
      </c>
      <c r="G36" s="1">
        <f t="shared" si="7"/>
        <v>4.1396936028969241E-3</v>
      </c>
      <c r="H36" s="1"/>
      <c r="I36" s="1">
        <f t="shared" si="4"/>
        <v>254.17661097852053</v>
      </c>
      <c r="J36" s="1">
        <v>39.342723004694797</v>
      </c>
      <c r="K36" s="1">
        <v>77858197985167.703</v>
      </c>
      <c r="L36" s="1">
        <f t="shared" ref="L36:L55" si="8">$I$1*EXP(-$I$3/1.98726/I36)+$J$1*EXP(-$J$3/1.98726/I36)</f>
        <v>45546575098225.383</v>
      </c>
      <c r="M36" s="1">
        <f t="shared" ref="M36:M42" si="9">(L36-K36)^2/K36^2</f>
        <v>0.17223001813588251</v>
      </c>
      <c r="R36" s="1"/>
    </row>
    <row r="37" spans="2:19" x14ac:dyDescent="0.25">
      <c r="B37" s="1"/>
      <c r="C37" s="2">
        <f t="shared" si="5"/>
        <v>1148.3375959079281</v>
      </c>
      <c r="D37" s="1">
        <v>8.7082405345211598</v>
      </c>
      <c r="E37" s="1">
        <v>17502251599642.6</v>
      </c>
      <c r="F37" s="1">
        <f t="shared" si="6"/>
        <v>17290335530472.484</v>
      </c>
      <c r="G37" s="1">
        <f t="shared" si="7"/>
        <v>1.4660201310326179E-4</v>
      </c>
      <c r="H37" s="1"/>
      <c r="I37" s="1">
        <f t="shared" si="4"/>
        <v>259.22920892494915</v>
      </c>
      <c r="J37" s="1">
        <v>38.575899843505496</v>
      </c>
      <c r="K37" s="1">
        <v>53488555496520.703</v>
      </c>
      <c r="L37" s="1">
        <f t="shared" si="8"/>
        <v>43966177622770.547</v>
      </c>
      <c r="M37" s="1">
        <f t="shared" si="9"/>
        <v>3.1693418384538229E-2</v>
      </c>
    </row>
    <row r="38" spans="2:19" x14ac:dyDescent="0.25">
      <c r="B38" s="1"/>
      <c r="C38" s="2">
        <f t="shared" si="5"/>
        <v>1136.133603238867</v>
      </c>
      <c r="D38" s="1">
        <v>8.8017817371937603</v>
      </c>
      <c r="E38" s="1">
        <v>13744265850104.699</v>
      </c>
      <c r="F38" s="1">
        <f t="shared" si="6"/>
        <v>17273454357326.045</v>
      </c>
      <c r="G38" s="1">
        <f t="shared" si="7"/>
        <v>6.5933574130241993E-2</v>
      </c>
      <c r="H38" s="1"/>
      <c r="I38" s="1">
        <f t="shared" si="4"/>
        <v>273.19367250961938</v>
      </c>
      <c r="J38" s="1">
        <v>36.604068857590001</v>
      </c>
      <c r="K38" s="1">
        <v>74989420933245.594</v>
      </c>
      <c r="L38" s="1">
        <f t="shared" si="8"/>
        <v>40149548948663.25</v>
      </c>
      <c r="M38" s="1">
        <f t="shared" si="9"/>
        <v>0.21585052094316842</v>
      </c>
    </row>
    <row r="39" spans="2:19" x14ac:dyDescent="0.25">
      <c r="B39" s="1"/>
      <c r="C39" s="2">
        <f t="shared" si="5"/>
        <v>1286.5329512893984</v>
      </c>
      <c r="D39" s="1">
        <v>7.7728285077950998</v>
      </c>
      <c r="E39" s="1">
        <v>18415917900163.602</v>
      </c>
      <c r="F39" s="1">
        <f t="shared" si="6"/>
        <v>17974171090289.969</v>
      </c>
      <c r="G39" s="1">
        <f t="shared" si="7"/>
        <v>5.7538707683535602E-4</v>
      </c>
      <c r="H39" s="1"/>
      <c r="I39" s="1">
        <f t="shared" si="4"/>
        <v>293.86065762244215</v>
      </c>
      <c r="J39" s="1">
        <v>34.0297339593114</v>
      </c>
      <c r="K39" s="1">
        <v>59865127672006.797</v>
      </c>
      <c r="L39" s="1">
        <f t="shared" si="8"/>
        <v>35660885443771.836</v>
      </c>
      <c r="M39" s="1">
        <f t="shared" si="9"/>
        <v>0.16346890557682509</v>
      </c>
    </row>
    <row r="40" spans="2:19" x14ac:dyDescent="0.25">
      <c r="B40" s="1"/>
      <c r="C40" s="2">
        <f t="shared" si="5"/>
        <v>1244.1119423663069</v>
      </c>
      <c r="D40" s="1">
        <v>8.0378619153674808</v>
      </c>
      <c r="E40" s="1">
        <v>18415917900163.602</v>
      </c>
      <c r="F40" s="1">
        <f t="shared" si="6"/>
        <v>17663816990325.777</v>
      </c>
      <c r="G40" s="1">
        <f t="shared" si="7"/>
        <v>1.6678826376562504E-3</v>
      </c>
      <c r="H40" s="1"/>
      <c r="I40" s="1">
        <f t="shared" si="4"/>
        <v>293.86065762244215</v>
      </c>
      <c r="J40" s="1">
        <v>34.0297339593114</v>
      </c>
      <c r="K40" s="1">
        <v>41645225437887.398</v>
      </c>
      <c r="L40" s="1">
        <f t="shared" si="8"/>
        <v>35660885443771.836</v>
      </c>
      <c r="M40" s="1">
        <f t="shared" si="9"/>
        <v>2.0649145493722508E-2</v>
      </c>
    </row>
    <row r="41" spans="2:19" x14ac:dyDescent="0.25">
      <c r="B41" s="1"/>
      <c r="C41" s="2">
        <f t="shared" si="5"/>
        <v>1268.7199773947443</v>
      </c>
      <c r="D41" s="1">
        <v>7.8819599109131397</v>
      </c>
      <c r="E41" s="1">
        <v>15808658854288.1</v>
      </c>
      <c r="F41" s="1">
        <f t="shared" si="6"/>
        <v>17832553663026.062</v>
      </c>
      <c r="G41" s="1">
        <f t="shared" si="7"/>
        <v>1.6390259047570636E-2</v>
      </c>
      <c r="H41" s="1"/>
      <c r="I41" s="1"/>
      <c r="J41" s="1"/>
      <c r="K41" s="1"/>
      <c r="L41" s="1"/>
      <c r="M41" s="1"/>
      <c r="R41" s="1"/>
      <c r="S41" s="1"/>
    </row>
    <row r="42" spans="2:19" x14ac:dyDescent="0.25">
      <c r="B42" s="1"/>
      <c r="C42" s="2">
        <f t="shared" si="5"/>
        <v>1227.4466921815203</v>
      </c>
      <c r="D42" s="1">
        <v>8.1469933184855208</v>
      </c>
      <c r="E42" s="1">
        <v>16011052792431.699</v>
      </c>
      <c r="F42" s="1">
        <f t="shared" si="6"/>
        <v>17566936753367.852</v>
      </c>
      <c r="G42" s="1">
        <f t="shared" si="7"/>
        <v>9.4431008672180104E-3</v>
      </c>
      <c r="H42" s="1"/>
      <c r="I42" s="1">
        <f t="shared" si="4"/>
        <v>298.18012132524456</v>
      </c>
      <c r="J42" s="1">
        <v>33.536776212832599</v>
      </c>
      <c r="K42" s="1">
        <v>48393006995424.898</v>
      </c>
      <c r="L42" s="1">
        <f t="shared" si="8"/>
        <v>34860420011122.422</v>
      </c>
      <c r="M42" s="1">
        <f t="shared" si="9"/>
        <v>7.8198142533215415E-2</v>
      </c>
      <c r="R42" s="1"/>
      <c r="S42" s="1"/>
    </row>
    <row r="43" spans="2:19" x14ac:dyDescent="0.25">
      <c r="B43" s="1"/>
      <c r="C43" s="2">
        <f t="shared" si="5"/>
        <v>1246.5297057190448</v>
      </c>
      <c r="D43" s="1">
        <v>8.0222717149220504</v>
      </c>
      <c r="E43" s="1">
        <v>14834425035007</v>
      </c>
      <c r="F43" s="1">
        <f t="shared" si="6"/>
        <v>17679030163118.996</v>
      </c>
      <c r="G43" s="1">
        <f t="shared" si="7"/>
        <v>3.6770754460379855E-2</v>
      </c>
      <c r="H43" s="1"/>
      <c r="I43" s="1">
        <f t="shared" si="4"/>
        <v>298.66791306379952</v>
      </c>
      <c r="J43" s="1">
        <v>33.482003129890501</v>
      </c>
      <c r="K43" s="1">
        <v>52823367846036.898</v>
      </c>
      <c r="L43" s="1">
        <f t="shared" si="8"/>
        <v>34772595991958.336</v>
      </c>
      <c r="M43" s="1">
        <f t="shared" ref="M43:M55" si="10">(L43-K43)^2/K43^2</f>
        <v>0.11677217793572728</v>
      </c>
      <c r="R43" s="1"/>
      <c r="S43" s="1"/>
    </row>
    <row r="44" spans="2:19" x14ac:dyDescent="0.25">
      <c r="B44" s="1"/>
      <c r="C44" s="2">
        <f t="shared" si="5"/>
        <v>1208.93914916532</v>
      </c>
      <c r="D44" s="1">
        <v>8.2717149220490001</v>
      </c>
      <c r="E44" s="1">
        <v>14646904717520.4</v>
      </c>
      <c r="F44" s="1">
        <f t="shared" si="6"/>
        <v>17475466236709.602</v>
      </c>
      <c r="G44" s="1">
        <f t="shared" si="7"/>
        <v>3.7294049664665735E-2</v>
      </c>
      <c r="H44" s="1"/>
      <c r="I44" s="1">
        <f t="shared" si="4"/>
        <v>299.15730337078611</v>
      </c>
      <c r="J44" s="1">
        <v>33.427230046948402</v>
      </c>
      <c r="K44" s="1">
        <v>67001875035095.898</v>
      </c>
      <c r="L44" s="1">
        <f t="shared" si="8"/>
        <v>34684993230779.414</v>
      </c>
      <c r="M44" s="1">
        <f t="shared" si="10"/>
        <v>0.23264032006276825</v>
      </c>
      <c r="R44" s="1"/>
      <c r="S44" s="1"/>
    </row>
    <row r="45" spans="2:19" x14ac:dyDescent="0.25">
      <c r="B45" s="1"/>
      <c r="C45" s="2">
        <f t="shared" si="5"/>
        <v>1199.8931052912874</v>
      </c>
      <c r="D45" s="1">
        <v>8.3340757238307397</v>
      </c>
      <c r="E45" s="1">
        <v>13229607552623.199</v>
      </c>
      <c r="F45" s="1">
        <f t="shared" si="6"/>
        <v>17436828402970.807</v>
      </c>
      <c r="G45" s="1">
        <f t="shared" si="7"/>
        <v>0.10113388659068996</v>
      </c>
      <c r="H45" s="1"/>
      <c r="I45" s="1">
        <f t="shared" si="4"/>
        <v>299.64830011723296</v>
      </c>
      <c r="J45" s="1">
        <v>33.372456964006297</v>
      </c>
      <c r="K45" s="1">
        <v>41645225437887.398</v>
      </c>
      <c r="L45" s="1">
        <f t="shared" si="8"/>
        <v>34597611170333.18</v>
      </c>
      <c r="M45" s="1">
        <f t="shared" si="10"/>
        <v>2.8638734113398293E-2</v>
      </c>
      <c r="R45" s="1"/>
      <c r="S45" s="1"/>
    </row>
    <row r="46" spans="2:19" x14ac:dyDescent="0.25">
      <c r="B46" s="1"/>
      <c r="C46" s="2">
        <f t="shared" si="5"/>
        <v>1184.3840675283559</v>
      </c>
      <c r="D46" s="1">
        <v>8.4432071269487796</v>
      </c>
      <c r="E46" s="1">
        <v>13570526113664</v>
      </c>
      <c r="F46" s="1">
        <f t="shared" si="6"/>
        <v>17379705095254.762</v>
      </c>
      <c r="G46" s="1">
        <f t="shared" si="7"/>
        <v>7.8789689400515228E-2</v>
      </c>
      <c r="H46" s="1"/>
      <c r="I46" s="1">
        <f t="shared" si="4"/>
        <v>308.24891461649793</v>
      </c>
      <c r="J46" s="1">
        <v>32.441314553990601</v>
      </c>
      <c r="K46" s="1">
        <v>61382345342511.898</v>
      </c>
      <c r="L46" s="1">
        <f t="shared" si="8"/>
        <v>33145350191469.746</v>
      </c>
      <c r="M46" s="1">
        <f t="shared" si="10"/>
        <v>0.21161673136311132</v>
      </c>
      <c r="R46" s="1"/>
      <c r="S46" s="1"/>
    </row>
    <row r="47" spans="2:19" x14ac:dyDescent="0.25">
      <c r="B47" s="1"/>
      <c r="C47" s="2">
        <f t="shared" si="5"/>
        <v>1182.2011585044759</v>
      </c>
      <c r="D47" s="1">
        <v>8.4587973273942101</v>
      </c>
      <c r="E47" s="1">
        <v>15024346123861.199</v>
      </c>
      <c r="F47" s="1">
        <f t="shared" si="6"/>
        <v>17372579748444.572</v>
      </c>
      <c r="G47" s="1">
        <f t="shared" si="7"/>
        <v>2.4428198745047123E-2</v>
      </c>
      <c r="H47" s="1"/>
      <c r="I47" s="1">
        <f t="shared" si="4"/>
        <v>340.43686734150214</v>
      </c>
      <c r="J47" s="1">
        <v>29.3740219092332</v>
      </c>
      <c r="K47" s="1">
        <v>59865127672006.797</v>
      </c>
      <c r="L47" s="1">
        <f t="shared" si="8"/>
        <v>28778995741911.066</v>
      </c>
      <c r="M47" s="1">
        <f t="shared" si="10"/>
        <v>0.26964076187110914</v>
      </c>
      <c r="R47" s="1"/>
      <c r="S47" s="1"/>
    </row>
    <row r="48" spans="2:19" x14ac:dyDescent="0.25">
      <c r="B48" s="1"/>
      <c r="C48" s="2">
        <f t="shared" si="5"/>
        <v>1589.3805309734516</v>
      </c>
      <c r="D48" s="1">
        <v>6.2917594654788402</v>
      </c>
      <c r="E48" s="1">
        <v>33914603210556.699</v>
      </c>
      <c r="F48" s="1">
        <f t="shared" si="6"/>
        <v>23042291725049.398</v>
      </c>
      <c r="G48" s="1">
        <f t="shared" si="7"/>
        <v>0.10277093121490126</v>
      </c>
      <c r="H48" s="1"/>
      <c r="I48" s="1">
        <f t="shared" si="4"/>
        <v>341.07285828662907</v>
      </c>
      <c r="J48" s="1">
        <v>29.319248826291101</v>
      </c>
      <c r="K48" s="1">
        <v>37209357745029.398</v>
      </c>
      <c r="L48" s="1">
        <f t="shared" si="8"/>
        <v>28706497798077.141</v>
      </c>
      <c r="M48" s="1">
        <f t="shared" si="10"/>
        <v>5.221865766840527E-2</v>
      </c>
      <c r="R48" s="1"/>
      <c r="S48" s="1"/>
    </row>
    <row r="49" spans="2:19" x14ac:dyDescent="0.25">
      <c r="B49" s="1"/>
      <c r="C49" s="2">
        <f t="shared" si="5"/>
        <v>1659.2756836659273</v>
      </c>
      <c r="D49" s="1">
        <v>6.0267260579064601</v>
      </c>
      <c r="E49" s="1">
        <v>33062601038498.801</v>
      </c>
      <c r="F49" s="1">
        <f t="shared" si="6"/>
        <v>24928285808788</v>
      </c>
      <c r="G49" s="1">
        <f t="shared" si="7"/>
        <v>6.0529622324170404E-2</v>
      </c>
      <c r="H49" s="1"/>
      <c r="I49" s="1">
        <f t="shared" si="4"/>
        <v>354.3110618242311</v>
      </c>
      <c r="J49" s="1">
        <v>28.223787167449103</v>
      </c>
      <c r="K49" s="1">
        <v>30457598133897.398</v>
      </c>
      <c r="L49" s="1">
        <f t="shared" si="8"/>
        <v>27294403621246.402</v>
      </c>
      <c r="M49" s="1">
        <f t="shared" si="10"/>
        <v>1.0786001908785325E-2</v>
      </c>
      <c r="R49" s="1"/>
      <c r="S49" s="1"/>
    </row>
    <row r="50" spans="2:19" x14ac:dyDescent="0.25">
      <c r="B50" s="1"/>
      <c r="C50" s="2">
        <f t="shared" si="5"/>
        <v>1698.8270904275446</v>
      </c>
      <c r="D50" s="1">
        <v>5.8864142538975495</v>
      </c>
      <c r="E50" s="1">
        <v>29113096357226.5</v>
      </c>
      <c r="F50" s="1">
        <f t="shared" si="6"/>
        <v>26107070132592.187</v>
      </c>
      <c r="G50" s="1">
        <f t="shared" si="7"/>
        <v>1.0661264903965953E-2</v>
      </c>
      <c r="H50" s="1"/>
      <c r="I50" s="1">
        <f t="shared" si="4"/>
        <v>364.93432324386043</v>
      </c>
      <c r="J50" s="1">
        <v>27.402190923317701</v>
      </c>
      <c r="K50" s="1">
        <v>34088563131734.699</v>
      </c>
      <c r="L50" s="1">
        <f t="shared" si="8"/>
        <v>26281443960056.746</v>
      </c>
      <c r="M50" s="1">
        <f t="shared" si="10"/>
        <v>5.2452262512167003E-2</v>
      </c>
      <c r="R50" s="1"/>
      <c r="S50" s="1"/>
    </row>
    <row r="51" spans="2:19" x14ac:dyDescent="0.25">
      <c r="B51" s="1"/>
      <c r="C51" s="2">
        <f t="shared" si="5"/>
        <v>1764.2436149312375</v>
      </c>
      <c r="D51" s="1">
        <v>5.6681514476614705</v>
      </c>
      <c r="E51" s="1">
        <v>33014603210556.699</v>
      </c>
      <c r="F51" s="1">
        <f t="shared" si="6"/>
        <v>28223715392175.91</v>
      </c>
      <c r="G51" s="1">
        <f t="shared" si="7"/>
        <v>2.1058131790303972E-2</v>
      </c>
      <c r="H51" s="1"/>
      <c r="I51" s="1">
        <f t="shared" si="4"/>
        <v>382.52020353187743</v>
      </c>
      <c r="J51" s="1">
        <v>26.1424100156494</v>
      </c>
      <c r="K51" s="1">
        <v>54844165761210.203</v>
      </c>
      <c r="L51" s="1">
        <f t="shared" si="8"/>
        <v>24802789224012.031</v>
      </c>
      <c r="M51" s="1">
        <f t="shared" si="10"/>
        <v>0.3000397451815599</v>
      </c>
      <c r="R51" s="1"/>
      <c r="S51" s="1"/>
    </row>
    <row r="52" spans="2:19" x14ac:dyDescent="0.25">
      <c r="B52" s="1"/>
      <c r="C52" s="2">
        <f t="shared" si="5"/>
        <v>1803.9373242265956</v>
      </c>
      <c r="D52" s="1">
        <v>5.5434298440980001</v>
      </c>
      <c r="E52" s="1">
        <v>32914603210556.699</v>
      </c>
      <c r="F52" s="1">
        <f t="shared" si="6"/>
        <v>29603686049272.023</v>
      </c>
      <c r="G52" s="1">
        <f t="shared" si="7"/>
        <v>1.0118575623136795E-2</v>
      </c>
      <c r="H52" s="1"/>
      <c r="I52" s="1">
        <f t="shared" si="4"/>
        <v>389.87187309334922</v>
      </c>
      <c r="J52" s="1">
        <v>25.649452269170602</v>
      </c>
      <c r="K52" s="1">
        <v>34088563131734.699</v>
      </c>
      <c r="L52" s="1">
        <f t="shared" si="8"/>
        <v>24248893109378.781</v>
      </c>
      <c r="M52" s="1">
        <f t="shared" si="10"/>
        <v>8.3318928758545338E-2</v>
      </c>
      <c r="R52" s="1"/>
      <c r="S52" s="1"/>
    </row>
    <row r="53" spans="2:19" x14ac:dyDescent="0.25">
      <c r="B53" s="1"/>
      <c r="C53" s="2">
        <f t="shared" si="5"/>
        <v>1877.8753659556653</v>
      </c>
      <c r="D53" s="1">
        <v>5.3251670378619202</v>
      </c>
      <c r="E53" s="1">
        <v>29863322308984.102</v>
      </c>
      <c r="F53" s="1">
        <f t="shared" si="6"/>
        <v>32350596876597.035</v>
      </c>
      <c r="G53" s="1">
        <f t="shared" si="7"/>
        <v>6.9369923466449292E-3</v>
      </c>
      <c r="H53" s="1"/>
      <c r="I53" s="1">
        <f t="shared" si="4"/>
        <v>395.78816971198512</v>
      </c>
      <c r="J53" s="1">
        <v>25.266040688575902</v>
      </c>
      <c r="K53" s="1">
        <v>28610255691043.801</v>
      </c>
      <c r="L53" s="1">
        <f t="shared" si="8"/>
        <v>23828191987912.578</v>
      </c>
      <c r="M53" s="1">
        <f t="shared" si="10"/>
        <v>2.7937480418565697E-2</v>
      </c>
      <c r="R53" s="1"/>
      <c r="S53" s="1"/>
    </row>
    <row r="54" spans="2:19" x14ac:dyDescent="0.25">
      <c r="B54" s="1"/>
      <c r="C54" s="2">
        <f t="shared" si="5"/>
        <v>1940.3630077787375</v>
      </c>
      <c r="D54" s="1">
        <v>5.1536748329621398</v>
      </c>
      <c r="E54" s="1">
        <v>31824561688390.301</v>
      </c>
      <c r="F54" s="1">
        <f t="shared" si="6"/>
        <v>34833724806443.102</v>
      </c>
      <c r="G54" s="1">
        <f t="shared" si="7"/>
        <v>8.9405986306210945E-3</v>
      </c>
      <c r="H54" s="1"/>
      <c r="I54" s="1">
        <f t="shared" si="4"/>
        <v>405.4568527918787</v>
      </c>
      <c r="J54" s="1">
        <v>24.663536776212801</v>
      </c>
      <c r="K54" s="1">
        <v>26210678346618.398</v>
      </c>
      <c r="L54" s="1">
        <f t="shared" si="8"/>
        <v>23186701919354.992</v>
      </c>
      <c r="M54" s="1">
        <f t="shared" si="10"/>
        <v>1.3310681173795235E-2</v>
      </c>
      <c r="R54" s="1"/>
      <c r="S54" s="1"/>
    </row>
    <row r="55" spans="2:19" x14ac:dyDescent="0.25">
      <c r="B55" s="1"/>
      <c r="C55" s="2">
        <f t="shared" si="5"/>
        <v>2112.9411764705892</v>
      </c>
      <c r="D55" s="1">
        <v>4.7327394209354097</v>
      </c>
      <c r="E55" s="1">
        <v>36004620749181.703</v>
      </c>
      <c r="F55" s="1">
        <f t="shared" si="6"/>
        <v>42307691042803.359</v>
      </c>
      <c r="G55" s="1">
        <f t="shared" si="7"/>
        <v>3.0646989509459724E-2</v>
      </c>
      <c r="H55" s="1"/>
      <c r="I55" s="1">
        <f t="shared" si="4"/>
        <v>419.42894650475836</v>
      </c>
      <c r="J55" s="1">
        <v>23.841940532081402</v>
      </c>
      <c r="K55" s="1">
        <v>30078825180431</v>
      </c>
      <c r="L55" s="1">
        <f t="shared" si="8"/>
        <v>22360003785479.895</v>
      </c>
      <c r="M55" s="1">
        <f t="shared" si="10"/>
        <v>6.5853709686922807E-2</v>
      </c>
      <c r="R55" s="1"/>
      <c r="S55" s="1"/>
    </row>
    <row r="56" spans="2:19" x14ac:dyDescent="0.25">
      <c r="B56" s="1"/>
      <c r="C56" s="2">
        <f t="shared" si="5"/>
        <v>2071.9889247808019</v>
      </c>
      <c r="D56" s="1">
        <v>4.82628062360802</v>
      </c>
      <c r="E56" s="1">
        <v>32032002852702.602</v>
      </c>
      <c r="F56" s="1">
        <f t="shared" si="6"/>
        <v>40465236928001.484</v>
      </c>
      <c r="G56" s="1">
        <f t="shared" si="7"/>
        <v>6.9313865748863779E-2</v>
      </c>
      <c r="Q56" s="1"/>
      <c r="R56" s="1"/>
    </row>
    <row r="57" spans="2:19" x14ac:dyDescent="0.25">
      <c r="B57" s="1"/>
      <c r="C57" s="2">
        <f t="shared" si="5"/>
        <v>2013.452914798205</v>
      </c>
      <c r="D57" s="1">
        <v>4.9665924276169298</v>
      </c>
      <c r="E57" s="1">
        <v>34788560935970.699</v>
      </c>
      <c r="F57" s="1">
        <f t="shared" si="6"/>
        <v>37900860842675.094</v>
      </c>
      <c r="G57" s="1">
        <f t="shared" si="7"/>
        <v>8.0036843259783871E-3</v>
      </c>
      <c r="Q57" s="1"/>
      <c r="R57" s="1"/>
    </row>
    <row r="58" spans="2:19" x14ac:dyDescent="0.25">
      <c r="Q58" s="1"/>
      <c r="R58" s="1"/>
    </row>
    <row r="59" spans="2:19" x14ac:dyDescent="0.25">
      <c r="Q59" s="1"/>
      <c r="R59" s="1"/>
    </row>
    <row r="60" spans="2:19" x14ac:dyDescent="0.25">
      <c r="E60" t="s">
        <v>18</v>
      </c>
      <c r="Q60" s="1"/>
      <c r="R60" s="1"/>
    </row>
    <row r="61" spans="2:19" x14ac:dyDescent="0.25">
      <c r="B61" s="1"/>
      <c r="C61" s="2">
        <f>10000/D61</f>
        <v>958.07760324560763</v>
      </c>
      <c r="D61" s="1">
        <v>10.4375678610206</v>
      </c>
      <c r="E61" s="1">
        <v>15537268221466.4</v>
      </c>
      <c r="F61" s="1">
        <f t="shared" ref="F61:F109" si="11">$I$1*C61^$I$2*EXP(-$I$3/1.98726/C61)+$J$1*C61^$J$2*EXP(-$J$3/1.98726/C61)</f>
        <v>17724504678513.254</v>
      </c>
      <c r="G61" s="1">
        <f t="shared" ref="G61:G124" si="12">(F61-E61)^2/E61^2</f>
        <v>1.981719332566638E-2</v>
      </c>
      <c r="I61" s="1"/>
      <c r="K61" s="1"/>
      <c r="L61" s="1"/>
      <c r="P61" s="1"/>
      <c r="Q61" s="1"/>
    </row>
    <row r="62" spans="2:19" x14ac:dyDescent="0.25">
      <c r="B62" s="1"/>
      <c r="C62" s="2">
        <f t="shared" ref="C62:C109" si="13">10000/D62</f>
        <v>974.3969530258139</v>
      </c>
      <c r="D62" s="1">
        <v>10.262757871878401</v>
      </c>
      <c r="E62" s="1">
        <v>16227162588204.6</v>
      </c>
      <c r="F62" s="1">
        <f t="shared" si="11"/>
        <v>17632443450121.824</v>
      </c>
      <c r="G62" s="1">
        <f t="shared" si="12"/>
        <v>7.4996515975668792E-3</v>
      </c>
      <c r="I62" s="1"/>
      <c r="P62" s="1"/>
      <c r="Q62" s="1"/>
    </row>
    <row r="63" spans="2:19" x14ac:dyDescent="0.25">
      <c r="B63" s="1"/>
      <c r="C63" s="2">
        <f t="shared" si="13"/>
        <v>976.56664192556434</v>
      </c>
      <c r="D63" s="1">
        <v>10.2399565689468</v>
      </c>
      <c r="E63" s="1">
        <v>14332905312701.9</v>
      </c>
      <c r="F63" s="1">
        <f t="shared" si="11"/>
        <v>17620938176706.051</v>
      </c>
      <c r="G63" s="1">
        <f t="shared" si="12"/>
        <v>5.2626421009307742E-2</v>
      </c>
      <c r="I63" s="1"/>
      <c r="P63" s="1"/>
      <c r="Q63" s="1"/>
    </row>
    <row r="64" spans="2:19" x14ac:dyDescent="0.25">
      <c r="B64" s="1"/>
      <c r="C64" s="2">
        <f t="shared" si="13"/>
        <v>965.10531279471945</v>
      </c>
      <c r="D64" s="1">
        <v>10.3615635179153</v>
      </c>
      <c r="E64" s="1">
        <v>13981461162236.6</v>
      </c>
      <c r="F64" s="1">
        <f t="shared" si="11"/>
        <v>17683666213144.391</v>
      </c>
      <c r="G64" s="1">
        <f t="shared" si="12"/>
        <v>7.0115787586106301E-2</v>
      </c>
      <c r="I64" s="1"/>
      <c r="K64" s="1"/>
    </row>
    <row r="65" spans="2:9" x14ac:dyDescent="0.25">
      <c r="B65" s="1"/>
      <c r="C65" s="2">
        <f t="shared" si="13"/>
        <v>953.21879528047623</v>
      </c>
      <c r="D65" s="1">
        <v>10.490770901194399</v>
      </c>
      <c r="E65" s="1">
        <v>9398224653346.9199</v>
      </c>
      <c r="F65" s="1">
        <f t="shared" si="11"/>
        <v>17753792583855.07</v>
      </c>
      <c r="G65" s="1">
        <f t="shared" si="12"/>
        <v>0.79042433863139305</v>
      </c>
      <c r="I65" s="1"/>
    </row>
    <row r="66" spans="2:9" x14ac:dyDescent="0.25">
      <c r="B66" s="1"/>
      <c r="C66" s="2">
        <f t="shared" si="13"/>
        <v>969.37164508999217</v>
      </c>
      <c r="D66" s="1">
        <v>10.3159609120521</v>
      </c>
      <c r="E66" s="1">
        <v>10062257286083.699</v>
      </c>
      <c r="F66" s="1">
        <f t="shared" si="11"/>
        <v>17659754391657.941</v>
      </c>
      <c r="G66" s="1">
        <f t="shared" si="12"/>
        <v>0.57009896298231089</v>
      </c>
      <c r="I66" s="1"/>
    </row>
    <row r="67" spans="2:9" x14ac:dyDescent="0.25">
      <c r="B67" s="1"/>
      <c r="C67" s="2">
        <f t="shared" si="13"/>
        <v>976.56664192556434</v>
      </c>
      <c r="D67" s="1">
        <v>10.2399565689468</v>
      </c>
      <c r="E67" s="1">
        <v>10251364393454.4</v>
      </c>
      <c r="F67" s="1">
        <f t="shared" si="11"/>
        <v>17620938176706.051</v>
      </c>
      <c r="G67" s="1">
        <f t="shared" si="12"/>
        <v>0.51679868546329799</v>
      </c>
      <c r="I67" s="1"/>
    </row>
    <row r="68" spans="2:9" x14ac:dyDescent="0.25">
      <c r="B68" s="1"/>
      <c r="C68" s="2">
        <f t="shared" si="13"/>
        <v>969.37164508999217</v>
      </c>
      <c r="D68" s="1">
        <v>10.3159609120521</v>
      </c>
      <c r="E68" s="1">
        <v>7997697241235.0303</v>
      </c>
      <c r="F68" s="1">
        <f t="shared" si="11"/>
        <v>17659754391657.941</v>
      </c>
      <c r="G68" s="1">
        <f t="shared" si="12"/>
        <v>1.4595174266157298</v>
      </c>
      <c r="I68" s="1"/>
    </row>
    <row r="69" spans="2:9" x14ac:dyDescent="0.25">
      <c r="B69" s="1"/>
      <c r="C69" s="2">
        <f t="shared" si="13"/>
        <v>976.56664192556434</v>
      </c>
      <c r="D69" s="1">
        <v>10.2399565689468</v>
      </c>
      <c r="E69" s="1">
        <v>8301134799859.3701</v>
      </c>
      <c r="F69" s="1">
        <f t="shared" si="11"/>
        <v>17620938176706.051</v>
      </c>
      <c r="G69" s="1">
        <f t="shared" si="12"/>
        <v>1.2604875700583189</v>
      </c>
      <c r="I69" s="1"/>
    </row>
    <row r="70" spans="2:9" x14ac:dyDescent="0.25">
      <c r="B70" s="1"/>
      <c r="C70" s="2">
        <f t="shared" si="13"/>
        <v>993.52750809061081</v>
      </c>
      <c r="D70" s="1">
        <v>10.065146579804601</v>
      </c>
      <c r="E70" s="1">
        <v>8723701736500.6396</v>
      </c>
      <c r="F70" s="1">
        <f t="shared" si="11"/>
        <v>17536977448056.502</v>
      </c>
      <c r="G70" s="1">
        <f t="shared" si="12"/>
        <v>1.0206412015122854</v>
      </c>
      <c r="I70" s="1"/>
    </row>
    <row r="71" spans="2:9" x14ac:dyDescent="0.25">
      <c r="B71" s="1"/>
      <c r="C71" s="2">
        <f t="shared" si="13"/>
        <v>993.52750809061081</v>
      </c>
      <c r="D71" s="1">
        <v>10.065146579804601</v>
      </c>
      <c r="E71" s="1">
        <v>10840278284471.199</v>
      </c>
      <c r="F71" s="1">
        <f t="shared" si="11"/>
        <v>17536977448056.502</v>
      </c>
      <c r="G71" s="1">
        <f t="shared" si="12"/>
        <v>0.38162842634383926</v>
      </c>
      <c r="I71" s="1"/>
    </row>
    <row r="72" spans="2:9" x14ac:dyDescent="0.25">
      <c r="B72" s="1"/>
      <c r="C72" s="2">
        <f t="shared" si="13"/>
        <v>999.56587801172179</v>
      </c>
      <c r="D72" s="1">
        <v>10.004343105320299</v>
      </c>
      <c r="E72" s="1">
        <v>13470386406392.199</v>
      </c>
      <c r="F72" s="1">
        <f t="shared" si="11"/>
        <v>17509659165455.301</v>
      </c>
      <c r="G72" s="1">
        <f t="shared" si="12"/>
        <v>8.9917920282458652E-2</v>
      </c>
      <c r="I72" s="1"/>
    </row>
    <row r="73" spans="2:9" x14ac:dyDescent="0.25">
      <c r="B73" s="1"/>
      <c r="C73" s="2">
        <f t="shared" si="13"/>
        <v>1013.4242957746476</v>
      </c>
      <c r="D73" s="1">
        <v>9.8675352877307301</v>
      </c>
      <c r="E73" s="1">
        <v>7152328275251.8096</v>
      </c>
      <c r="F73" s="1">
        <f t="shared" si="11"/>
        <v>17452120958547.453</v>
      </c>
      <c r="G73" s="1">
        <f t="shared" si="12"/>
        <v>2.0737771635448521</v>
      </c>
      <c r="I73" s="1"/>
    </row>
    <row r="74" spans="2:9" x14ac:dyDescent="0.25">
      <c r="B74" s="1"/>
      <c r="C74" s="2">
        <f t="shared" si="13"/>
        <v>1018.1295600265305</v>
      </c>
      <c r="D74" s="1">
        <v>9.8219326818675405</v>
      </c>
      <c r="E74" s="1">
        <v>7516415538257.9697</v>
      </c>
      <c r="F74" s="1">
        <f t="shared" si="11"/>
        <v>17434231699702.789</v>
      </c>
      <c r="G74" s="1">
        <f t="shared" si="12"/>
        <v>1.7410471973201822</v>
      </c>
      <c r="I74" s="1"/>
    </row>
    <row r="75" spans="2:9" x14ac:dyDescent="0.25">
      <c r="B75" s="1"/>
      <c r="C75" s="2">
        <f t="shared" si="13"/>
        <v>1009.5363367313381</v>
      </c>
      <c r="D75" s="1">
        <v>9.9055374592833907</v>
      </c>
      <c r="E75" s="1">
        <v>9398224653346.9199</v>
      </c>
      <c r="F75" s="1">
        <f t="shared" si="11"/>
        <v>17467534543155.674</v>
      </c>
      <c r="G75" s="1">
        <f t="shared" si="12"/>
        <v>0.73719290069804833</v>
      </c>
      <c r="I75" s="1"/>
    </row>
    <row r="76" spans="2:9" x14ac:dyDescent="0.25">
      <c r="B76" s="1"/>
      <c r="C76" s="2">
        <f t="shared" si="13"/>
        <v>1009.5363367313381</v>
      </c>
      <c r="D76" s="1">
        <v>9.9055374592833907</v>
      </c>
      <c r="E76" s="1">
        <v>9694444106469.9102</v>
      </c>
      <c r="F76" s="1">
        <f t="shared" si="11"/>
        <v>17467534543155.674</v>
      </c>
      <c r="G76" s="1">
        <f t="shared" si="12"/>
        <v>0.64289732545793576</v>
      </c>
      <c r="I76" s="1"/>
    </row>
    <row r="77" spans="2:9" x14ac:dyDescent="0.25">
      <c r="B77" s="1"/>
      <c r="C77" s="2">
        <f t="shared" si="13"/>
        <v>1016.5562913907283</v>
      </c>
      <c r="D77" s="1">
        <v>9.8371335504886002</v>
      </c>
      <c r="E77" s="1">
        <v>9938127912739.9902</v>
      </c>
      <c r="F77" s="1">
        <f t="shared" si="11"/>
        <v>17440119835778.625</v>
      </c>
      <c r="G77" s="1">
        <f t="shared" si="12"/>
        <v>0.56982830757539038</v>
      </c>
      <c r="I77" s="1"/>
    </row>
    <row r="78" spans="2:9" x14ac:dyDescent="0.25">
      <c r="B78" s="1"/>
      <c r="C78" s="2">
        <f t="shared" si="13"/>
        <v>1019.7077059344554</v>
      </c>
      <c r="D78" s="1">
        <v>9.8067318132464703</v>
      </c>
      <c r="E78" s="1">
        <v>12349352998855.199</v>
      </c>
      <c r="F78" s="1">
        <f t="shared" si="11"/>
        <v>17428419757846.449</v>
      </c>
      <c r="G78" s="1">
        <f t="shared" si="12"/>
        <v>0.16915289410906087</v>
      </c>
      <c r="I78" s="1"/>
    </row>
    <row r="79" spans="2:9" x14ac:dyDescent="0.25">
      <c r="B79" s="1"/>
      <c r="C79" s="2">
        <f t="shared" si="13"/>
        <v>1037.3958098670869</v>
      </c>
      <c r="D79" s="1">
        <v>9.63952225841477</v>
      </c>
      <c r="E79" s="1">
        <v>18950821123952.199</v>
      </c>
      <c r="F79" s="1">
        <f t="shared" si="11"/>
        <v>17369797966202.006</v>
      </c>
      <c r="G79" s="1">
        <f t="shared" si="12"/>
        <v>6.9601788228259341E-3</v>
      </c>
      <c r="I79" s="1"/>
    </row>
    <row r="80" spans="2:9" x14ac:dyDescent="0.25">
      <c r="B80" s="1"/>
      <c r="C80" s="2">
        <f t="shared" si="13"/>
        <v>1040.6779661016947</v>
      </c>
      <c r="D80" s="1">
        <v>9.60912052117264</v>
      </c>
      <c r="E80" s="1">
        <v>16429843368821.1</v>
      </c>
      <c r="F80" s="1">
        <f t="shared" si="11"/>
        <v>17360247915299.924</v>
      </c>
      <c r="G80" s="1">
        <f t="shared" si="12"/>
        <v>3.2068363777114223E-3</v>
      </c>
      <c r="I80" s="1"/>
    </row>
    <row r="81" spans="2:9" x14ac:dyDescent="0.25">
      <c r="B81" s="1"/>
      <c r="C81" s="2">
        <f t="shared" si="13"/>
        <v>1049.8119229454003</v>
      </c>
      <c r="D81" s="1">
        <v>9.5255157437567899</v>
      </c>
      <c r="E81" s="1">
        <v>11751163328477.801</v>
      </c>
      <c r="F81" s="1">
        <f t="shared" si="11"/>
        <v>17335884028331.682</v>
      </c>
      <c r="G81" s="1">
        <f t="shared" si="12"/>
        <v>0.22586097132068589</v>
      </c>
      <c r="I81" s="1"/>
    </row>
    <row r="82" spans="2:9" x14ac:dyDescent="0.25">
      <c r="B82" s="1"/>
      <c r="C82" s="2">
        <f t="shared" si="13"/>
        <v>1046.4719918191108</v>
      </c>
      <c r="D82" s="1">
        <v>9.5559174809989198</v>
      </c>
      <c r="E82" s="1">
        <v>9938127912739.9902</v>
      </c>
      <c r="F82" s="1">
        <f t="shared" si="11"/>
        <v>17344413946807.293</v>
      </c>
      <c r="G82" s="1">
        <f t="shared" si="12"/>
        <v>0.55538199596291704</v>
      </c>
      <c r="I82" s="1"/>
    </row>
    <row r="83" spans="2:9" x14ac:dyDescent="0.25">
      <c r="B83" s="1"/>
      <c r="C83" s="2">
        <f t="shared" si="13"/>
        <v>1037.3958098670869</v>
      </c>
      <c r="D83" s="1">
        <v>9.63952225841477</v>
      </c>
      <c r="E83" s="1">
        <v>8148003613643.9805</v>
      </c>
      <c r="F83" s="1">
        <f t="shared" si="11"/>
        <v>17369797966202.006</v>
      </c>
      <c r="G83" s="1">
        <f t="shared" si="12"/>
        <v>1.2809389760375891</v>
      </c>
      <c r="I83" s="1"/>
    </row>
    <row r="84" spans="2:9" x14ac:dyDescent="0.25">
      <c r="B84" s="1"/>
      <c r="C84" s="2">
        <f t="shared" si="13"/>
        <v>1039.8554815400248</v>
      </c>
      <c r="D84" s="1">
        <v>9.6167209554831707</v>
      </c>
      <c r="E84" s="1">
        <v>8301134799859.3701</v>
      </c>
      <c r="F84" s="1">
        <f t="shared" si="11"/>
        <v>17362601766171.533</v>
      </c>
      <c r="G84" s="1">
        <f t="shared" si="12"/>
        <v>1.1915769415698896</v>
      </c>
      <c r="I84" s="1"/>
    </row>
    <row r="85" spans="2:9" x14ac:dyDescent="0.25">
      <c r="B85" s="1"/>
      <c r="C85" s="2">
        <f t="shared" si="13"/>
        <v>1065.9722222222219</v>
      </c>
      <c r="D85" s="1">
        <v>9.3811074918566799</v>
      </c>
      <c r="E85" s="1">
        <v>7997697241235.0303</v>
      </c>
      <c r="F85" s="1">
        <f t="shared" si="11"/>
        <v>17300848445396.33</v>
      </c>
      <c r="G85" s="1">
        <f t="shared" si="12"/>
        <v>1.3531010780981449</v>
      </c>
      <c r="I85" s="1"/>
    </row>
    <row r="86" spans="2:9" x14ac:dyDescent="0.25">
      <c r="B86" s="1"/>
      <c r="C86" s="2">
        <f t="shared" si="13"/>
        <v>1079.0861159929698</v>
      </c>
      <c r="D86" s="1">
        <v>9.2671009771986999</v>
      </c>
      <c r="E86" s="1">
        <v>10574473668493.1</v>
      </c>
      <c r="F86" s="1">
        <f t="shared" si="11"/>
        <v>17280121461787.1</v>
      </c>
      <c r="G86" s="1">
        <f t="shared" si="12"/>
        <v>0.40212766999998062</v>
      </c>
      <c r="I86" s="1"/>
    </row>
    <row r="87" spans="2:9" x14ac:dyDescent="0.25">
      <c r="B87" s="1"/>
      <c r="C87" s="2">
        <f t="shared" si="13"/>
        <v>1094.3441064638787</v>
      </c>
      <c r="D87" s="1">
        <v>9.1378935939196495</v>
      </c>
      <c r="E87" s="1">
        <v>9754799084485.8301</v>
      </c>
      <c r="F87" s="1">
        <f t="shared" si="11"/>
        <v>17264864919936.002</v>
      </c>
      <c r="G87" s="1">
        <f t="shared" si="12"/>
        <v>0.59272170447587214</v>
      </c>
      <c r="I87" s="1"/>
    </row>
    <row r="88" spans="2:9" x14ac:dyDescent="0.25">
      <c r="B88" s="1"/>
      <c r="C88" s="2">
        <f t="shared" si="13"/>
        <v>1088.9099077796163</v>
      </c>
      <c r="D88" s="1">
        <v>9.1834961997828497</v>
      </c>
      <c r="E88" s="1">
        <v>11321614309294.4</v>
      </c>
      <c r="F88" s="1">
        <f t="shared" si="11"/>
        <v>17269194798927.312</v>
      </c>
      <c r="G88" s="1">
        <f t="shared" si="12"/>
        <v>0.27597131606862541</v>
      </c>
      <c r="I88" s="1"/>
    </row>
    <row r="89" spans="2:9" x14ac:dyDescent="0.25">
      <c r="B89" s="1"/>
      <c r="C89" s="2">
        <f t="shared" si="13"/>
        <v>1094.3441064638787</v>
      </c>
      <c r="D89" s="1">
        <v>9.1378935939196495</v>
      </c>
      <c r="E89" s="1">
        <v>11824322882193.6</v>
      </c>
      <c r="F89" s="1">
        <f t="shared" si="11"/>
        <v>17264864919936.002</v>
      </c>
      <c r="G89" s="1">
        <f t="shared" si="12"/>
        <v>0.21170532407863876</v>
      </c>
      <c r="I89" s="1"/>
    </row>
    <row r="90" spans="2:9" x14ac:dyDescent="0.25">
      <c r="B90" s="1"/>
      <c r="C90" s="2">
        <f t="shared" si="13"/>
        <v>1109.1040462427745</v>
      </c>
      <c r="D90" s="1">
        <v>9.0162866449511405</v>
      </c>
      <c r="E90" s="1">
        <v>10773207220077.199</v>
      </c>
      <c r="F90" s="1">
        <f t="shared" si="11"/>
        <v>17259352278216.674</v>
      </c>
      <c r="G90" s="1">
        <f t="shared" si="12"/>
        <v>0.36247936413435977</v>
      </c>
      <c r="I90" s="1"/>
    </row>
    <row r="91" spans="2:9" x14ac:dyDescent="0.25">
      <c r="B91" s="1"/>
      <c r="C91" s="2">
        <f t="shared" si="13"/>
        <v>1102.5978690290906</v>
      </c>
      <c r="D91" s="1">
        <v>9.0694896851248696</v>
      </c>
      <c r="E91" s="1">
        <v>12197009701982</v>
      </c>
      <c r="F91" s="1">
        <f t="shared" si="11"/>
        <v>17260649546447.668</v>
      </c>
      <c r="G91" s="1">
        <f t="shared" si="12"/>
        <v>0.17235301244937606</v>
      </c>
      <c r="I91" s="1"/>
    </row>
    <row r="92" spans="2:9" x14ac:dyDescent="0.25">
      <c r="B92" s="1"/>
      <c r="C92" s="2">
        <f t="shared" si="13"/>
        <v>1100.75295804948</v>
      </c>
      <c r="D92" s="1">
        <v>9.0846905537459293</v>
      </c>
      <c r="E92" s="1">
        <v>14244224635882.199</v>
      </c>
      <c r="F92" s="1">
        <f t="shared" si="11"/>
        <v>17261343338865.469</v>
      </c>
      <c r="G92" s="1">
        <f t="shared" si="12"/>
        <v>4.4864947720979168E-2</v>
      </c>
      <c r="I92" s="1"/>
    </row>
    <row r="93" spans="2:9" x14ac:dyDescent="0.25">
      <c r="B93" s="1"/>
      <c r="C93" s="2">
        <f t="shared" si="13"/>
        <v>1094.3441064638787</v>
      </c>
      <c r="D93" s="1">
        <v>9.1378935939196495</v>
      </c>
      <c r="E93" s="1">
        <v>16635055676351.699</v>
      </c>
      <c r="F93" s="1">
        <f t="shared" si="11"/>
        <v>17264864919936.002</v>
      </c>
      <c r="G93" s="1">
        <f t="shared" si="12"/>
        <v>1.4334070735299213E-3</v>
      </c>
      <c r="I93" s="1"/>
    </row>
    <row r="94" spans="2:9" x14ac:dyDescent="0.25">
      <c r="B94" s="1"/>
      <c r="C94" s="2">
        <f t="shared" si="13"/>
        <v>1145.8074147797963</v>
      </c>
      <c r="D94" s="1">
        <v>8.7274701411509206</v>
      </c>
      <c r="E94" s="1">
        <v>11751163328477.801</v>
      </c>
      <c r="F94" s="1">
        <f t="shared" si="11"/>
        <v>17286289159726.785</v>
      </c>
      <c r="G94" s="1">
        <f t="shared" si="12"/>
        <v>0.22186728627243241</v>
      </c>
      <c r="I94" s="1"/>
    </row>
    <row r="95" spans="2:9" x14ac:dyDescent="0.25">
      <c r="B95" s="1"/>
      <c r="C95" s="2">
        <f t="shared" si="13"/>
        <v>1149.8127340823964</v>
      </c>
      <c r="D95" s="1">
        <v>8.6970684039087995</v>
      </c>
      <c r="E95" s="1">
        <v>12426236719115</v>
      </c>
      <c r="F95" s="1">
        <f t="shared" si="11"/>
        <v>17292827366821.504</v>
      </c>
      <c r="G95" s="1">
        <f t="shared" si="12"/>
        <v>0.15338058473032332</v>
      </c>
      <c r="I95" s="1"/>
    </row>
    <row r="96" spans="2:9" x14ac:dyDescent="0.25">
      <c r="B96" s="1"/>
      <c r="C96" s="2">
        <f t="shared" si="13"/>
        <v>1110.0397734120763</v>
      </c>
      <c r="D96" s="1">
        <v>9.0086862106406098</v>
      </c>
      <c r="E96" s="1">
        <v>17810407428829.5</v>
      </c>
      <c r="F96" s="1">
        <f t="shared" si="11"/>
        <v>17259313648172.99</v>
      </c>
      <c r="G96" s="1">
        <f t="shared" si="12"/>
        <v>9.5742179751108004E-4</v>
      </c>
      <c r="I96" s="1"/>
    </row>
    <row r="97" spans="2:9" x14ac:dyDescent="0.25">
      <c r="B97" s="1"/>
      <c r="C97" s="2">
        <f t="shared" si="13"/>
        <v>1116.6343355965087</v>
      </c>
      <c r="D97" s="1">
        <v>8.9554831704668807</v>
      </c>
      <c r="E97" s="1">
        <v>18717041219147.102</v>
      </c>
      <c r="F97" s="1">
        <f t="shared" si="11"/>
        <v>17260103265518.82</v>
      </c>
      <c r="G97" s="1">
        <f t="shared" si="12"/>
        <v>6.059094421438896E-3</v>
      </c>
      <c r="I97" s="1"/>
    </row>
    <row r="98" spans="2:9" x14ac:dyDescent="0.25">
      <c r="B98" s="1"/>
      <c r="C98" s="2">
        <f t="shared" si="13"/>
        <v>1127.1570187247585</v>
      </c>
      <c r="D98" s="1">
        <v>8.8718783930510305</v>
      </c>
      <c r="E98" s="1">
        <v>15829271075922.1</v>
      </c>
      <c r="F98" s="1">
        <f t="shared" si="11"/>
        <v>17265246897713.9</v>
      </c>
      <c r="G98" s="1">
        <f t="shared" si="12"/>
        <v>8.2294805323768518E-3</v>
      </c>
      <c r="I98" s="1"/>
    </row>
    <row r="99" spans="2:9" x14ac:dyDescent="0.25">
      <c r="B99" s="1"/>
      <c r="C99" s="2">
        <f t="shared" si="13"/>
        <v>1138.8648448126619</v>
      </c>
      <c r="D99" s="1">
        <v>8.7806731813246497</v>
      </c>
      <c r="E99" s="1">
        <v>28368096047762.699</v>
      </c>
      <c r="F99" s="1">
        <f t="shared" si="11"/>
        <v>17276656493189.785</v>
      </c>
      <c r="G99" s="1">
        <f t="shared" si="12"/>
        <v>0.1528676031279208</v>
      </c>
      <c r="I99" s="1"/>
    </row>
    <row r="100" spans="2:9" x14ac:dyDescent="0.25">
      <c r="B100" s="1"/>
      <c r="C100" s="2">
        <f t="shared" si="13"/>
        <v>1134.9353049907572</v>
      </c>
      <c r="D100" s="1">
        <v>8.8110749185667796</v>
      </c>
      <c r="E100" s="1">
        <v>21455388760981.5</v>
      </c>
      <c r="F100" s="1">
        <f t="shared" si="11"/>
        <v>17272153629787.914</v>
      </c>
      <c r="G100" s="1">
        <f t="shared" si="12"/>
        <v>3.8014718238370417E-2</v>
      </c>
      <c r="I100" s="1"/>
    </row>
    <row r="101" spans="2:9" x14ac:dyDescent="0.25">
      <c r="B101" s="1"/>
      <c r="C101" s="2">
        <f t="shared" si="13"/>
        <v>1137.8799110452185</v>
      </c>
      <c r="D101" s="1">
        <v>8.7882736156351804</v>
      </c>
      <c r="E101" s="1">
        <v>19306977288832.5</v>
      </c>
      <c r="F101" s="1">
        <f t="shared" si="11"/>
        <v>17275463644990.559</v>
      </c>
      <c r="G101" s="1">
        <f t="shared" si="12"/>
        <v>1.1071613471779517E-2</v>
      </c>
      <c r="I101" s="1"/>
    </row>
    <row r="102" spans="2:9" x14ac:dyDescent="0.25">
      <c r="B102" s="1"/>
      <c r="C102" s="2">
        <f t="shared" si="13"/>
        <v>1154.8589341692784</v>
      </c>
      <c r="D102" s="1">
        <v>8.6590662323561389</v>
      </c>
      <c r="E102" s="1">
        <v>14422138091348.199</v>
      </c>
      <c r="F102" s="1">
        <f t="shared" si="11"/>
        <v>17302093811521.947</v>
      </c>
      <c r="G102" s="1">
        <f t="shared" si="12"/>
        <v>3.9876067430667177E-2</v>
      </c>
      <c r="I102" s="1"/>
    </row>
    <row r="103" spans="2:9" x14ac:dyDescent="0.25">
      <c r="B103" s="1"/>
      <c r="C103" s="2">
        <f t="shared" si="13"/>
        <v>1169.2268630189153</v>
      </c>
      <c r="D103" s="1">
        <v>8.5526601520086896</v>
      </c>
      <c r="E103" s="1">
        <v>17590695822349.801</v>
      </c>
      <c r="F103" s="1">
        <f t="shared" si="11"/>
        <v>17334828542899.355</v>
      </c>
      <c r="G103" s="1">
        <f t="shared" si="12"/>
        <v>2.115745691552762E-4</v>
      </c>
      <c r="I103" s="1"/>
    </row>
    <row r="104" spans="2:9" x14ac:dyDescent="0.25">
      <c r="B104" s="1"/>
      <c r="C104" s="2">
        <f t="shared" si="13"/>
        <v>1183.9568067875045</v>
      </c>
      <c r="D104" s="1">
        <v>8.4462540716612402</v>
      </c>
      <c r="E104" s="1">
        <v>20416112295895.398</v>
      </c>
      <c r="F104" s="1">
        <f t="shared" si="11"/>
        <v>17378292800010.615</v>
      </c>
      <c r="G104" s="1">
        <f t="shared" si="12"/>
        <v>2.214001130391029E-2</v>
      </c>
      <c r="I104" s="1"/>
    </row>
    <row r="105" spans="2:9" x14ac:dyDescent="0.25">
      <c r="B105" s="1"/>
      <c r="C105" s="2">
        <f t="shared" si="13"/>
        <v>1210.0906582577848</v>
      </c>
      <c r="D105" s="1">
        <v>8.2638436482084696</v>
      </c>
      <c r="E105" s="1">
        <v>24594363045690.199</v>
      </c>
      <c r="F105" s="1">
        <f t="shared" si="11"/>
        <v>17480668699822.834</v>
      </c>
      <c r="G105" s="1">
        <f t="shared" si="12"/>
        <v>8.3660266329172783E-2</v>
      </c>
      <c r="I105" s="1"/>
    </row>
    <row r="106" spans="2:9" x14ac:dyDescent="0.25">
      <c r="B106" s="1"/>
      <c r="C106" s="2">
        <f t="shared" si="13"/>
        <v>1192.5417583840479</v>
      </c>
      <c r="D106" s="1">
        <v>8.3854505971769804</v>
      </c>
      <c r="E106" s="1">
        <v>26169158487748.602</v>
      </c>
      <c r="F106" s="1">
        <f t="shared" si="11"/>
        <v>17408325137896.787</v>
      </c>
      <c r="G106" s="1">
        <f t="shared" si="12"/>
        <v>0.11207566477217017</v>
      </c>
      <c r="I106" s="1"/>
    </row>
    <row r="107" spans="2:9" x14ac:dyDescent="0.25">
      <c r="B107" s="1"/>
      <c r="C107" s="2">
        <f t="shared" si="13"/>
        <v>1217.9317640835748</v>
      </c>
      <c r="D107" s="1">
        <v>8.2106406080347512</v>
      </c>
      <c r="E107" s="1">
        <v>32117264214178.699</v>
      </c>
      <c r="F107" s="1">
        <f t="shared" si="11"/>
        <v>17517812349795.119</v>
      </c>
      <c r="G107" s="1">
        <f t="shared" si="12"/>
        <v>0.20663125436410371</v>
      </c>
      <c r="I107" s="1"/>
    </row>
    <row r="108" spans="2:9" x14ac:dyDescent="0.25">
      <c r="B108" s="1"/>
      <c r="C108" s="2">
        <f t="shared" si="13"/>
        <v>1200.1563721657542</v>
      </c>
      <c r="D108" s="1">
        <v>8.3322475570032601</v>
      </c>
      <c r="E108" s="1">
        <v>38450824816527.703</v>
      </c>
      <c r="F108" s="1">
        <f t="shared" si="11"/>
        <v>17437897158065.182</v>
      </c>
      <c r="G108" s="1">
        <f t="shared" si="12"/>
        <v>0.29864951237471821</v>
      </c>
      <c r="I108" s="1"/>
    </row>
    <row r="109" spans="2:9" x14ac:dyDescent="0.25">
      <c r="B109" s="1"/>
      <c r="C109" s="2">
        <f t="shared" si="13"/>
        <v>1232.7666978985408</v>
      </c>
      <c r="D109" s="1">
        <v>8.1118349619978307</v>
      </c>
      <c r="E109" s="1">
        <v>41681764127861.203</v>
      </c>
      <c r="F109" s="1">
        <f t="shared" si="11"/>
        <v>17596356043984.645</v>
      </c>
      <c r="G109" s="1">
        <f t="shared" si="12"/>
        <v>0.33389955081643274</v>
      </c>
      <c r="I109" s="1"/>
    </row>
    <row r="110" spans="2:9" x14ac:dyDescent="0.25">
      <c r="C110" s="2"/>
      <c r="D110" s="1"/>
      <c r="E110" s="1" t="s">
        <v>26</v>
      </c>
      <c r="F110" s="1"/>
      <c r="I110" s="1"/>
    </row>
    <row r="111" spans="2:9" x14ac:dyDescent="0.25">
      <c r="B111" s="1"/>
      <c r="C111" s="2"/>
      <c r="D111" s="1"/>
      <c r="E111" s="1"/>
      <c r="F111" s="1"/>
      <c r="G111" s="1"/>
    </row>
    <row r="112" spans="2:9" x14ac:dyDescent="0.25">
      <c r="B112" s="1"/>
      <c r="C112" s="2">
        <f t="shared" ref="C112:C127" si="14">10000/D112</f>
        <v>1117.5828176192213</v>
      </c>
      <c r="D112" s="1">
        <v>8.94788273615635</v>
      </c>
      <c r="E112" s="1">
        <v>21588964188594.5</v>
      </c>
      <c r="F112" s="1">
        <f t="shared" ref="F112:F151" si="15">$I$1*C112^$I$2*EXP(-$I$3/1.98726/C112)+$J$1*C112^$J$2*EXP(-$J$3/1.98726/C112)</f>
        <v>17260370416939.508</v>
      </c>
      <c r="G112" s="1">
        <f t="shared" si="12"/>
        <v>4.0200369838564988E-2</v>
      </c>
    </row>
    <row r="113" spans="2:7" x14ac:dyDescent="0.25">
      <c r="B113" s="1"/>
      <c r="C113" s="2">
        <f t="shared" si="14"/>
        <v>1136.8966794222938</v>
      </c>
      <c r="D113" s="1">
        <v>8.7958740499457093</v>
      </c>
      <c r="E113" s="1">
        <v>20289793547747.199</v>
      </c>
      <c r="F113" s="1">
        <f t="shared" si="15"/>
        <v>17274315741144.893</v>
      </c>
      <c r="G113" s="1">
        <f t="shared" si="12"/>
        <v>2.2088031699542553E-2</v>
      </c>
    </row>
    <row r="114" spans="2:7" x14ac:dyDescent="0.25">
      <c r="B114" s="1"/>
      <c r="C114" s="2">
        <f t="shared" si="14"/>
        <v>1154.8589341692784</v>
      </c>
      <c r="D114" s="1">
        <v>8.6590662323561389</v>
      </c>
      <c r="E114" s="1">
        <v>16026982105242.199</v>
      </c>
      <c r="F114" s="1">
        <f t="shared" si="15"/>
        <v>17302093811521.947</v>
      </c>
      <c r="G114" s="1">
        <f t="shared" si="12"/>
        <v>6.3298433405338805E-3</v>
      </c>
    </row>
    <row r="115" spans="2:7" x14ac:dyDescent="0.25">
      <c r="B115" s="1"/>
      <c r="C115" s="2">
        <f t="shared" si="14"/>
        <v>1163.0256345498167</v>
      </c>
      <c r="D115" s="1">
        <v>8.5982627578718791</v>
      </c>
      <c r="E115" s="1">
        <v>14511926409057.4</v>
      </c>
      <c r="F115" s="1">
        <f t="shared" si="15"/>
        <v>17319540443453.705</v>
      </c>
      <c r="G115" s="1">
        <f t="shared" si="12"/>
        <v>3.7430417780402674E-2</v>
      </c>
    </row>
    <row r="116" spans="2:7" x14ac:dyDescent="0.25">
      <c r="B116" s="1"/>
      <c r="C116" s="2">
        <f t="shared" si="14"/>
        <v>1189.3078512396692</v>
      </c>
      <c r="D116" s="1">
        <v>8.4082519001085796</v>
      </c>
      <c r="E116" s="1">
        <v>12738588064697.199</v>
      </c>
      <c r="F116" s="1">
        <f t="shared" si="15"/>
        <v>17396602315538.979</v>
      </c>
      <c r="G116" s="1">
        <f t="shared" si="12"/>
        <v>0.13370850660494746</v>
      </c>
    </row>
    <row r="117" spans="2:7" x14ac:dyDescent="0.25">
      <c r="B117" s="1"/>
      <c r="C117" s="2">
        <f t="shared" si="14"/>
        <v>1225.8751497404498</v>
      </c>
      <c r="D117" s="1">
        <v>8.1574375678610203</v>
      </c>
      <c r="E117" s="1">
        <v>9938127912739.9902</v>
      </c>
      <c r="F117" s="1">
        <f t="shared" si="15"/>
        <v>17558514978407.031</v>
      </c>
      <c r="G117" s="1">
        <f t="shared" si="12"/>
        <v>0.58795609661706449</v>
      </c>
    </row>
    <row r="118" spans="2:7" x14ac:dyDescent="0.25">
      <c r="B118" s="1"/>
      <c r="C118" s="2">
        <f t="shared" si="14"/>
        <v>1255.1103843008993</v>
      </c>
      <c r="D118" s="1">
        <v>7.9674267100977207</v>
      </c>
      <c r="E118" s="1">
        <v>9876638640998.1699</v>
      </c>
      <c r="F118" s="1">
        <f t="shared" si="15"/>
        <v>17735413010139.535</v>
      </c>
      <c r="G118" s="1">
        <f t="shared" si="12"/>
        <v>0.6331276948932536</v>
      </c>
    </row>
    <row r="119" spans="2:7" x14ac:dyDescent="0.25">
      <c r="B119" s="1"/>
      <c r="C119" s="2">
        <f t="shared" si="14"/>
        <v>1245.6045442250465</v>
      </c>
      <c r="D119" s="1">
        <v>8.0282301845819806</v>
      </c>
      <c r="E119" s="1">
        <v>10907766915109.6</v>
      </c>
      <c r="F119" s="1">
        <f t="shared" si="15"/>
        <v>17673173940057.016</v>
      </c>
      <c r="G119" s="1">
        <f t="shared" si="12"/>
        <v>0.38469466364084914</v>
      </c>
    </row>
    <row r="120" spans="2:7" x14ac:dyDescent="0.25">
      <c r="B120" s="1"/>
      <c r="C120" s="2">
        <f t="shared" si="14"/>
        <v>1278.2789729354615</v>
      </c>
      <c r="D120" s="1">
        <v>7.8230184581976108</v>
      </c>
      <c r="E120" s="1">
        <v>10907766915109.6</v>
      </c>
      <c r="F120" s="1">
        <f t="shared" si="15"/>
        <v>17906495536831.262</v>
      </c>
      <c r="G120" s="1">
        <f t="shared" si="12"/>
        <v>0.41168648467977931</v>
      </c>
    </row>
    <row r="121" spans="2:7" x14ac:dyDescent="0.25">
      <c r="B121" s="1"/>
      <c r="C121" s="2">
        <f t="shared" si="14"/>
        <v>1295.905445335585</v>
      </c>
      <c r="D121" s="1">
        <v>7.7166123778501605</v>
      </c>
      <c r="E121" s="1">
        <v>11824322882193.6</v>
      </c>
      <c r="F121" s="1">
        <f t="shared" si="15"/>
        <v>18055352294284.488</v>
      </c>
      <c r="G121" s="1">
        <f t="shared" si="12"/>
        <v>0.27769434885109312</v>
      </c>
    </row>
    <row r="122" spans="2:7" x14ac:dyDescent="0.25">
      <c r="B122" s="1"/>
      <c r="C122" s="2">
        <f t="shared" si="14"/>
        <v>1383.0905541372583</v>
      </c>
      <c r="D122" s="1">
        <v>7.2301845819761104</v>
      </c>
      <c r="E122" s="1">
        <v>12897695792796.4</v>
      </c>
      <c r="F122" s="1">
        <f t="shared" si="15"/>
        <v>19036952904916.109</v>
      </c>
      <c r="G122" s="1">
        <f t="shared" si="12"/>
        <v>0.22657259838506449</v>
      </c>
    </row>
    <row r="123" spans="2:7" x14ac:dyDescent="0.25">
      <c r="B123" s="1"/>
      <c r="C123" s="2">
        <f t="shared" si="14"/>
        <v>1361.620342992313</v>
      </c>
      <c r="D123" s="1">
        <v>7.3441910966340895</v>
      </c>
      <c r="E123" s="1">
        <v>15633999036728.699</v>
      </c>
      <c r="F123" s="1">
        <f t="shared" si="15"/>
        <v>18756696547341.422</v>
      </c>
      <c r="G123" s="1">
        <f t="shared" si="12"/>
        <v>3.9895110504762972E-2</v>
      </c>
    </row>
    <row r="124" spans="2:7" x14ac:dyDescent="0.25">
      <c r="B124" s="1"/>
      <c r="C124" s="2">
        <f t="shared" si="14"/>
        <v>1418.8876906485893</v>
      </c>
      <c r="D124" s="1">
        <v>7.0477741585233495</v>
      </c>
      <c r="E124" s="1">
        <v>25527488325805.5</v>
      </c>
      <c r="F124" s="1">
        <f t="shared" si="15"/>
        <v>19561219898382.016</v>
      </c>
      <c r="G124" s="1">
        <f t="shared" si="12"/>
        <v>5.4624742782185404E-2</v>
      </c>
    </row>
    <row r="125" spans="2:7" x14ac:dyDescent="0.25">
      <c r="B125" s="1"/>
      <c r="C125" s="2">
        <f t="shared" si="14"/>
        <v>1471.2460063897756</v>
      </c>
      <c r="D125" s="1">
        <v>6.7969598262757902</v>
      </c>
      <c r="E125" s="1">
        <v>24594363045690.199</v>
      </c>
      <c r="F125" s="1">
        <f t="shared" si="15"/>
        <v>20457425624448.27</v>
      </c>
      <c r="G125" s="1">
        <f t="shared" ref="G125:G151" si="16">(F125-E125)^2/E125^2</f>
        <v>2.8293504521940398E-2</v>
      </c>
    </row>
    <row r="126" spans="2:7" x14ac:dyDescent="0.25">
      <c r="B126" s="1"/>
      <c r="C126" s="2">
        <f t="shared" si="14"/>
        <v>1501.467231822628</v>
      </c>
      <c r="D126" s="1">
        <v>6.66015200868621</v>
      </c>
      <c r="E126" s="1">
        <v>27844789258606.699</v>
      </c>
      <c r="F126" s="1">
        <f t="shared" si="15"/>
        <v>21044831047154.367</v>
      </c>
      <c r="G126" s="1">
        <f t="shared" si="16"/>
        <v>5.9638212340815899E-2</v>
      </c>
    </row>
    <row r="127" spans="2:7" x14ac:dyDescent="0.25">
      <c r="B127" s="1"/>
      <c r="C127" s="2">
        <f t="shared" si="14"/>
        <v>1567.659574468084</v>
      </c>
      <c r="D127" s="1">
        <v>6.3789359391965297</v>
      </c>
      <c r="E127" s="1">
        <v>48077369843760.203</v>
      </c>
      <c r="F127" s="1">
        <f t="shared" si="15"/>
        <v>22509264943630.707</v>
      </c>
      <c r="G127" s="1">
        <f t="shared" si="16"/>
        <v>0.28282362036499736</v>
      </c>
    </row>
    <row r="128" spans="2:7" x14ac:dyDescent="0.25">
      <c r="C128" s="2"/>
      <c r="D128" s="1"/>
      <c r="E128" s="1" t="s">
        <v>27</v>
      </c>
      <c r="F128" s="1"/>
    </row>
    <row r="129" spans="2:7" x14ac:dyDescent="0.25">
      <c r="B129" s="1"/>
      <c r="C129" s="2">
        <f>10000/D129</f>
        <v>1240.9054163298308</v>
      </c>
      <c r="D129" s="1">
        <v>8.0586319218240998</v>
      </c>
      <c r="E129" s="1">
        <v>24442192588043.5</v>
      </c>
      <c r="F129" s="1">
        <f t="shared" si="15"/>
        <v>17644095464430.457</v>
      </c>
      <c r="G129" s="1">
        <f t="shared" si="16"/>
        <v>7.7356071573637691E-2</v>
      </c>
    </row>
    <row r="130" spans="2:7" x14ac:dyDescent="0.25">
      <c r="B130" s="1"/>
      <c r="C130" s="2">
        <f t="shared" ref="C130:C151" si="17">10000/D130</f>
        <v>1256.3088255353973</v>
      </c>
      <c r="D130" s="1">
        <v>7.95982627578719</v>
      </c>
      <c r="E130" s="1">
        <v>37045303199216.203</v>
      </c>
      <c r="F130" s="1">
        <f t="shared" si="15"/>
        <v>17743585989392.641</v>
      </c>
      <c r="G130" s="1">
        <f t="shared" si="16"/>
        <v>0.27147234202322629</v>
      </c>
    </row>
    <row r="131" spans="2:7" x14ac:dyDescent="0.25">
      <c r="B131" s="1"/>
      <c r="C131" s="2">
        <f t="shared" si="17"/>
        <v>1238.5691231845076</v>
      </c>
      <c r="D131" s="1">
        <v>8.0738327904451701</v>
      </c>
      <c r="E131" s="1">
        <v>53759871382824.602</v>
      </c>
      <c r="F131" s="1">
        <f t="shared" si="15"/>
        <v>17630051884388.738</v>
      </c>
      <c r="G131" s="1">
        <f t="shared" si="16"/>
        <v>0.45166365193200703</v>
      </c>
    </row>
    <row r="132" spans="2:7" x14ac:dyDescent="0.25">
      <c r="B132" s="1"/>
      <c r="C132" s="2">
        <f t="shared" si="17"/>
        <v>1298.4632736500773</v>
      </c>
      <c r="D132" s="1">
        <v>7.7014115092291</v>
      </c>
      <c r="E132" s="1">
        <v>76102971987424.406</v>
      </c>
      <c r="F132" s="1">
        <f t="shared" si="15"/>
        <v>18078312367432.277</v>
      </c>
      <c r="G132" s="1">
        <f t="shared" si="16"/>
        <v>0.58132897314659882</v>
      </c>
    </row>
    <row r="133" spans="2:7" x14ac:dyDescent="0.25">
      <c r="B133" s="1"/>
      <c r="C133" s="2">
        <f t="shared" si="17"/>
        <v>1301.0312190987418</v>
      </c>
      <c r="D133" s="1">
        <v>7.6862106406080404</v>
      </c>
      <c r="E133" s="1">
        <v>36361927810263.297</v>
      </c>
      <c r="F133" s="1">
        <f t="shared" si="15"/>
        <v>18101711834575.457</v>
      </c>
      <c r="G133" s="1">
        <f t="shared" si="16"/>
        <v>0.25218428471615734</v>
      </c>
    </row>
    <row r="134" spans="2:7" x14ac:dyDescent="0.25">
      <c r="B134" s="1"/>
      <c r="C134" s="2">
        <f t="shared" si="17"/>
        <v>1339.4415357766138</v>
      </c>
      <c r="D134" s="1">
        <v>7.4657980456026092</v>
      </c>
      <c r="E134" s="1">
        <v>24140670378578.898</v>
      </c>
      <c r="F134" s="1">
        <f t="shared" si="15"/>
        <v>18493832370609.094</v>
      </c>
      <c r="G134" s="1">
        <f t="shared" si="16"/>
        <v>5.4715705851831581E-2</v>
      </c>
    </row>
    <row r="135" spans="2:7" x14ac:dyDescent="0.25">
      <c r="B135" s="1"/>
      <c r="C135" s="2">
        <f t="shared" si="17"/>
        <v>1394.8205361199448</v>
      </c>
      <c r="D135" s="1">
        <v>7.1693811074918603</v>
      </c>
      <c r="E135" s="1">
        <v>23842867788067.301</v>
      </c>
      <c r="F135" s="1">
        <f t="shared" si="15"/>
        <v>19200867529451.117</v>
      </c>
      <c r="G135" s="1">
        <f t="shared" si="16"/>
        <v>3.7904724068924055E-2</v>
      </c>
    </row>
    <row r="136" spans="2:7" x14ac:dyDescent="0.25">
      <c r="B136" s="1"/>
      <c r="C136" s="2">
        <f t="shared" si="17"/>
        <v>1426.5799256505563</v>
      </c>
      <c r="D136" s="1">
        <v>7.0097719869706898</v>
      </c>
      <c r="E136" s="1">
        <v>23842867788067.301</v>
      </c>
      <c r="F136" s="1">
        <f t="shared" si="15"/>
        <v>19683234122393.387</v>
      </c>
      <c r="G136" s="1">
        <f t="shared" si="16"/>
        <v>3.0436393327412308E-2</v>
      </c>
    </row>
    <row r="137" spans="2:7" x14ac:dyDescent="0.25">
      <c r="B137" s="1"/>
      <c r="C137" s="2">
        <f t="shared" si="17"/>
        <v>1437.4902450444824</v>
      </c>
      <c r="D137" s="1">
        <v>6.9565689467969607</v>
      </c>
      <c r="E137" s="1">
        <v>18145130993751.5</v>
      </c>
      <c r="F137" s="1">
        <f t="shared" si="15"/>
        <v>19861990104129.73</v>
      </c>
      <c r="G137" s="1">
        <f t="shared" si="16"/>
        <v>8.9525983166961354E-3</v>
      </c>
    </row>
    <row r="138" spans="2:7" x14ac:dyDescent="0.25">
      <c r="B138" s="1"/>
      <c r="C138" s="2">
        <f t="shared" si="17"/>
        <v>1446.975648075412</v>
      </c>
      <c r="D138" s="1">
        <v>6.9109663409337694</v>
      </c>
      <c r="E138" s="1">
        <v>20039495897155.602</v>
      </c>
      <c r="F138" s="1">
        <f t="shared" si="15"/>
        <v>20022835561113.395</v>
      </c>
      <c r="G138" s="1">
        <f t="shared" si="16"/>
        <v>6.9118440230016275E-7</v>
      </c>
    </row>
    <row r="139" spans="2:7" x14ac:dyDescent="0.25">
      <c r="B139" s="1"/>
      <c r="C139" s="2">
        <f t="shared" si="17"/>
        <v>1459.8193057536855</v>
      </c>
      <c r="D139" s="1">
        <v>6.8501628664495096</v>
      </c>
      <c r="E139" s="1">
        <v>22687944350028.199</v>
      </c>
      <c r="F139" s="1">
        <f t="shared" si="15"/>
        <v>20248690346771.227</v>
      </c>
      <c r="G139" s="1">
        <f t="shared" si="16"/>
        <v>1.1559092958168078E-2</v>
      </c>
    </row>
    <row r="140" spans="2:7" x14ac:dyDescent="0.25">
      <c r="B140" s="1"/>
      <c r="C140" s="2">
        <f t="shared" si="17"/>
        <v>1356.0070671378094</v>
      </c>
      <c r="D140" s="1">
        <v>7.3745928338762203</v>
      </c>
      <c r="E140" s="1">
        <v>48677866621736.898</v>
      </c>
      <c r="F140" s="1">
        <f t="shared" si="15"/>
        <v>18687619490356.953</v>
      </c>
      <c r="G140" s="1">
        <f t="shared" si="16"/>
        <v>0.37957448921941517</v>
      </c>
    </row>
    <row r="141" spans="2:7" x14ac:dyDescent="0.25">
      <c r="B141" s="1"/>
      <c r="C141" s="2">
        <f t="shared" si="17"/>
        <v>1406.7511837482816</v>
      </c>
      <c r="D141" s="1">
        <v>7.1085776330076005</v>
      </c>
      <c r="E141" s="1">
        <v>45184192253370.398</v>
      </c>
      <c r="F141" s="1">
        <f t="shared" si="15"/>
        <v>19375454124743.797</v>
      </c>
      <c r="G141" s="1">
        <f t="shared" si="16"/>
        <v>0.32625749414884492</v>
      </c>
    </row>
    <row r="142" spans="2:7" x14ac:dyDescent="0.25">
      <c r="B142" s="1"/>
      <c r="C142" s="2">
        <f t="shared" si="17"/>
        <v>1425.0348135540762</v>
      </c>
      <c r="D142" s="1">
        <v>7.0173724212812205</v>
      </c>
      <c r="E142" s="1">
        <v>56146946890238.5</v>
      </c>
      <c r="F142" s="1">
        <f t="shared" si="15"/>
        <v>19658459124339.434</v>
      </c>
      <c r="G142" s="1">
        <f t="shared" si="16"/>
        <v>0.42233729931091518</v>
      </c>
    </row>
    <row r="143" spans="2:7" x14ac:dyDescent="0.25">
      <c r="B143" s="1"/>
      <c r="C143" s="2">
        <f t="shared" si="17"/>
        <v>1415.8339738662564</v>
      </c>
      <c r="D143" s="1">
        <v>7.0629750271444101</v>
      </c>
      <c r="E143" s="1">
        <v>54770218612157.297</v>
      </c>
      <c r="F143" s="1">
        <f t="shared" si="15"/>
        <v>19513701895976.672</v>
      </c>
      <c r="G143" s="1">
        <f t="shared" si="16"/>
        <v>0.41437147975676064</v>
      </c>
    </row>
    <row r="144" spans="2:7" x14ac:dyDescent="0.25">
      <c r="B144" s="1"/>
      <c r="C144" s="2">
        <f t="shared" si="17"/>
        <v>1489.5681707908793</v>
      </c>
      <c r="D144" s="1">
        <v>6.7133550488599303</v>
      </c>
      <c r="E144" s="1">
        <v>60488269362321.203</v>
      </c>
      <c r="F144" s="1">
        <f t="shared" si="15"/>
        <v>20807435879984.121</v>
      </c>
      <c r="G144" s="1">
        <f t="shared" si="16"/>
        <v>0.4303474694113153</v>
      </c>
    </row>
    <row r="145" spans="2:7" x14ac:dyDescent="0.25">
      <c r="B145" s="1"/>
      <c r="C145" s="2">
        <f t="shared" si="17"/>
        <v>1482.8530027370803</v>
      </c>
      <c r="D145" s="1">
        <v>6.7437567861020593</v>
      </c>
      <c r="E145" s="1">
        <v>58277196632719.797</v>
      </c>
      <c r="F145" s="1">
        <f t="shared" si="15"/>
        <v>20676967186512.738</v>
      </c>
      <c r="G145" s="1">
        <f t="shared" si="16"/>
        <v>0.41627821691808764</v>
      </c>
    </row>
    <row r="146" spans="2:7" x14ac:dyDescent="0.25">
      <c r="B146" s="1"/>
      <c r="C146" s="2">
        <f t="shared" si="17"/>
        <v>1501.467231822628</v>
      </c>
      <c r="D146" s="1">
        <v>6.66015200868621</v>
      </c>
      <c r="E146" s="1">
        <v>48376686500611.797</v>
      </c>
      <c r="F146" s="1">
        <f t="shared" si="15"/>
        <v>21044831047154.367</v>
      </c>
      <c r="G146" s="1">
        <f t="shared" si="16"/>
        <v>0.31920228628309222</v>
      </c>
    </row>
    <row r="147" spans="2:7" x14ac:dyDescent="0.25">
      <c r="B147" s="1"/>
      <c r="C147" s="2">
        <f t="shared" si="17"/>
        <v>1464.6946564885486</v>
      </c>
      <c r="D147" s="1">
        <v>6.8273615635179201</v>
      </c>
      <c r="E147" s="1">
        <v>36136948973221.398</v>
      </c>
      <c r="F147" s="1">
        <f t="shared" si="15"/>
        <v>20336852063120.535</v>
      </c>
      <c r="G147" s="1">
        <f t="shared" si="16"/>
        <v>0.19116858978979279</v>
      </c>
    </row>
    <row r="148" spans="2:7" x14ac:dyDescent="0.25">
      <c r="B148" s="1"/>
      <c r="C148" s="2">
        <f t="shared" si="17"/>
        <v>1472.8930113545489</v>
      </c>
      <c r="D148" s="1">
        <v>6.7893593919652595</v>
      </c>
      <c r="E148" s="1">
        <v>31524796450952.699</v>
      </c>
      <c r="F148" s="1">
        <f t="shared" si="15"/>
        <v>20488117235645.055</v>
      </c>
      <c r="G148" s="1">
        <f t="shared" si="16"/>
        <v>0.12256663344557468</v>
      </c>
    </row>
    <row r="149" spans="2:7" x14ac:dyDescent="0.25">
      <c r="B149" s="1"/>
      <c r="C149" s="2">
        <f t="shared" si="17"/>
        <v>1531.1720698254355</v>
      </c>
      <c r="D149" s="1">
        <v>6.5309446254071704</v>
      </c>
      <c r="E149" s="1">
        <v>28368096047762.699</v>
      </c>
      <c r="F149" s="1">
        <f t="shared" si="15"/>
        <v>21671987332830.25</v>
      </c>
      <c r="G149" s="1">
        <f t="shared" si="16"/>
        <v>5.5716601048654807E-2</v>
      </c>
    </row>
    <row r="150" spans="2:7" x14ac:dyDescent="0.25">
      <c r="B150" s="1"/>
      <c r="C150" s="2">
        <f t="shared" si="17"/>
        <v>1508.3524402227322</v>
      </c>
      <c r="D150" s="1">
        <v>6.6297502714440801</v>
      </c>
      <c r="E150" s="1">
        <v>35913362127203.203</v>
      </c>
      <c r="F150" s="1">
        <f t="shared" si="15"/>
        <v>21185815733964.809</v>
      </c>
      <c r="G150" s="1">
        <f t="shared" si="16"/>
        <v>0.16817005630271831</v>
      </c>
    </row>
    <row r="151" spans="2:7" x14ac:dyDescent="0.25">
      <c r="B151" s="1"/>
      <c r="C151" s="2">
        <f t="shared" si="17"/>
        <v>1552.8578654527066</v>
      </c>
      <c r="D151" s="1">
        <v>6.4397394136807797</v>
      </c>
      <c r="E151" s="1">
        <v>51474281882997.703</v>
      </c>
      <c r="F151" s="1">
        <f t="shared" si="15"/>
        <v>22160775445141.75</v>
      </c>
      <c r="G151" s="1">
        <f t="shared" si="16"/>
        <v>0.32430597443519904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workbookViewId="0">
      <selection activeCell="G35" sqref="G35:H35"/>
    </sheetView>
  </sheetViews>
  <sheetFormatPr defaultRowHeight="15" x14ac:dyDescent="0.25"/>
  <cols>
    <col min="1" max="1" width="9.140625" style="3"/>
    <col min="7" max="7" width="12" bestFit="1" customWidth="1"/>
    <col min="9" max="9" width="23.28515625" customWidth="1"/>
  </cols>
  <sheetData>
    <row r="1" spans="1:10" ht="14.25" x14ac:dyDescent="0.45">
      <c r="G1" t="s">
        <v>2</v>
      </c>
      <c r="H1" s="1">
        <v>853.78509691160002</v>
      </c>
    </row>
    <row r="2" spans="1:10" ht="14.25" x14ac:dyDescent="0.45">
      <c r="B2" t="s">
        <v>7</v>
      </c>
      <c r="C2" t="s">
        <v>8</v>
      </c>
      <c r="D2" t="s">
        <v>5</v>
      </c>
      <c r="E2" t="s">
        <v>9</v>
      </c>
      <c r="G2" t="s">
        <v>3</v>
      </c>
      <c r="H2">
        <v>2.8622879988397738</v>
      </c>
      <c r="I2" t="s">
        <v>11</v>
      </c>
      <c r="J2" t="s">
        <v>12</v>
      </c>
    </row>
    <row r="3" spans="1:10" ht="14.25" x14ac:dyDescent="0.45">
      <c r="A3" s="3">
        <f t="shared" ref="A3:A34" si="0">1000/B3</f>
        <v>342</v>
      </c>
      <c r="B3">
        <v>2.9239766081871346</v>
      </c>
      <c r="C3">
        <v>1342460000000</v>
      </c>
      <c r="D3" s="1">
        <f t="shared" ref="D3:D34" si="1">H$1*A3^H$2*EXP(-H$3/1.98726/A3)</f>
        <v>1491039244177.7366</v>
      </c>
      <c r="E3" s="1">
        <f t="shared" ref="E3:E34" si="2">(D3-C3)^2/C3^2</f>
        <v>1.2249365146819666E-2</v>
      </c>
      <c r="G3" t="s">
        <v>4</v>
      </c>
      <c r="H3">
        <v>-3112.700826300606</v>
      </c>
      <c r="I3" s="1">
        <f>0.0000000000000000044*6.02E+23*A3^1.82*EXP(829/A3)</f>
        <v>1223760260042.6995</v>
      </c>
      <c r="J3" s="1">
        <f>35700*A3^2.4*EXP(1063/A3)</f>
        <v>964271635299.46948</v>
      </c>
    </row>
    <row r="4" spans="1:10" ht="14.25" x14ac:dyDescent="0.45">
      <c r="A4" s="3">
        <f t="shared" si="0"/>
        <v>342</v>
      </c>
      <c r="B4">
        <v>2.9239766081871346</v>
      </c>
      <c r="C4">
        <v>1342460000000</v>
      </c>
      <c r="D4" s="1">
        <f t="shared" si="1"/>
        <v>1491039244177.7366</v>
      </c>
      <c r="E4" s="1">
        <f t="shared" si="2"/>
        <v>1.2249365146819666E-2</v>
      </c>
      <c r="G4" t="s">
        <v>10</v>
      </c>
      <c r="H4" s="1">
        <f>SUM(E3:E147)</f>
        <v>1.2660373241343099</v>
      </c>
      <c r="I4" s="1">
        <f t="shared" ref="I4:I67" si="3">0.0000000000000000044*6.02E+23*A4^1.82*EXP(829/A4)</f>
        <v>1223760260042.6995</v>
      </c>
      <c r="J4" s="1">
        <f t="shared" ref="J4:J67" si="4">35700*A4^2.4*EXP(1063/A4)</f>
        <v>964271635299.46948</v>
      </c>
    </row>
    <row r="5" spans="1:10" ht="14.25" x14ac:dyDescent="0.45">
      <c r="A5" s="3">
        <f t="shared" si="0"/>
        <v>342</v>
      </c>
      <c r="B5">
        <v>2.9239766081871346</v>
      </c>
      <c r="C5">
        <v>1342460000000</v>
      </c>
      <c r="D5" s="1">
        <f t="shared" si="1"/>
        <v>1491039244177.7366</v>
      </c>
      <c r="E5" s="1">
        <f t="shared" si="2"/>
        <v>1.2249365146819666E-2</v>
      </c>
      <c r="I5" s="1">
        <f t="shared" si="3"/>
        <v>1223760260042.6995</v>
      </c>
      <c r="J5" s="1">
        <f t="shared" si="4"/>
        <v>964271635299.46948</v>
      </c>
    </row>
    <row r="6" spans="1:10" ht="14.25" x14ac:dyDescent="0.45">
      <c r="A6" s="3">
        <f t="shared" si="0"/>
        <v>342</v>
      </c>
      <c r="B6">
        <v>2.9239766081871346</v>
      </c>
      <c r="C6">
        <v>1342460000000</v>
      </c>
      <c r="D6" s="1">
        <f t="shared" si="1"/>
        <v>1491039244177.7366</v>
      </c>
      <c r="E6" s="1">
        <f t="shared" si="2"/>
        <v>1.2249365146819666E-2</v>
      </c>
      <c r="I6" s="1">
        <f t="shared" si="3"/>
        <v>1223760260042.6995</v>
      </c>
      <c r="J6" s="1">
        <f t="shared" si="4"/>
        <v>964271635299.46948</v>
      </c>
    </row>
    <row r="7" spans="1:10" ht="14.25" x14ac:dyDescent="0.45">
      <c r="A7" s="3">
        <f t="shared" si="0"/>
        <v>342</v>
      </c>
      <c r="B7">
        <v>2.9239766081871346</v>
      </c>
      <c r="C7">
        <v>1342460000000</v>
      </c>
      <c r="D7" s="1">
        <f t="shared" si="1"/>
        <v>1491039244177.7366</v>
      </c>
      <c r="E7" s="1">
        <f t="shared" si="2"/>
        <v>1.2249365146819666E-2</v>
      </c>
      <c r="I7" s="1">
        <f t="shared" si="3"/>
        <v>1223760260042.6995</v>
      </c>
      <c r="J7" s="1">
        <f t="shared" si="4"/>
        <v>964271635299.46948</v>
      </c>
    </row>
    <row r="8" spans="1:10" ht="14.25" x14ac:dyDescent="0.45">
      <c r="A8" s="3">
        <f t="shared" si="0"/>
        <v>368</v>
      </c>
      <c r="B8">
        <v>2.7173913043478262</v>
      </c>
      <c r="C8">
        <v>1282260000000</v>
      </c>
      <c r="D8" s="1">
        <f t="shared" si="1"/>
        <v>1330585629616.2822</v>
      </c>
      <c r="E8" s="1">
        <f t="shared" si="2"/>
        <v>1.4203744535322136E-3</v>
      </c>
      <c r="I8" s="1">
        <f t="shared" si="3"/>
        <v>1178243167626.9819</v>
      </c>
      <c r="J8" s="1">
        <f t="shared" si="4"/>
        <v>922997142807.74902</v>
      </c>
    </row>
    <row r="9" spans="1:10" ht="14.25" x14ac:dyDescent="0.45">
      <c r="A9" s="3">
        <f t="shared" si="0"/>
        <v>368</v>
      </c>
      <c r="B9">
        <v>2.7173913043478262</v>
      </c>
      <c r="C9">
        <v>1282260000000</v>
      </c>
      <c r="D9" s="1">
        <f t="shared" si="1"/>
        <v>1330585629616.2822</v>
      </c>
      <c r="E9" s="1">
        <f t="shared" si="2"/>
        <v>1.4203744535322136E-3</v>
      </c>
      <c r="I9" s="1">
        <f t="shared" si="3"/>
        <v>1178243167626.9819</v>
      </c>
      <c r="J9" s="1">
        <f t="shared" si="4"/>
        <v>922997142807.74902</v>
      </c>
    </row>
    <row r="10" spans="1:10" ht="14.25" x14ac:dyDescent="0.45">
      <c r="A10" s="3">
        <f t="shared" si="0"/>
        <v>368</v>
      </c>
      <c r="B10">
        <v>2.7173913043478262</v>
      </c>
      <c r="C10">
        <v>1282260000000</v>
      </c>
      <c r="D10" s="1">
        <f t="shared" si="1"/>
        <v>1330585629616.2822</v>
      </c>
      <c r="E10" s="1">
        <f t="shared" si="2"/>
        <v>1.4203744535322136E-3</v>
      </c>
      <c r="I10" s="1">
        <f t="shared" si="3"/>
        <v>1178243167626.9819</v>
      </c>
      <c r="J10" s="1">
        <f t="shared" si="4"/>
        <v>922997142807.74902</v>
      </c>
    </row>
    <row r="11" spans="1:10" ht="14.25" x14ac:dyDescent="0.45">
      <c r="A11" s="3">
        <f t="shared" si="0"/>
        <v>368</v>
      </c>
      <c r="B11">
        <v>2.7173913043478262</v>
      </c>
      <c r="C11">
        <v>1282260000000</v>
      </c>
      <c r="D11" s="1">
        <f t="shared" si="1"/>
        <v>1330585629616.2822</v>
      </c>
      <c r="E11" s="1">
        <f t="shared" si="2"/>
        <v>1.4203744535322136E-3</v>
      </c>
      <c r="I11" s="1">
        <f t="shared" si="3"/>
        <v>1178243167626.9819</v>
      </c>
      <c r="J11" s="1">
        <f t="shared" si="4"/>
        <v>922997142807.74902</v>
      </c>
    </row>
    <row r="12" spans="1:10" ht="14.25" x14ac:dyDescent="0.45">
      <c r="A12" s="3">
        <f t="shared" si="0"/>
        <v>368</v>
      </c>
      <c r="B12">
        <v>2.7173913043478262</v>
      </c>
      <c r="C12">
        <v>1282260000000</v>
      </c>
      <c r="D12" s="1">
        <f t="shared" si="1"/>
        <v>1330585629616.2822</v>
      </c>
      <c r="E12" s="1">
        <f t="shared" si="2"/>
        <v>1.4203744535322136E-3</v>
      </c>
      <c r="I12" s="1">
        <f t="shared" si="3"/>
        <v>1178243167626.9819</v>
      </c>
      <c r="J12" s="1">
        <f t="shared" si="4"/>
        <v>922997142807.74902</v>
      </c>
    </row>
    <row r="13" spans="1:10" ht="14.25" x14ac:dyDescent="0.45">
      <c r="A13" s="3">
        <f t="shared" si="0"/>
        <v>478.99999999999994</v>
      </c>
      <c r="B13">
        <v>2.0876826722338206</v>
      </c>
      <c r="C13">
        <v>1137780000000</v>
      </c>
      <c r="D13" s="1">
        <f t="shared" si="1"/>
        <v>1055314279109.9867</v>
      </c>
      <c r="E13" s="1">
        <f t="shared" si="2"/>
        <v>5.2532773316400459E-3</v>
      </c>
      <c r="I13" s="1">
        <f t="shared" si="3"/>
        <v>1129505777328.6707</v>
      </c>
      <c r="J13" s="1">
        <f t="shared" si="4"/>
        <v>889739074650.44727</v>
      </c>
    </row>
    <row r="14" spans="1:10" ht="14.25" x14ac:dyDescent="0.45">
      <c r="A14" s="3">
        <f t="shared" si="0"/>
        <v>478.99999999999994</v>
      </c>
      <c r="B14">
        <v>2.0876826722338206</v>
      </c>
      <c r="C14">
        <v>1137780000000</v>
      </c>
      <c r="D14" s="1">
        <f t="shared" si="1"/>
        <v>1055314279109.9867</v>
      </c>
      <c r="E14" s="1">
        <f t="shared" si="2"/>
        <v>5.2532773316400459E-3</v>
      </c>
      <c r="I14" s="1">
        <f t="shared" si="3"/>
        <v>1129505777328.6707</v>
      </c>
      <c r="J14" s="1">
        <f t="shared" si="4"/>
        <v>889739074650.44727</v>
      </c>
    </row>
    <row r="15" spans="1:10" ht="14.25" x14ac:dyDescent="0.45">
      <c r="A15" s="3">
        <f t="shared" si="0"/>
        <v>478.99999999999994</v>
      </c>
      <c r="B15">
        <v>2.0876826722338206</v>
      </c>
      <c r="C15">
        <v>1137780000000</v>
      </c>
      <c r="D15" s="1">
        <f t="shared" si="1"/>
        <v>1055314279109.9867</v>
      </c>
      <c r="E15" s="1">
        <f t="shared" si="2"/>
        <v>5.2532773316400459E-3</v>
      </c>
      <c r="I15" s="1">
        <f t="shared" si="3"/>
        <v>1129505777328.6707</v>
      </c>
      <c r="J15" s="1">
        <f t="shared" si="4"/>
        <v>889739074650.44727</v>
      </c>
    </row>
    <row r="16" spans="1:10" ht="14.25" x14ac:dyDescent="0.45">
      <c r="A16" s="3">
        <f t="shared" si="0"/>
        <v>478.99999999999994</v>
      </c>
      <c r="B16">
        <v>2.0876826722338206</v>
      </c>
      <c r="C16">
        <v>1137780000000</v>
      </c>
      <c r="D16" s="1">
        <f t="shared" si="1"/>
        <v>1055314279109.9867</v>
      </c>
      <c r="E16" s="1">
        <f t="shared" si="2"/>
        <v>5.2532773316400459E-3</v>
      </c>
      <c r="I16" s="1">
        <f t="shared" si="3"/>
        <v>1129505777328.6707</v>
      </c>
      <c r="J16" s="1">
        <f t="shared" si="4"/>
        <v>889739074650.44727</v>
      </c>
    </row>
    <row r="17" spans="1:10" ht="14.25" x14ac:dyDescent="0.45">
      <c r="A17" s="3">
        <f t="shared" si="0"/>
        <v>478.99999999999994</v>
      </c>
      <c r="B17">
        <v>2.0876826722338206</v>
      </c>
      <c r="C17">
        <v>1137780000000</v>
      </c>
      <c r="D17" s="1">
        <f t="shared" si="1"/>
        <v>1055314279109.9867</v>
      </c>
      <c r="E17" s="1">
        <f t="shared" si="2"/>
        <v>5.2532773316400459E-3</v>
      </c>
      <c r="I17" s="1">
        <f t="shared" si="3"/>
        <v>1129505777328.6707</v>
      </c>
      <c r="J17" s="1">
        <f t="shared" si="4"/>
        <v>889739074650.44727</v>
      </c>
    </row>
    <row r="18" spans="1:10" ht="14.25" x14ac:dyDescent="0.45">
      <c r="A18" s="3">
        <f t="shared" si="0"/>
        <v>534</v>
      </c>
      <c r="B18">
        <v>1.8726591760299625</v>
      </c>
      <c r="C18">
        <v>1131760000000</v>
      </c>
      <c r="D18" s="1">
        <f t="shared" si="1"/>
        <v>1028558591992.5344</v>
      </c>
      <c r="E18" s="1">
        <f t="shared" si="2"/>
        <v>8.3150059444875649E-3</v>
      </c>
      <c r="I18" s="1">
        <f t="shared" si="3"/>
        <v>1151828907124.8704</v>
      </c>
      <c r="J18" s="1">
        <f t="shared" si="4"/>
        <v>918945528891.0376</v>
      </c>
    </row>
    <row r="19" spans="1:10" ht="14.25" x14ac:dyDescent="0.45">
      <c r="A19" s="3">
        <f t="shared" si="0"/>
        <v>534</v>
      </c>
      <c r="B19">
        <v>1.8726591760299625</v>
      </c>
      <c r="C19">
        <v>1131760000000</v>
      </c>
      <c r="D19" s="1">
        <f t="shared" si="1"/>
        <v>1028558591992.5344</v>
      </c>
      <c r="E19" s="1">
        <f t="shared" si="2"/>
        <v>8.3150059444875649E-3</v>
      </c>
      <c r="I19" s="1">
        <f t="shared" si="3"/>
        <v>1151828907124.8704</v>
      </c>
      <c r="J19" s="1">
        <f t="shared" si="4"/>
        <v>918945528891.0376</v>
      </c>
    </row>
    <row r="20" spans="1:10" ht="14.25" x14ac:dyDescent="0.45">
      <c r="A20" s="3">
        <f t="shared" si="0"/>
        <v>534</v>
      </c>
      <c r="B20">
        <v>1.8726591760299625</v>
      </c>
      <c r="C20">
        <v>1131760000000</v>
      </c>
      <c r="D20" s="1">
        <f t="shared" si="1"/>
        <v>1028558591992.5344</v>
      </c>
      <c r="E20" s="1">
        <f t="shared" si="2"/>
        <v>8.3150059444875649E-3</v>
      </c>
      <c r="I20" s="1">
        <f t="shared" si="3"/>
        <v>1151828907124.8704</v>
      </c>
      <c r="J20" s="1">
        <f t="shared" si="4"/>
        <v>918945528891.0376</v>
      </c>
    </row>
    <row r="21" spans="1:10" ht="14.25" x14ac:dyDescent="0.45">
      <c r="A21" s="3">
        <f t="shared" si="0"/>
        <v>534</v>
      </c>
      <c r="B21">
        <v>1.8726591760299625</v>
      </c>
      <c r="C21">
        <v>1131760000000</v>
      </c>
      <c r="D21" s="1">
        <f t="shared" si="1"/>
        <v>1028558591992.5344</v>
      </c>
      <c r="E21" s="1">
        <f t="shared" si="2"/>
        <v>8.3150059444875649E-3</v>
      </c>
      <c r="I21" s="1">
        <f t="shared" si="3"/>
        <v>1151828907124.8704</v>
      </c>
      <c r="J21" s="1">
        <f t="shared" si="4"/>
        <v>918945528891.0376</v>
      </c>
    </row>
    <row r="22" spans="1:10" ht="14.25" x14ac:dyDescent="0.45">
      <c r="A22" s="3">
        <f t="shared" si="0"/>
        <v>534</v>
      </c>
      <c r="B22">
        <v>1.8726591760299625</v>
      </c>
      <c r="C22">
        <v>1131760000000</v>
      </c>
      <c r="D22" s="1">
        <f t="shared" si="1"/>
        <v>1028558591992.5344</v>
      </c>
      <c r="E22" s="1">
        <f t="shared" si="2"/>
        <v>8.3150059444875649E-3</v>
      </c>
      <c r="I22" s="1">
        <f t="shared" si="3"/>
        <v>1151828907124.8704</v>
      </c>
      <c r="J22" s="1">
        <f t="shared" si="4"/>
        <v>918945528891.0376</v>
      </c>
    </row>
    <row r="23" spans="1:10" ht="14.25" x14ac:dyDescent="0.45">
      <c r="A23" s="3">
        <f t="shared" si="0"/>
        <v>591</v>
      </c>
      <c r="B23">
        <v>1.6920473773265652</v>
      </c>
      <c r="C23">
        <v>1276240000000</v>
      </c>
      <c r="D23" s="1">
        <f t="shared" si="1"/>
        <v>1036194485083.3635</v>
      </c>
      <c r="E23" s="1">
        <f t="shared" si="2"/>
        <v>3.5377121032849498E-2</v>
      </c>
      <c r="I23" s="1">
        <f t="shared" si="3"/>
        <v>1192686799468.5857</v>
      </c>
      <c r="J23" s="1">
        <f t="shared" si="4"/>
        <v>967431803125.61084</v>
      </c>
    </row>
    <row r="24" spans="1:10" ht="14.25" x14ac:dyDescent="0.45">
      <c r="A24" s="3">
        <f t="shared" si="0"/>
        <v>591</v>
      </c>
      <c r="B24">
        <v>1.6920473773265652</v>
      </c>
      <c r="C24">
        <v>1276240000000</v>
      </c>
      <c r="D24" s="1">
        <f t="shared" si="1"/>
        <v>1036194485083.3635</v>
      </c>
      <c r="E24" s="1">
        <f t="shared" si="2"/>
        <v>3.5377121032849498E-2</v>
      </c>
      <c r="I24" s="1">
        <f t="shared" si="3"/>
        <v>1192686799468.5857</v>
      </c>
      <c r="J24" s="1">
        <f t="shared" si="4"/>
        <v>967431803125.61084</v>
      </c>
    </row>
    <row r="25" spans="1:10" ht="14.25" x14ac:dyDescent="0.45">
      <c r="A25" s="3">
        <f t="shared" si="0"/>
        <v>591</v>
      </c>
      <c r="B25">
        <v>1.6920473773265652</v>
      </c>
      <c r="C25">
        <v>1276240000000</v>
      </c>
      <c r="D25" s="1">
        <f t="shared" si="1"/>
        <v>1036194485083.3635</v>
      </c>
      <c r="E25" s="1">
        <f t="shared" si="2"/>
        <v>3.5377121032849498E-2</v>
      </c>
      <c r="I25" s="1">
        <f t="shared" si="3"/>
        <v>1192686799468.5857</v>
      </c>
      <c r="J25" s="1">
        <f t="shared" si="4"/>
        <v>967431803125.61084</v>
      </c>
    </row>
    <row r="26" spans="1:10" ht="14.25" x14ac:dyDescent="0.45">
      <c r="A26" s="3">
        <f t="shared" si="0"/>
        <v>591</v>
      </c>
      <c r="B26">
        <v>1.6920473773265652</v>
      </c>
      <c r="C26">
        <v>1276240000000</v>
      </c>
      <c r="D26" s="1">
        <f t="shared" si="1"/>
        <v>1036194485083.3635</v>
      </c>
      <c r="E26" s="1">
        <f t="shared" si="2"/>
        <v>3.5377121032849498E-2</v>
      </c>
      <c r="I26" s="1">
        <f t="shared" si="3"/>
        <v>1192686799468.5857</v>
      </c>
      <c r="J26" s="1">
        <f t="shared" si="4"/>
        <v>967431803125.61084</v>
      </c>
    </row>
    <row r="27" spans="1:10" ht="14.25" x14ac:dyDescent="0.45">
      <c r="A27" s="3">
        <f t="shared" si="0"/>
        <v>591</v>
      </c>
      <c r="B27">
        <v>1.6920473773265652</v>
      </c>
      <c r="C27">
        <v>1276240000000</v>
      </c>
      <c r="D27" s="1">
        <f t="shared" si="1"/>
        <v>1036194485083.3635</v>
      </c>
      <c r="E27" s="1">
        <f t="shared" si="2"/>
        <v>3.5377121032849498E-2</v>
      </c>
      <c r="I27" s="1">
        <f t="shared" si="3"/>
        <v>1192686799468.5857</v>
      </c>
      <c r="J27" s="1">
        <f t="shared" si="4"/>
        <v>967431803125.61084</v>
      </c>
    </row>
    <row r="28" spans="1:10" ht="14.25" x14ac:dyDescent="0.45">
      <c r="A28" s="3">
        <f t="shared" si="0"/>
        <v>645</v>
      </c>
      <c r="B28">
        <v>1.5503875968992249</v>
      </c>
      <c r="C28">
        <v>1336440000000</v>
      </c>
      <c r="D28" s="1">
        <f t="shared" si="1"/>
        <v>1066019192127.5878</v>
      </c>
      <c r="E28" s="1">
        <f t="shared" si="2"/>
        <v>4.0943152630791242E-2</v>
      </c>
      <c r="I28" s="1">
        <f t="shared" si="3"/>
        <v>1243466499843.8413</v>
      </c>
      <c r="J28" s="1">
        <f t="shared" si="4"/>
        <v>1026492475963.301</v>
      </c>
    </row>
    <row r="29" spans="1:10" ht="14.25" x14ac:dyDescent="0.45">
      <c r="A29" s="3">
        <f t="shared" si="0"/>
        <v>645</v>
      </c>
      <c r="B29">
        <v>1.5503875968992249</v>
      </c>
      <c r="C29">
        <v>1336440000000</v>
      </c>
      <c r="D29" s="1">
        <f t="shared" si="1"/>
        <v>1066019192127.5878</v>
      </c>
      <c r="E29" s="1">
        <f t="shared" si="2"/>
        <v>4.0943152630791242E-2</v>
      </c>
      <c r="I29" s="1">
        <f t="shared" si="3"/>
        <v>1243466499843.8413</v>
      </c>
      <c r="J29" s="1">
        <f t="shared" si="4"/>
        <v>1026492475963.301</v>
      </c>
    </row>
    <row r="30" spans="1:10" ht="14.25" x14ac:dyDescent="0.45">
      <c r="A30" s="3">
        <f t="shared" si="0"/>
        <v>645</v>
      </c>
      <c r="B30">
        <v>1.5503875968992249</v>
      </c>
      <c r="C30">
        <v>1336440000000</v>
      </c>
      <c r="D30" s="1">
        <f t="shared" si="1"/>
        <v>1066019192127.5878</v>
      </c>
      <c r="E30" s="1">
        <f t="shared" si="2"/>
        <v>4.0943152630791242E-2</v>
      </c>
      <c r="I30" s="1">
        <f t="shared" si="3"/>
        <v>1243466499843.8413</v>
      </c>
      <c r="J30" s="1">
        <f t="shared" si="4"/>
        <v>1026492475963.301</v>
      </c>
    </row>
    <row r="31" spans="1:10" ht="14.25" x14ac:dyDescent="0.45">
      <c r="A31" s="3">
        <f t="shared" si="0"/>
        <v>645</v>
      </c>
      <c r="B31">
        <v>1.5503875968992249</v>
      </c>
      <c r="C31">
        <v>1336440000000</v>
      </c>
      <c r="D31" s="1">
        <f t="shared" si="1"/>
        <v>1066019192127.5878</v>
      </c>
      <c r="E31" s="1">
        <f t="shared" si="2"/>
        <v>4.0943152630791242E-2</v>
      </c>
      <c r="I31" s="1">
        <f t="shared" si="3"/>
        <v>1243466499843.8413</v>
      </c>
      <c r="J31" s="1">
        <f t="shared" si="4"/>
        <v>1026492475963.301</v>
      </c>
    </row>
    <row r="32" spans="1:10" ht="14.25" x14ac:dyDescent="0.45">
      <c r="A32" s="3">
        <f t="shared" si="0"/>
        <v>645</v>
      </c>
      <c r="B32">
        <v>1.5503875968992249</v>
      </c>
      <c r="C32">
        <v>1336440000000</v>
      </c>
      <c r="D32" s="1">
        <f t="shared" si="1"/>
        <v>1066019192127.5878</v>
      </c>
      <c r="E32" s="1">
        <f t="shared" si="2"/>
        <v>4.0943152630791242E-2</v>
      </c>
      <c r="I32" s="1">
        <f t="shared" si="3"/>
        <v>1243466499843.8413</v>
      </c>
      <c r="J32" s="1">
        <f t="shared" si="4"/>
        <v>1026492475963.301</v>
      </c>
    </row>
    <row r="33" spans="1:10" ht="14.25" x14ac:dyDescent="0.45">
      <c r="A33" s="3">
        <f t="shared" si="0"/>
        <v>701</v>
      </c>
      <c r="B33">
        <v>1.4265335235378032</v>
      </c>
      <c r="C33">
        <v>1113700000000</v>
      </c>
      <c r="D33" s="1">
        <f t="shared" si="1"/>
        <v>1114317801228.1755</v>
      </c>
      <c r="E33" s="1">
        <f t="shared" si="2"/>
        <v>3.0772380606547781E-7</v>
      </c>
      <c r="I33" s="1">
        <f t="shared" si="3"/>
        <v>1305722848997.4937</v>
      </c>
      <c r="J33" s="1">
        <f t="shared" si="4"/>
        <v>1098899161289.2252</v>
      </c>
    </row>
    <row r="34" spans="1:10" ht="14.25" x14ac:dyDescent="0.45">
      <c r="A34" s="3">
        <f t="shared" si="0"/>
        <v>701</v>
      </c>
      <c r="B34">
        <v>1.4265335235378032</v>
      </c>
      <c r="C34">
        <v>1113700000000</v>
      </c>
      <c r="D34" s="1">
        <f t="shared" si="1"/>
        <v>1114317801228.1755</v>
      </c>
      <c r="E34" s="1">
        <f t="shared" si="2"/>
        <v>3.0772380606547781E-7</v>
      </c>
      <c r="I34" s="1">
        <f t="shared" si="3"/>
        <v>1305722848997.4937</v>
      </c>
      <c r="J34" s="1">
        <f t="shared" si="4"/>
        <v>1098899161289.2252</v>
      </c>
    </row>
    <row r="35" spans="1:10" ht="14.25" x14ac:dyDescent="0.45">
      <c r="A35" s="3">
        <f t="shared" ref="A35:A66" si="5">1000/B35</f>
        <v>701</v>
      </c>
      <c r="B35">
        <v>1.4265335235378032</v>
      </c>
      <c r="C35">
        <v>1113700000000</v>
      </c>
      <c r="D35" s="1">
        <f t="shared" ref="D35:D66" si="6">H$1*A35^H$2*EXP(-H$3/1.98726/A35)</f>
        <v>1114317801228.1755</v>
      </c>
      <c r="E35" s="1">
        <f t="shared" ref="E35:E66" si="7">(D35-C35)^2/C35^2</f>
        <v>3.0772380606547781E-7</v>
      </c>
      <c r="I35" s="1">
        <f t="shared" si="3"/>
        <v>1305722848997.4937</v>
      </c>
      <c r="J35" s="1">
        <f t="shared" si="4"/>
        <v>1098899161289.2252</v>
      </c>
    </row>
    <row r="36" spans="1:10" ht="14.25" x14ac:dyDescent="0.45">
      <c r="A36" s="3">
        <f t="shared" si="5"/>
        <v>701</v>
      </c>
      <c r="B36">
        <v>1.4265335235378032</v>
      </c>
      <c r="C36">
        <v>1113700000000</v>
      </c>
      <c r="D36" s="1">
        <f t="shared" si="6"/>
        <v>1114317801228.1755</v>
      </c>
      <c r="E36" s="1">
        <f t="shared" si="7"/>
        <v>3.0772380606547781E-7</v>
      </c>
      <c r="I36" s="1">
        <f t="shared" si="3"/>
        <v>1305722848997.4937</v>
      </c>
      <c r="J36" s="1">
        <f t="shared" si="4"/>
        <v>1098899161289.2252</v>
      </c>
    </row>
    <row r="37" spans="1:10" ht="14.25" x14ac:dyDescent="0.45">
      <c r="A37" s="3">
        <f t="shared" si="5"/>
        <v>701</v>
      </c>
      <c r="B37">
        <v>1.4265335235378032</v>
      </c>
      <c r="C37">
        <v>1113700000000</v>
      </c>
      <c r="D37" s="1">
        <f t="shared" si="6"/>
        <v>1114317801228.1755</v>
      </c>
      <c r="E37" s="1">
        <f t="shared" si="7"/>
        <v>3.0772380606547781E-7</v>
      </c>
      <c r="I37" s="1">
        <f t="shared" si="3"/>
        <v>1305722848997.4937</v>
      </c>
      <c r="J37" s="1">
        <f t="shared" si="4"/>
        <v>1098899161289.2252</v>
      </c>
    </row>
    <row r="38" spans="1:10" ht="14.25" x14ac:dyDescent="0.45">
      <c r="A38" s="3">
        <f t="shared" si="5"/>
        <v>1050.7927976350438</v>
      </c>
      <c r="B38" s="1">
        <v>0.95166240409207203</v>
      </c>
      <c r="C38" s="1">
        <v>1956810346308.8301</v>
      </c>
      <c r="D38" s="1">
        <f t="shared" si="6"/>
        <v>1687200550098.1282</v>
      </c>
      <c r="E38" s="1">
        <f t="shared" si="7"/>
        <v>1.8983394120694941E-2</v>
      </c>
      <c r="I38" s="1">
        <f t="shared" si="3"/>
        <v>1840082951346.2537</v>
      </c>
      <c r="J38" s="1">
        <f t="shared" si="4"/>
        <v>1752463436463.7429</v>
      </c>
    </row>
    <row r="39" spans="1:10" ht="14.25" x14ac:dyDescent="0.45">
      <c r="A39" s="3">
        <f t="shared" si="5"/>
        <v>1051.640667025282</v>
      </c>
      <c r="B39" s="1">
        <v>0.95089514066496195</v>
      </c>
      <c r="C39" s="1">
        <v>1533467828995.04</v>
      </c>
      <c r="D39" s="1">
        <f t="shared" si="6"/>
        <v>1689069013045.2629</v>
      </c>
      <c r="E39" s="1">
        <f t="shared" si="7"/>
        <v>1.0296187823659701E-2</v>
      </c>
      <c r="I39" s="1">
        <f t="shared" si="3"/>
        <v>1841614312621.4421</v>
      </c>
      <c r="J39" s="1">
        <f t="shared" si="4"/>
        <v>1754427546185.5266</v>
      </c>
    </row>
    <row r="40" spans="1:10" x14ac:dyDescent="0.25">
      <c r="A40" s="3">
        <f t="shared" si="5"/>
        <v>1056.7567567567567</v>
      </c>
      <c r="B40" s="1">
        <v>0.94629156010230198</v>
      </c>
      <c r="C40" s="1">
        <v>1567313696892.1399</v>
      </c>
      <c r="D40" s="1">
        <f t="shared" si="6"/>
        <v>1700390045930.2146</v>
      </c>
      <c r="E40" s="1">
        <f t="shared" si="7"/>
        <v>7.2092468609757394E-3</v>
      </c>
      <c r="I40" s="1">
        <f t="shared" si="3"/>
        <v>1850875460912.1538</v>
      </c>
      <c r="J40" s="1">
        <f t="shared" si="4"/>
        <v>1766316633393.9956</v>
      </c>
    </row>
    <row r="41" spans="1:10" x14ac:dyDescent="0.25">
      <c r="A41" s="3">
        <f t="shared" si="5"/>
        <v>1065.3950953678475</v>
      </c>
      <c r="B41" s="1">
        <v>0.93861892583120199</v>
      </c>
      <c r="C41" s="1">
        <v>1590291613785.05</v>
      </c>
      <c r="D41" s="1">
        <f t="shared" si="6"/>
        <v>1719686728909.3618</v>
      </c>
      <c r="E41" s="1">
        <f t="shared" si="7"/>
        <v>6.6203694377984087E-3</v>
      </c>
      <c r="I41" s="1">
        <f t="shared" si="3"/>
        <v>1866593370058.9802</v>
      </c>
      <c r="J41" s="1">
        <f t="shared" si="4"/>
        <v>1786537069736.9717</v>
      </c>
    </row>
    <row r="42" spans="1:10" x14ac:dyDescent="0.25">
      <c r="A42" s="3">
        <f t="shared" si="5"/>
        <v>1069.7674418604654</v>
      </c>
      <c r="B42" s="1">
        <v>0.934782608695652</v>
      </c>
      <c r="C42" s="1">
        <v>1852872717800.45</v>
      </c>
      <c r="D42" s="1">
        <f t="shared" si="6"/>
        <v>1729540743089.0251</v>
      </c>
      <c r="E42" s="1">
        <f t="shared" si="7"/>
        <v>4.4305760649709629E-3</v>
      </c>
      <c r="I42" s="1">
        <f t="shared" si="3"/>
        <v>1874587566495.1001</v>
      </c>
      <c r="J42" s="1">
        <f t="shared" si="4"/>
        <v>1796841692257.635</v>
      </c>
    </row>
    <row r="43" spans="1:10" x14ac:dyDescent="0.25">
      <c r="A43" s="3">
        <f t="shared" si="5"/>
        <v>1070.646221248631</v>
      </c>
      <c r="B43" s="1">
        <v>0.93401534526854202</v>
      </c>
      <c r="C43" s="1">
        <v>1601906592377.3301</v>
      </c>
      <c r="D43" s="1">
        <f t="shared" si="6"/>
        <v>1731528306346.4822</v>
      </c>
      <c r="E43" s="1">
        <f t="shared" si="7"/>
        <v>6.5475849567934842E-3</v>
      </c>
      <c r="I43" s="1">
        <f t="shared" si="3"/>
        <v>1876197395936.5999</v>
      </c>
      <c r="J43" s="1">
        <f t="shared" si="4"/>
        <v>1798918445053.1008</v>
      </c>
    </row>
    <row r="44" spans="1:10" x14ac:dyDescent="0.25">
      <c r="A44" s="3">
        <f t="shared" si="5"/>
        <v>1080.4089527493777</v>
      </c>
      <c r="B44" s="1">
        <v>0.92557544757033305</v>
      </c>
      <c r="C44" s="1">
        <v>1625391665354.6399</v>
      </c>
      <c r="D44" s="1">
        <f t="shared" si="6"/>
        <v>1753767617069.9402</v>
      </c>
      <c r="E44" s="1">
        <f t="shared" si="7"/>
        <v>6.2380851071146973E-3</v>
      </c>
      <c r="I44" s="1">
        <f t="shared" si="3"/>
        <v>1894151400748.7305</v>
      </c>
      <c r="J44" s="1">
        <f t="shared" si="4"/>
        <v>1822117584602.5095</v>
      </c>
    </row>
    <row r="45" spans="1:10" x14ac:dyDescent="0.25">
      <c r="A45" s="3">
        <f t="shared" si="5"/>
        <v>1085.8094973618436</v>
      </c>
      <c r="B45" s="1">
        <v>0.92097186700767297</v>
      </c>
      <c r="C45" s="1">
        <v>1649221045955.99</v>
      </c>
      <c r="D45" s="1">
        <f t="shared" si="6"/>
        <v>1766194985078.1169</v>
      </c>
      <c r="E45" s="1">
        <f t="shared" si="7"/>
        <v>5.0306081920630146E-3</v>
      </c>
      <c r="I45" s="1">
        <f t="shared" si="3"/>
        <v>1904137921227.2534</v>
      </c>
      <c r="J45" s="1">
        <f t="shared" si="4"/>
        <v>1835051433774.7378</v>
      </c>
    </row>
    <row r="46" spans="1:10" x14ac:dyDescent="0.25">
      <c r="A46" s="3">
        <f t="shared" si="5"/>
        <v>1095.8520179372197</v>
      </c>
      <c r="B46" s="1">
        <v>0.91253196930946301</v>
      </c>
      <c r="C46" s="1">
        <v>1667322067074.8</v>
      </c>
      <c r="D46" s="1">
        <f t="shared" si="6"/>
        <v>1789540962542.0671</v>
      </c>
      <c r="E46" s="1">
        <f t="shared" si="7"/>
        <v>5.3732582336494293E-3</v>
      </c>
      <c r="I46" s="1">
        <f t="shared" si="3"/>
        <v>1922811214653.5315</v>
      </c>
      <c r="J46" s="1">
        <f t="shared" si="4"/>
        <v>1859292775219.0144</v>
      </c>
    </row>
    <row r="47" spans="1:10" x14ac:dyDescent="0.25">
      <c r="A47" s="3">
        <f t="shared" si="5"/>
        <v>1102.3400056385681</v>
      </c>
      <c r="B47" s="1">
        <v>0.90716112531969295</v>
      </c>
      <c r="C47" s="1">
        <v>1710334151829.21</v>
      </c>
      <c r="D47" s="1">
        <f t="shared" si="6"/>
        <v>1804787463371.1931</v>
      </c>
      <c r="E47" s="1">
        <f t="shared" si="7"/>
        <v>3.0498075998965182E-3</v>
      </c>
      <c r="I47" s="1">
        <f t="shared" si="3"/>
        <v>1934945944937.4058</v>
      </c>
      <c r="J47" s="1">
        <f t="shared" si="4"/>
        <v>1875085527980.6147</v>
      </c>
    </row>
    <row r="48" spans="1:10" x14ac:dyDescent="0.25">
      <c r="A48" s="3">
        <f t="shared" si="5"/>
        <v>1103.2731376975171</v>
      </c>
      <c r="B48" s="1">
        <v>0.90639386189258297</v>
      </c>
      <c r="C48" s="1">
        <v>1691766176742.78</v>
      </c>
      <c r="D48" s="1">
        <f t="shared" si="6"/>
        <v>1806990862712.6096</v>
      </c>
      <c r="E48" s="1">
        <f t="shared" si="7"/>
        <v>4.6388506511173423E-3</v>
      </c>
      <c r="I48" s="1">
        <f t="shared" si="3"/>
        <v>1936695770008.9536</v>
      </c>
      <c r="J48" s="1">
        <f t="shared" si="4"/>
        <v>1877365408619.2061</v>
      </c>
    </row>
    <row r="49" spans="1:10" x14ac:dyDescent="0.25">
      <c r="A49" s="3">
        <f t="shared" si="5"/>
        <v>1105.1441492368572</v>
      </c>
      <c r="B49" s="1">
        <v>0.90485933503836302</v>
      </c>
      <c r="C49" s="1">
        <v>1852872717800.45</v>
      </c>
      <c r="D49" s="1">
        <f t="shared" si="6"/>
        <v>1811416886816.1787</v>
      </c>
      <c r="E49" s="1">
        <f t="shared" si="7"/>
        <v>5.0058758745446413E-4</v>
      </c>
      <c r="I49" s="1">
        <f t="shared" si="3"/>
        <v>1940207764052.7422</v>
      </c>
      <c r="J49" s="1">
        <f t="shared" si="4"/>
        <v>1881943204359.4353</v>
      </c>
    </row>
    <row r="50" spans="1:10" x14ac:dyDescent="0.25">
      <c r="A50" s="3">
        <f t="shared" si="5"/>
        <v>1113.6428367986334</v>
      </c>
      <c r="B50" s="1">
        <v>0.89795396419437301</v>
      </c>
      <c r="C50" s="1">
        <v>1710334151829.21</v>
      </c>
      <c r="D50" s="1">
        <f t="shared" si="6"/>
        <v>1831655860984.3535</v>
      </c>
      <c r="E50" s="1">
        <f t="shared" si="7"/>
        <v>5.0317042244295432E-3</v>
      </c>
      <c r="I50" s="1">
        <f t="shared" si="3"/>
        <v>1956217929189.1643</v>
      </c>
      <c r="J50" s="1">
        <f t="shared" si="4"/>
        <v>1902844990535.4302</v>
      </c>
    </row>
    <row r="51" spans="1:10" x14ac:dyDescent="0.25">
      <c r="A51" s="3">
        <f t="shared" si="5"/>
        <v>1118.4210526315796</v>
      </c>
      <c r="B51" s="1">
        <v>0.89411764705882302</v>
      </c>
      <c r="C51" s="1">
        <v>2150969214707.04</v>
      </c>
      <c r="D51" s="1">
        <f t="shared" si="6"/>
        <v>1843131784843.7339</v>
      </c>
      <c r="E51" s="1">
        <f t="shared" si="7"/>
        <v>2.0482098931944172E-2</v>
      </c>
      <c r="I51" s="1">
        <f t="shared" si="3"/>
        <v>1965260671818.7578</v>
      </c>
      <c r="J51" s="1">
        <f t="shared" si="4"/>
        <v>1914674394337.4153</v>
      </c>
    </row>
    <row r="52" spans="1:10" x14ac:dyDescent="0.25">
      <c r="A52" s="3">
        <f t="shared" si="5"/>
        <v>1120.3438395415469</v>
      </c>
      <c r="B52" s="1">
        <v>0.89258312020460395</v>
      </c>
      <c r="C52" s="1">
        <v>1735408848794.96</v>
      </c>
      <c r="D52" s="1">
        <f t="shared" si="6"/>
        <v>1847769476612.3479</v>
      </c>
      <c r="E52" s="1">
        <f t="shared" si="7"/>
        <v>4.1920330617108243E-3</v>
      </c>
      <c r="I52" s="1">
        <f t="shared" si="3"/>
        <v>1968907901768.8137</v>
      </c>
      <c r="J52" s="1">
        <f t="shared" si="4"/>
        <v>1919450426470.217</v>
      </c>
    </row>
    <row r="53" spans="1:10" x14ac:dyDescent="0.25">
      <c r="A53" s="3">
        <f t="shared" si="5"/>
        <v>1130.057803468208</v>
      </c>
      <c r="B53" s="1">
        <v>0.88491048593350397</v>
      </c>
      <c r="C53" s="1">
        <v>1760851158386.1399</v>
      </c>
      <c r="D53" s="1">
        <f t="shared" si="6"/>
        <v>1871372119447.2295</v>
      </c>
      <c r="E53" s="1">
        <f t="shared" si="7"/>
        <v>3.9395263602245772E-3</v>
      </c>
      <c r="I53" s="1">
        <f t="shared" si="3"/>
        <v>1987406929332.9341</v>
      </c>
      <c r="J53" s="1">
        <f t="shared" si="4"/>
        <v>1943717646209.5042</v>
      </c>
    </row>
    <row r="54" spans="1:10" x14ac:dyDescent="0.25">
      <c r="A54" s="3">
        <f t="shared" si="5"/>
        <v>1138.9455286921061</v>
      </c>
      <c r="B54" s="1">
        <v>0.87800511508951395</v>
      </c>
      <c r="C54" s="1">
        <v>1793179218639.8</v>
      </c>
      <c r="D54" s="1">
        <f t="shared" si="6"/>
        <v>1893220255443.4805</v>
      </c>
      <c r="E54" s="1">
        <f t="shared" si="7"/>
        <v>3.1124972311784393E-3</v>
      </c>
      <c r="I54" s="1">
        <f t="shared" si="3"/>
        <v>2004438961243.2412</v>
      </c>
      <c r="J54" s="1">
        <f t="shared" si="4"/>
        <v>1966123468408.7283</v>
      </c>
    </row>
    <row r="55" spans="1:10" x14ac:dyDescent="0.25">
      <c r="A55" s="3">
        <f t="shared" si="5"/>
        <v>1147.9741632413391</v>
      </c>
      <c r="B55" s="1">
        <v>0.87109974424552405</v>
      </c>
      <c r="C55" s="1">
        <v>1819468482328.1799</v>
      </c>
      <c r="D55" s="1">
        <f t="shared" si="6"/>
        <v>1915662613307.1711</v>
      </c>
      <c r="E55" s="1">
        <f t="shared" si="7"/>
        <v>2.795169039570024E-3</v>
      </c>
      <c r="I55" s="1">
        <f t="shared" si="3"/>
        <v>2021844565559.0574</v>
      </c>
      <c r="J55" s="1">
        <f t="shared" si="4"/>
        <v>1989082843324.0549</v>
      </c>
    </row>
    <row r="56" spans="1:10" x14ac:dyDescent="0.25">
      <c r="A56" s="3">
        <f t="shared" si="5"/>
        <v>1157.1470849363723</v>
      </c>
      <c r="B56" s="1">
        <v>0.86419437340153404</v>
      </c>
      <c r="C56" s="1">
        <v>1852872717800.45</v>
      </c>
      <c r="D56" s="1">
        <f t="shared" si="6"/>
        <v>1938719695717.686</v>
      </c>
      <c r="E56" s="1">
        <f t="shared" si="7"/>
        <v>2.1466381783090118E-3</v>
      </c>
      <c r="I56" s="1">
        <f t="shared" si="3"/>
        <v>2039634577606.6953</v>
      </c>
      <c r="J56" s="1">
        <f t="shared" si="4"/>
        <v>2012613848428.9189</v>
      </c>
    </row>
    <row r="57" spans="1:10" x14ac:dyDescent="0.25">
      <c r="A57" s="3">
        <f t="shared" si="5"/>
        <v>1166.4677804295939</v>
      </c>
      <c r="B57" s="1">
        <v>0.85728900255754503</v>
      </c>
      <c r="C57" s="1">
        <v>1880037130009.1699</v>
      </c>
      <c r="D57" s="1">
        <f t="shared" si="6"/>
        <v>1962412910676.3579</v>
      </c>
      <c r="E57" s="1">
        <f t="shared" si="7"/>
        <v>1.9198452949631851E-3</v>
      </c>
      <c r="I57" s="1">
        <f t="shared" si="3"/>
        <v>2057820243710.5344</v>
      </c>
      <c r="J57" s="1">
        <f t="shared" si="4"/>
        <v>2036735315517.6689</v>
      </c>
    </row>
    <row r="58" spans="1:10" x14ac:dyDescent="0.25">
      <c r="A58" s="3">
        <f t="shared" si="5"/>
        <v>1174.8798076923076</v>
      </c>
      <c r="B58" s="1">
        <v>0.851150895140665</v>
      </c>
      <c r="C58" s="1">
        <v>1900671472432.77</v>
      </c>
      <c r="D58" s="1">
        <f t="shared" si="6"/>
        <v>1984025638360.6953</v>
      </c>
      <c r="E58" s="1">
        <f t="shared" si="7"/>
        <v>1.9232711083021952E-3</v>
      </c>
      <c r="I58" s="1">
        <f t="shared" si="3"/>
        <v>2074326863656.408</v>
      </c>
      <c r="J58" s="1">
        <f t="shared" si="4"/>
        <v>2058688162076.0115</v>
      </c>
    </row>
    <row r="59" spans="1:10" x14ac:dyDescent="0.25">
      <c r="A59" s="3">
        <f t="shared" si="5"/>
        <v>1174.8798076923076</v>
      </c>
      <c r="B59" s="1">
        <v>0.851150895140665</v>
      </c>
      <c r="C59" s="1">
        <v>1748083717009.6201</v>
      </c>
      <c r="D59" s="1">
        <f t="shared" si="6"/>
        <v>1984025638360.6953</v>
      </c>
      <c r="E59" s="1">
        <f t="shared" si="7"/>
        <v>1.8217373748942611E-2</v>
      </c>
      <c r="I59" s="1">
        <f t="shared" si="3"/>
        <v>2074326863656.408</v>
      </c>
      <c r="J59" s="1">
        <f t="shared" si="4"/>
        <v>2058688162076.0115</v>
      </c>
    </row>
    <row r="60" spans="1:10" x14ac:dyDescent="0.25">
      <c r="A60" s="3">
        <f t="shared" si="5"/>
        <v>1183.4140435835354</v>
      </c>
      <c r="B60" s="1">
        <v>0.84501278772378496</v>
      </c>
      <c r="C60" s="1">
        <v>2007290391001.9399</v>
      </c>
      <c r="D60" s="1">
        <f t="shared" si="6"/>
        <v>2006175013116.0447</v>
      </c>
      <c r="E60" s="1">
        <f t="shared" si="7"/>
        <v>3.0876185974417831E-7</v>
      </c>
      <c r="I60" s="1">
        <f t="shared" si="3"/>
        <v>2091163817420.0918</v>
      </c>
      <c r="J60" s="1">
        <f t="shared" si="4"/>
        <v>2081137374148.6426</v>
      </c>
    </row>
    <row r="61" spans="1:10" x14ac:dyDescent="0.25">
      <c r="A61" s="3">
        <f t="shared" si="5"/>
        <v>1186.6464339908955</v>
      </c>
      <c r="B61" s="1">
        <v>0.84271099744245503</v>
      </c>
      <c r="C61" s="1">
        <v>1935566540985.6101</v>
      </c>
      <c r="D61" s="1">
        <f t="shared" si="6"/>
        <v>2014622836473.5505</v>
      </c>
      <c r="E61" s="1">
        <f t="shared" si="7"/>
        <v>1.6682329980879465E-3</v>
      </c>
      <c r="I61" s="1">
        <f t="shared" si="3"/>
        <v>2097564624032.0696</v>
      </c>
      <c r="J61" s="1">
        <f t="shared" si="4"/>
        <v>2089686816493.0195</v>
      </c>
    </row>
    <row r="62" spans="1:10" x14ac:dyDescent="0.25">
      <c r="A62" s="3">
        <f t="shared" si="5"/>
        <v>1194.2577886377526</v>
      </c>
      <c r="B62" s="1">
        <v>0.83734015345268498</v>
      </c>
      <c r="C62" s="1">
        <v>1963943302579.4399</v>
      </c>
      <c r="D62" s="1">
        <f t="shared" si="6"/>
        <v>2034642395351.6018</v>
      </c>
      <c r="E62" s="1">
        <f t="shared" si="7"/>
        <v>1.2958949274618817E-3</v>
      </c>
      <c r="I62" s="1">
        <f t="shared" si="3"/>
        <v>2112687963792.8855</v>
      </c>
      <c r="J62" s="1">
        <f t="shared" si="4"/>
        <v>2109919621385.9851</v>
      </c>
    </row>
    <row r="63" spans="1:10" x14ac:dyDescent="0.25">
      <c r="A63" s="3">
        <f t="shared" si="5"/>
        <v>1198.6511342734511</v>
      </c>
      <c r="B63" s="1">
        <v>0.83427109974424596</v>
      </c>
      <c r="C63" s="1">
        <v>1949703296623.76</v>
      </c>
      <c r="D63" s="1">
        <f t="shared" si="6"/>
        <v>2046279325819.4021</v>
      </c>
      <c r="E63" s="1">
        <f t="shared" si="7"/>
        <v>2.4535879952097771E-3</v>
      </c>
      <c r="I63" s="1">
        <f t="shared" si="3"/>
        <v>2121449967335.6023</v>
      </c>
      <c r="J63" s="1">
        <f t="shared" si="4"/>
        <v>2121662942295.1382</v>
      </c>
    </row>
    <row r="64" spans="1:10" x14ac:dyDescent="0.25">
      <c r="A64" s="3">
        <f t="shared" si="5"/>
        <v>1205.302096177558</v>
      </c>
      <c r="B64" s="1">
        <v>0.82966751918158599</v>
      </c>
      <c r="C64" s="1">
        <v>1992736087379.6699</v>
      </c>
      <c r="D64" s="1">
        <f t="shared" si="6"/>
        <v>2064009720147.2605</v>
      </c>
      <c r="E64" s="1">
        <f t="shared" si="7"/>
        <v>1.2792582271212948E-3</v>
      </c>
      <c r="I64" s="1">
        <f t="shared" si="3"/>
        <v>2134759861125.4258</v>
      </c>
      <c r="J64" s="1">
        <f t="shared" si="4"/>
        <v>2139531040085.7285</v>
      </c>
    </row>
    <row r="65" spans="1:10" x14ac:dyDescent="0.25">
      <c r="A65" s="3">
        <f t="shared" si="5"/>
        <v>1214.2857142857142</v>
      </c>
      <c r="B65" s="1">
        <v>0.82352941176470595</v>
      </c>
      <c r="C65" s="1">
        <v>2036718674488.4099</v>
      </c>
      <c r="D65" s="1">
        <f t="shared" si="6"/>
        <v>2088176045547.6023</v>
      </c>
      <c r="E65" s="1">
        <f t="shared" si="7"/>
        <v>6.3831213087819428E-4</v>
      </c>
      <c r="I65" s="1">
        <f t="shared" si="3"/>
        <v>2152824251943.2073</v>
      </c>
      <c r="J65" s="1">
        <f t="shared" si="4"/>
        <v>2163838484583.6609</v>
      </c>
    </row>
    <row r="66" spans="1:10" x14ac:dyDescent="0.25">
      <c r="A66" s="3">
        <f t="shared" si="5"/>
        <v>1225.7053291536054</v>
      </c>
      <c r="B66" s="1">
        <v>0.81585677749360597</v>
      </c>
      <c r="C66" s="1">
        <v>2066578397228.9399</v>
      </c>
      <c r="D66" s="1">
        <f t="shared" si="6"/>
        <v>2119256672769.8645</v>
      </c>
      <c r="E66" s="1">
        <f t="shared" si="7"/>
        <v>6.4976951036132147E-4</v>
      </c>
      <c r="I66" s="1">
        <f t="shared" si="3"/>
        <v>2175929604682.844</v>
      </c>
      <c r="J66" s="1">
        <f t="shared" si="4"/>
        <v>2195023545070.6362</v>
      </c>
    </row>
    <row r="67" spans="1:10" x14ac:dyDescent="0.25">
      <c r="A67" s="3">
        <f t="shared" ref="A67:A98" si="8">1000/B67</f>
        <v>1228.0150753768846</v>
      </c>
      <c r="B67" s="1">
        <v>0.81432225063938601</v>
      </c>
      <c r="C67" s="1">
        <v>2347249382648.5698</v>
      </c>
      <c r="D67" s="1">
        <f t="shared" ref="D67:D98" si="9">H$1*A67^H$2*EXP(-H$3/1.98726/A67)</f>
        <v>2125592340486.6372</v>
      </c>
      <c r="E67" s="1">
        <f t="shared" ref="E67:E98" si="10">(D67-C67)^2/C67^2</f>
        <v>8.91753043484232E-3</v>
      </c>
      <c r="I67" s="1">
        <f t="shared" si="3"/>
        <v>2180622258526.1116</v>
      </c>
      <c r="J67" s="1">
        <f t="shared" si="4"/>
        <v>2201370075814.04</v>
      </c>
    </row>
    <row r="68" spans="1:10" x14ac:dyDescent="0.25">
      <c r="A68" s="3">
        <f t="shared" si="8"/>
        <v>1232.6607818411101</v>
      </c>
      <c r="B68" s="1">
        <v>0.811253196930946</v>
      </c>
      <c r="C68" s="1">
        <v>1866405504344.0701</v>
      </c>
      <c r="D68" s="1">
        <f t="shared" si="9"/>
        <v>2138385841012.5205</v>
      </c>
      <c r="E68" s="1">
        <f t="shared" si="10"/>
        <v>2.123552492512298E-2</v>
      </c>
      <c r="I68" s="1">
        <f t="shared" ref="I68:I131" si="11">0.0000000000000000044*6.02E+23*A68^1.82*EXP(829/A68)</f>
        <v>2190080464860.281</v>
      </c>
      <c r="J68" s="1">
        <f t="shared" ref="J68:J131" si="12">35700*A68^2.4*EXP(1063/A68)</f>
        <v>2214174921736.1646</v>
      </c>
    </row>
    <row r="69" spans="1:10" x14ac:dyDescent="0.25">
      <c r="A69" s="3">
        <f t="shared" si="8"/>
        <v>1236.1681947518184</v>
      </c>
      <c r="B69" s="1">
        <v>0.80895140664961596</v>
      </c>
      <c r="C69" s="1">
        <v>2096875884425.27</v>
      </c>
      <c r="D69" s="1">
        <f t="shared" si="9"/>
        <v>2148089183669.9146</v>
      </c>
      <c r="E69" s="1">
        <f t="shared" si="10"/>
        <v>5.9651320123825795E-4</v>
      </c>
      <c r="I69" s="1">
        <f t="shared" si="11"/>
        <v>2197238567057.46</v>
      </c>
      <c r="J69" s="1">
        <f t="shared" si="12"/>
        <v>2223877508775.0015</v>
      </c>
    </row>
    <row r="70" spans="1:10" x14ac:dyDescent="0.25">
      <c r="A70" s="3">
        <f t="shared" si="8"/>
        <v>1249.2012779552711</v>
      </c>
      <c r="B70" s="1">
        <v>0.80051150895140699</v>
      </c>
      <c r="C70" s="1">
        <v>2214500967146.71</v>
      </c>
      <c r="D70" s="1">
        <f t="shared" si="9"/>
        <v>2184481612030.0442</v>
      </c>
      <c r="E70" s="1">
        <f t="shared" si="10"/>
        <v>1.8375999407540145E-4</v>
      </c>
      <c r="I70" s="1">
        <f t="shared" si="11"/>
        <v>2223967471917.7617</v>
      </c>
      <c r="J70" s="1">
        <f t="shared" si="12"/>
        <v>2260196467618.1177</v>
      </c>
    </row>
    <row r="71" spans="1:10" x14ac:dyDescent="0.25">
      <c r="A71" s="3">
        <f t="shared" si="8"/>
        <v>1255.2166934189402</v>
      </c>
      <c r="B71" s="1">
        <v>0.796675191815857</v>
      </c>
      <c r="C71" s="1">
        <v>2407801624701.7998</v>
      </c>
      <c r="D71" s="1">
        <f t="shared" si="9"/>
        <v>2201457475934.5342</v>
      </c>
      <c r="E71" s="1">
        <f t="shared" si="10"/>
        <v>7.3441731955469066E-3</v>
      </c>
      <c r="I71" s="1">
        <f t="shared" si="11"/>
        <v>2236373218103.877</v>
      </c>
      <c r="J71" s="1">
        <f t="shared" si="12"/>
        <v>2277100635226.6069</v>
      </c>
    </row>
    <row r="72" spans="1:10" x14ac:dyDescent="0.25">
      <c r="A72" s="3">
        <f t="shared" si="8"/>
        <v>1256.4267352185086</v>
      </c>
      <c r="B72" s="1">
        <v>0.79590792838874702</v>
      </c>
      <c r="C72" s="1">
        <v>2166679202211.79</v>
      </c>
      <c r="D72" s="1">
        <f t="shared" si="9"/>
        <v>2204885962511.4067</v>
      </c>
      <c r="E72" s="1">
        <f t="shared" si="10"/>
        <v>3.1095045617718413E-4</v>
      </c>
      <c r="I72" s="1">
        <f t="shared" si="11"/>
        <v>2238873968516.394</v>
      </c>
      <c r="J72" s="1">
        <f t="shared" si="12"/>
        <v>2280511800565.894</v>
      </c>
    </row>
    <row r="73" spans="1:10" x14ac:dyDescent="0.25">
      <c r="A73" s="3">
        <f t="shared" si="8"/>
        <v>1268.6567164179105</v>
      </c>
      <c r="B73" s="1">
        <v>0.78823529411764703</v>
      </c>
      <c r="C73" s="1">
        <v>2206457996385.21</v>
      </c>
      <c r="D73" s="1">
        <f t="shared" si="9"/>
        <v>2239795436414.231</v>
      </c>
      <c r="E73" s="1">
        <f t="shared" si="10"/>
        <v>2.2828278710123999E-4</v>
      </c>
      <c r="I73" s="1">
        <f t="shared" si="11"/>
        <v>2264247638627.4541</v>
      </c>
      <c r="J73" s="1">
        <f t="shared" si="12"/>
        <v>2315191413371.4355</v>
      </c>
    </row>
    <row r="74" spans="1:10" x14ac:dyDescent="0.25">
      <c r="A74" s="3">
        <f t="shared" si="8"/>
        <v>1276.1096605744131</v>
      </c>
      <c r="B74" s="1">
        <v>0.78363171355498695</v>
      </c>
      <c r="C74" s="1">
        <v>1978287312959.79</v>
      </c>
      <c r="D74" s="1">
        <f t="shared" si="9"/>
        <v>2261299461401.293</v>
      </c>
      <c r="E74" s="1">
        <f t="shared" si="10"/>
        <v>2.0465927195387534E-2</v>
      </c>
      <c r="I74" s="1">
        <f t="shared" si="11"/>
        <v>2279797879803.1938</v>
      </c>
      <c r="J74" s="1">
        <f t="shared" si="12"/>
        <v>2336506174985.9443</v>
      </c>
    </row>
    <row r="75" spans="1:10" x14ac:dyDescent="0.25">
      <c r="A75" s="3">
        <f t="shared" si="8"/>
        <v>1278.6134728580776</v>
      </c>
      <c r="B75" s="1">
        <v>0.782097186700767</v>
      </c>
      <c r="C75" s="1">
        <v>2238806216508.0698</v>
      </c>
      <c r="D75" s="1">
        <f t="shared" si="9"/>
        <v>2268562920658.9668</v>
      </c>
      <c r="E75" s="1">
        <f t="shared" si="10"/>
        <v>1.7665935724501636E-4</v>
      </c>
      <c r="I75" s="1">
        <f t="shared" si="11"/>
        <v>2285036801307.6821</v>
      </c>
      <c r="J75" s="1">
        <f t="shared" si="12"/>
        <v>2343697640505.8262</v>
      </c>
    </row>
    <row r="76" spans="1:10" x14ac:dyDescent="0.25">
      <c r="A76" s="3">
        <f t="shared" si="8"/>
        <v>1291.2813738441207</v>
      </c>
      <c r="B76" s="1">
        <v>0.77442455242966801</v>
      </c>
      <c r="C76" s="1">
        <v>2288219929673.9902</v>
      </c>
      <c r="D76" s="1">
        <f t="shared" si="9"/>
        <v>2305614740770.144</v>
      </c>
      <c r="E76" s="1">
        <f t="shared" si="10"/>
        <v>5.7788830539797929E-5</v>
      </c>
      <c r="I76" s="1">
        <f t="shared" si="11"/>
        <v>2311656763109.7974</v>
      </c>
      <c r="J76" s="1">
        <f t="shared" si="12"/>
        <v>2380319953381.9663</v>
      </c>
    </row>
    <row r="77" spans="1:10" x14ac:dyDescent="0.25">
      <c r="A77" s="3">
        <f t="shared" si="8"/>
        <v>1301.5978695073231</v>
      </c>
      <c r="B77" s="1">
        <v>0.76828644501278798</v>
      </c>
      <c r="C77" s="1">
        <v>2021950994577.96</v>
      </c>
      <c r="D77" s="1">
        <f t="shared" si="9"/>
        <v>2336163370308.1953</v>
      </c>
      <c r="E77" s="1">
        <f t="shared" si="10"/>
        <v>2.414934309900453E-2</v>
      </c>
      <c r="I77" s="1">
        <f t="shared" si="11"/>
        <v>2333475588253.8101</v>
      </c>
      <c r="J77" s="1">
        <f t="shared" si="12"/>
        <v>2410437698564.8359</v>
      </c>
    </row>
    <row r="78" spans="1:10" x14ac:dyDescent="0.25">
      <c r="A78" s="3">
        <f t="shared" si="8"/>
        <v>1301.5978695073231</v>
      </c>
      <c r="B78" s="1">
        <v>0.76828644501278798</v>
      </c>
      <c r="C78" s="1">
        <v>2313334281308.7202</v>
      </c>
      <c r="D78" s="1">
        <f t="shared" si="9"/>
        <v>2336163370308.1953</v>
      </c>
      <c r="E78" s="1">
        <f t="shared" si="10"/>
        <v>9.7386862624336293E-5</v>
      </c>
      <c r="I78" s="1">
        <f t="shared" si="11"/>
        <v>2333475588253.8101</v>
      </c>
      <c r="J78" s="1">
        <f t="shared" si="12"/>
        <v>2410437698564.8359</v>
      </c>
    </row>
    <row r="79" spans="1:10" x14ac:dyDescent="0.25">
      <c r="A79" s="3">
        <f t="shared" si="8"/>
        <v>1314.7276395427034</v>
      </c>
      <c r="B79" s="1">
        <v>0.76061381074168799</v>
      </c>
      <c r="C79" s="1">
        <v>2373011611884.3799</v>
      </c>
      <c r="D79" s="1">
        <f t="shared" si="9"/>
        <v>2375530058472.9038</v>
      </c>
      <c r="E79" s="1">
        <f t="shared" si="10"/>
        <v>1.1263302877682419E-6</v>
      </c>
      <c r="I79" s="1">
        <f t="shared" si="11"/>
        <v>2361425219636.4766</v>
      </c>
      <c r="J79" s="1">
        <f t="shared" si="12"/>
        <v>2449149605523.0986</v>
      </c>
    </row>
    <row r="80" spans="1:10" x14ac:dyDescent="0.25">
      <c r="A80" s="3">
        <f t="shared" si="8"/>
        <v>1317.3854447439353</v>
      </c>
      <c r="B80" s="1">
        <v>0.75907928388746804</v>
      </c>
      <c r="C80" s="1">
        <v>2081672021338.52</v>
      </c>
      <c r="D80" s="1">
        <f t="shared" si="9"/>
        <v>2383565506296.8955</v>
      </c>
      <c r="E80" s="1">
        <f t="shared" si="10"/>
        <v>2.1032111299004314E-2</v>
      </c>
      <c r="I80" s="1">
        <f t="shared" si="11"/>
        <v>2367107515048.6128</v>
      </c>
      <c r="J80" s="1">
        <f t="shared" si="12"/>
        <v>2457037895809.0942</v>
      </c>
    </row>
    <row r="81" spans="1:10" x14ac:dyDescent="0.25">
      <c r="A81" s="3">
        <f t="shared" si="8"/>
        <v>1325.4237288135598</v>
      </c>
      <c r="B81" s="1">
        <v>0.75447570332480796</v>
      </c>
      <c r="C81" s="1">
        <v>2399056594397.3398</v>
      </c>
      <c r="D81" s="1">
        <f t="shared" si="9"/>
        <v>2408004757533.2217</v>
      </c>
      <c r="E81" s="1">
        <f t="shared" si="10"/>
        <v>1.3911911299455271E-5</v>
      </c>
      <c r="I81" s="1">
        <f t="shared" si="11"/>
        <v>2384343264739.2949</v>
      </c>
      <c r="J81" s="1">
        <f t="shared" si="12"/>
        <v>2481001930392.9893</v>
      </c>
    </row>
    <row r="82" spans="1:10" x14ac:dyDescent="0.25">
      <c r="A82" s="3">
        <f t="shared" si="8"/>
        <v>1341.7982155113255</v>
      </c>
      <c r="B82" s="1">
        <v>0.74526854219948802</v>
      </c>
      <c r="C82" s="1">
        <v>2452007266746.8501</v>
      </c>
      <c r="D82" s="1">
        <f t="shared" si="9"/>
        <v>2458426634106.8247</v>
      </c>
      <c r="E82" s="1">
        <f t="shared" si="10"/>
        <v>6.8539503414504167E-6</v>
      </c>
      <c r="I82" s="1">
        <f t="shared" si="11"/>
        <v>2419686027491.7368</v>
      </c>
      <c r="J82" s="1">
        <f t="shared" si="12"/>
        <v>2530314442760.2588</v>
      </c>
    </row>
    <row r="83" spans="1:10" x14ac:dyDescent="0.25">
      <c r="A83" s="3">
        <f t="shared" si="8"/>
        <v>1344.5667125171933</v>
      </c>
      <c r="B83" s="1">
        <v>0.74373401534526895</v>
      </c>
      <c r="C83" s="1">
        <v>2000000000000</v>
      </c>
      <c r="D83" s="1">
        <f t="shared" si="9"/>
        <v>2467036401751.4751</v>
      </c>
      <c r="E83" s="1">
        <f t="shared" si="10"/>
        <v>5.4530750140241314E-2</v>
      </c>
      <c r="I83" s="1">
        <f t="shared" si="11"/>
        <v>2425692274884.6035</v>
      </c>
      <c r="J83" s="1">
        <f t="shared" si="12"/>
        <v>2538717758532.3311</v>
      </c>
    </row>
    <row r="84" spans="1:10" x14ac:dyDescent="0.25">
      <c r="A84" s="3">
        <f t="shared" si="8"/>
        <v>1350.1381215469605</v>
      </c>
      <c r="B84" s="1">
        <v>0.74066496163682904</v>
      </c>
      <c r="C84" s="1">
        <v>2497024495082.2998</v>
      </c>
      <c r="D84" s="1">
        <f t="shared" si="9"/>
        <v>2484437443378.2148</v>
      </c>
      <c r="E84" s="1">
        <f t="shared" si="10"/>
        <v>2.5409869053339702E-5</v>
      </c>
      <c r="I84" s="1">
        <f t="shared" si="11"/>
        <v>2437806274987.6011</v>
      </c>
      <c r="J84" s="1">
        <f t="shared" si="12"/>
        <v>2555686648083.3853</v>
      </c>
    </row>
    <row r="85" spans="1:10" x14ac:dyDescent="0.25">
      <c r="A85" s="3">
        <f t="shared" si="8"/>
        <v>1364.2707606420097</v>
      </c>
      <c r="B85" s="1">
        <v>0.73299232736572895</v>
      </c>
      <c r="C85" s="1">
        <v>2552137461652.8198</v>
      </c>
      <c r="D85" s="1">
        <f t="shared" si="9"/>
        <v>2529024896367.7617</v>
      </c>
      <c r="E85" s="1">
        <f t="shared" si="10"/>
        <v>8.2014034586709694E-5</v>
      </c>
      <c r="I85" s="1">
        <f t="shared" si="11"/>
        <v>2468695510127.104</v>
      </c>
      <c r="J85" s="1">
        <f t="shared" si="12"/>
        <v>2599077234970.0005</v>
      </c>
    </row>
    <row r="86" spans="1:10" x14ac:dyDescent="0.25">
      <c r="A86" s="3">
        <f t="shared" si="8"/>
        <v>1374.340949033392</v>
      </c>
      <c r="B86" s="1">
        <v>0.727621483375959</v>
      </c>
      <c r="C86" s="1">
        <v>2589553584927.5898</v>
      </c>
      <c r="D86" s="1">
        <f t="shared" si="9"/>
        <v>2561188284568.4194</v>
      </c>
      <c r="E86" s="1">
        <f t="shared" si="10"/>
        <v>1.1998445106779467E-4</v>
      </c>
      <c r="I86" s="1">
        <f t="shared" si="11"/>
        <v>2490845483467.3374</v>
      </c>
      <c r="J86" s="1">
        <f t="shared" si="12"/>
        <v>2630298909754.2383</v>
      </c>
    </row>
    <row r="87" spans="1:10" x14ac:dyDescent="0.25">
      <c r="A87" s="3">
        <f t="shared" si="8"/>
        <v>1374.340949033392</v>
      </c>
      <c r="B87" s="1">
        <v>0.727621483375959</v>
      </c>
      <c r="C87" s="1">
        <v>2222573256109.04</v>
      </c>
      <c r="D87" s="1">
        <f t="shared" si="9"/>
        <v>2561188284568.4194</v>
      </c>
      <c r="E87" s="1">
        <f t="shared" si="10"/>
        <v>2.3211344092760863E-2</v>
      </c>
      <c r="I87" s="1">
        <f t="shared" si="11"/>
        <v>2490845483467.3374</v>
      </c>
      <c r="J87" s="1">
        <f t="shared" si="12"/>
        <v>2630298909754.2383</v>
      </c>
    </row>
    <row r="88" spans="1:10" x14ac:dyDescent="0.25">
      <c r="A88" s="3">
        <f t="shared" si="8"/>
        <v>1391.9544321822721</v>
      </c>
      <c r="B88" s="1">
        <v>0.71841432225063895</v>
      </c>
      <c r="C88" s="1">
        <v>2646708803244.3301</v>
      </c>
      <c r="D88" s="1">
        <f t="shared" si="9"/>
        <v>2618233236556.1719</v>
      </c>
      <c r="E88" s="1">
        <f t="shared" si="10"/>
        <v>1.1575304584363121E-4</v>
      </c>
      <c r="I88" s="1">
        <f t="shared" si="11"/>
        <v>2529865889603.7734</v>
      </c>
      <c r="J88" s="1">
        <f t="shared" si="12"/>
        <v>2685516643936.7085</v>
      </c>
    </row>
    <row r="89" spans="1:10" x14ac:dyDescent="0.25">
      <c r="A89" s="3">
        <f t="shared" si="8"/>
        <v>1396.4285714285722</v>
      </c>
      <c r="B89" s="1">
        <v>0.71611253196930902</v>
      </c>
      <c r="C89" s="1">
        <v>2296560938666.8701</v>
      </c>
      <c r="D89" s="1">
        <f t="shared" si="9"/>
        <v>2632884074694.417</v>
      </c>
      <c r="E89" s="1">
        <f t="shared" si="10"/>
        <v>2.1446554982721352E-2</v>
      </c>
      <c r="I89" s="1">
        <f t="shared" si="11"/>
        <v>2539834007309.5259</v>
      </c>
      <c r="J89" s="1">
        <f t="shared" si="12"/>
        <v>2699666479416.7725</v>
      </c>
    </row>
    <row r="90" spans="1:10" x14ac:dyDescent="0.25">
      <c r="A90" s="3">
        <f t="shared" si="8"/>
        <v>1399.4273443092331</v>
      </c>
      <c r="B90" s="1">
        <v>0.71457800511508995</v>
      </c>
      <c r="C90" s="1">
        <v>2460945312603.9399</v>
      </c>
      <c r="D90" s="1">
        <f t="shared" si="9"/>
        <v>2642740203460.854</v>
      </c>
      <c r="E90" s="1">
        <f t="shared" si="10"/>
        <v>5.4570687052815283E-3</v>
      </c>
      <c r="I90" s="1">
        <f t="shared" si="11"/>
        <v>2546527812739.0615</v>
      </c>
      <c r="J90" s="1">
        <f t="shared" si="12"/>
        <v>2709178391683.2002</v>
      </c>
    </row>
    <row r="91" spans="1:10" x14ac:dyDescent="0.25">
      <c r="A91" s="3">
        <f t="shared" si="8"/>
        <v>1399.4273443092331</v>
      </c>
      <c r="B91" s="1">
        <v>0.71457800511508995</v>
      </c>
      <c r="C91" s="1">
        <v>2119890140010.1001</v>
      </c>
      <c r="D91" s="1">
        <f t="shared" si="9"/>
        <v>2642740203460.854</v>
      </c>
      <c r="E91" s="1">
        <f t="shared" si="10"/>
        <v>6.0831373210356761E-2</v>
      </c>
      <c r="I91" s="1">
        <f t="shared" si="11"/>
        <v>2546527812739.0615</v>
      </c>
      <c r="J91" s="1">
        <f t="shared" si="12"/>
        <v>2709178391683.2002</v>
      </c>
    </row>
    <row r="92" spans="1:10" x14ac:dyDescent="0.25">
      <c r="A92" s="3">
        <f t="shared" si="8"/>
        <v>1402.439024390243</v>
      </c>
      <c r="B92" s="1">
        <v>0.71304347826087</v>
      </c>
      <c r="C92" s="1">
        <v>2705125520454.1099</v>
      </c>
      <c r="D92" s="1">
        <f t="shared" si="9"/>
        <v>2652668242564.2236</v>
      </c>
      <c r="E92" s="1">
        <f t="shared" si="10"/>
        <v>3.7604226312000993E-4</v>
      </c>
      <c r="I92" s="1">
        <f t="shared" si="11"/>
        <v>2553260689551.9658</v>
      </c>
      <c r="J92" s="1">
        <f t="shared" si="12"/>
        <v>2718753908397.2021</v>
      </c>
    </row>
    <row r="93" spans="1:10" x14ac:dyDescent="0.25">
      <c r="A93" s="3">
        <f t="shared" si="8"/>
        <v>1417.6939811457573</v>
      </c>
      <c r="B93" s="1">
        <v>0.70537084398977001</v>
      </c>
      <c r="C93" s="1">
        <v>2552137461652.8198</v>
      </c>
      <c r="D93" s="1">
        <f t="shared" si="9"/>
        <v>2703411327126.0205</v>
      </c>
      <c r="E93" s="1">
        <f t="shared" si="10"/>
        <v>3.5133359872129041E-3</v>
      </c>
      <c r="I93" s="1">
        <f t="shared" si="11"/>
        <v>2587522072322.4136</v>
      </c>
      <c r="J93" s="1">
        <f t="shared" si="12"/>
        <v>2767605637655.9629</v>
      </c>
    </row>
    <row r="94" spans="1:10" x14ac:dyDescent="0.25">
      <c r="A94" s="3">
        <f t="shared" si="8"/>
        <v>1419.237749546279</v>
      </c>
      <c r="B94" s="1">
        <v>0.70460358056266004</v>
      </c>
      <c r="C94" s="1">
        <v>2754789832172.04</v>
      </c>
      <c r="D94" s="1">
        <f t="shared" si="9"/>
        <v>2708588843057.3149</v>
      </c>
      <c r="E94" s="1">
        <f t="shared" si="10"/>
        <v>2.8127141900252889E-4</v>
      </c>
      <c r="I94" s="1">
        <f t="shared" si="11"/>
        <v>2591003883587.3823</v>
      </c>
      <c r="J94" s="1">
        <f t="shared" si="12"/>
        <v>2772581852710.4136</v>
      </c>
    </row>
    <row r="95" spans="1:10" x14ac:dyDescent="0.25">
      <c r="A95" s="3">
        <f t="shared" si="8"/>
        <v>1423.889293517844</v>
      </c>
      <c r="B95" s="1">
        <v>0.70230179028133</v>
      </c>
      <c r="C95" s="1">
        <v>2198444237342.1201</v>
      </c>
      <c r="D95" s="1">
        <f t="shared" si="9"/>
        <v>2724236518726.0835</v>
      </c>
      <c r="E95" s="1">
        <f t="shared" si="10"/>
        <v>5.7200194295766005E-2</v>
      </c>
      <c r="I95" s="1">
        <f t="shared" si="11"/>
        <v>2601511188385.7412</v>
      </c>
      <c r="J95" s="1">
        <f t="shared" si="12"/>
        <v>2787611913800.5962</v>
      </c>
    </row>
    <row r="96" spans="1:10" x14ac:dyDescent="0.25">
      <c r="A96" s="3">
        <f t="shared" si="8"/>
        <v>1430.1389904901243</v>
      </c>
      <c r="B96" s="1">
        <v>0.69923273657288998</v>
      </c>
      <c r="C96" s="1">
        <v>2805365947737.7998</v>
      </c>
      <c r="D96" s="1">
        <f t="shared" si="9"/>
        <v>2745372194196.479</v>
      </c>
      <c r="E96" s="1">
        <f t="shared" si="10"/>
        <v>4.573335128204573E-4</v>
      </c>
      <c r="I96" s="1">
        <f t="shared" si="11"/>
        <v>2615666844902.5298</v>
      </c>
      <c r="J96" s="1">
        <f t="shared" si="12"/>
        <v>2807891500636.375</v>
      </c>
    </row>
    <row r="97" spans="1:10" x14ac:dyDescent="0.25">
      <c r="A97" s="3">
        <f t="shared" si="8"/>
        <v>1442.8044280442809</v>
      </c>
      <c r="B97" s="1">
        <v>0.69309462915600994</v>
      </c>
      <c r="C97" s="1">
        <v>2846494578036.3398</v>
      </c>
      <c r="D97" s="1">
        <f t="shared" si="9"/>
        <v>2788599381216.6064</v>
      </c>
      <c r="E97" s="1">
        <f t="shared" si="10"/>
        <v>4.1367983120867412E-4</v>
      </c>
      <c r="I97" s="1">
        <f t="shared" si="11"/>
        <v>2644488624054.1582</v>
      </c>
      <c r="J97" s="1">
        <f t="shared" si="12"/>
        <v>2849290699801.2222</v>
      </c>
    </row>
    <row r="98" spans="1:10" x14ac:dyDescent="0.25">
      <c r="A98" s="3">
        <f t="shared" si="8"/>
        <v>1458.9552238805961</v>
      </c>
      <c r="B98" s="1">
        <v>0.68542199488491096</v>
      </c>
      <c r="C98" s="1">
        <v>2919925901510.79</v>
      </c>
      <c r="D98" s="1">
        <f t="shared" si="9"/>
        <v>2844490961533.6963</v>
      </c>
      <c r="E98" s="1">
        <f t="shared" si="10"/>
        <v>6.6742341237470328E-4</v>
      </c>
      <c r="I98" s="1">
        <f t="shared" si="11"/>
        <v>2681501893130.1978</v>
      </c>
      <c r="J98" s="1">
        <f t="shared" si="12"/>
        <v>2902668518550.0156</v>
      </c>
    </row>
    <row r="99" spans="1:10" x14ac:dyDescent="0.25">
      <c r="A99" s="3">
        <f t="shared" ref="A99:A130" si="13">1000/B99</f>
        <v>1473.8032416132676</v>
      </c>
      <c r="B99" s="1">
        <v>0.67851662404092095</v>
      </c>
      <c r="C99" s="1">
        <v>2951973540326.8398</v>
      </c>
      <c r="D99" s="1">
        <f t="shared" ref="D99:D130" si="14">H$1*A99^H$2*EXP(-H$3/1.98726/A99)</f>
        <v>2896638067815.1675</v>
      </c>
      <c r="E99" s="1">
        <f t="shared" ref="E99:E130" si="15">(D99-C99)^2/C99^2</f>
        <v>3.5138427697283832E-4</v>
      </c>
      <c r="I99" s="1">
        <f t="shared" si="11"/>
        <v>2715785695846.624</v>
      </c>
      <c r="J99" s="1">
        <f t="shared" si="12"/>
        <v>2952321499851.4429</v>
      </c>
    </row>
    <row r="100" spans="1:10" x14ac:dyDescent="0.25">
      <c r="A100" s="3">
        <f t="shared" si="13"/>
        <v>1487.2575123621145</v>
      </c>
      <c r="B100" s="1">
        <v>0.67237851662404102</v>
      </c>
      <c r="C100" s="1">
        <v>3039164026778.3301</v>
      </c>
      <c r="D100" s="1">
        <f t="shared" si="14"/>
        <v>2944525297676.1016</v>
      </c>
      <c r="E100" s="1">
        <f t="shared" si="15"/>
        <v>9.6968241320653532E-4</v>
      </c>
      <c r="I100" s="1">
        <f t="shared" si="11"/>
        <v>2747062378530.624</v>
      </c>
      <c r="J100" s="1">
        <f t="shared" si="12"/>
        <v>2997795161711.125</v>
      </c>
    </row>
    <row r="101" spans="1:10" x14ac:dyDescent="0.25">
      <c r="A101" s="3">
        <f t="shared" si="13"/>
        <v>1495.7918898240246</v>
      </c>
      <c r="B101" s="1">
        <v>0.66854219948849103</v>
      </c>
      <c r="C101" s="1">
        <v>2666039513299.77</v>
      </c>
      <c r="D101" s="1">
        <f t="shared" si="14"/>
        <v>2975215571411.6865</v>
      </c>
      <c r="E101" s="1">
        <f t="shared" si="15"/>
        <v>1.3448645562818913E-2</v>
      </c>
      <c r="I101" s="1">
        <f t="shared" si="11"/>
        <v>2767005591040.7949</v>
      </c>
      <c r="J101" s="1">
        <f t="shared" si="12"/>
        <v>3026877925130.4487</v>
      </c>
    </row>
    <row r="102" spans="1:10" x14ac:dyDescent="0.25">
      <c r="A102" s="3">
        <f t="shared" si="13"/>
        <v>1506.163328197227</v>
      </c>
      <c r="B102" s="1">
        <v>0.66393861892583095</v>
      </c>
      <c r="C102" s="1">
        <v>3106242802232.8901</v>
      </c>
      <c r="D102" s="1">
        <f t="shared" si="14"/>
        <v>3012841535035.7515</v>
      </c>
      <c r="E102" s="1">
        <f t="shared" si="15"/>
        <v>9.0413803089982564E-4</v>
      </c>
      <c r="I102" s="1">
        <f t="shared" si="11"/>
        <v>2791349634705.2734</v>
      </c>
      <c r="J102" s="1">
        <f t="shared" si="12"/>
        <v>3062469613464.271</v>
      </c>
    </row>
    <row r="103" spans="1:10" x14ac:dyDescent="0.25">
      <c r="A103" s="3">
        <f t="shared" si="13"/>
        <v>1516.6795965865019</v>
      </c>
      <c r="B103" s="1">
        <v>0.65933503836317098</v>
      </c>
      <c r="C103" s="1">
        <v>3163271361401.48</v>
      </c>
      <c r="D103" s="1">
        <f t="shared" si="14"/>
        <v>3051363212440.4229</v>
      </c>
      <c r="E103" s="1">
        <f t="shared" si="15"/>
        <v>1.2515566886674603E-3</v>
      </c>
      <c r="I103" s="1">
        <f t="shared" si="11"/>
        <v>2816154264692.5864</v>
      </c>
      <c r="J103" s="1">
        <f t="shared" si="12"/>
        <v>3098837353635.7549</v>
      </c>
    </row>
    <row r="104" spans="1:10" x14ac:dyDescent="0.25">
      <c r="A104" s="3">
        <f t="shared" si="13"/>
        <v>1538.1589299763957</v>
      </c>
      <c r="B104" s="1">
        <v>0.65012787723785204</v>
      </c>
      <c r="C104" s="1">
        <v>3268574130022.6401</v>
      </c>
      <c r="D104" s="1">
        <f t="shared" si="14"/>
        <v>3131207147813.3721</v>
      </c>
      <c r="E104" s="1">
        <f t="shared" si="15"/>
        <v>1.7662331705738084E-3</v>
      </c>
      <c r="I104" s="1">
        <f t="shared" si="11"/>
        <v>2867193433272.0942</v>
      </c>
      <c r="J104" s="1">
        <f t="shared" si="12"/>
        <v>3173992749792.3008</v>
      </c>
    </row>
    <row r="105" spans="1:10" x14ac:dyDescent="0.25">
      <c r="A105" s="3">
        <f t="shared" si="13"/>
        <v>1550.9718365727883</v>
      </c>
      <c r="B105" s="1">
        <v>0.64475703324808198</v>
      </c>
      <c r="C105" s="1">
        <v>3316493716807.9199</v>
      </c>
      <c r="D105" s="1">
        <f t="shared" si="14"/>
        <v>3179583705233.9067</v>
      </c>
      <c r="E105" s="1">
        <f t="shared" si="15"/>
        <v>1.7041666287825889E-3</v>
      </c>
      <c r="I105" s="1">
        <f t="shared" si="11"/>
        <v>2897878966510.7632</v>
      </c>
      <c r="J105" s="1">
        <f t="shared" si="12"/>
        <v>3219385135577.1353</v>
      </c>
    </row>
    <row r="106" spans="1:10" x14ac:dyDescent="0.25">
      <c r="A106" s="3">
        <f t="shared" si="13"/>
        <v>1571.543408360129</v>
      </c>
      <c r="B106" s="1">
        <v>0.63631713554987201</v>
      </c>
      <c r="C106" s="1">
        <v>3389693562346.3799</v>
      </c>
      <c r="D106" s="1">
        <f t="shared" si="14"/>
        <v>3258430025053.7559</v>
      </c>
      <c r="E106" s="1">
        <f t="shared" si="15"/>
        <v>1.499572024565706E-3</v>
      </c>
      <c r="I106" s="1">
        <f t="shared" si="11"/>
        <v>2947518367033.8345</v>
      </c>
      <c r="J106" s="1">
        <f t="shared" si="12"/>
        <v>3293142626147.126</v>
      </c>
    </row>
    <row r="107" spans="1:10" x14ac:dyDescent="0.25">
      <c r="A107" s="3">
        <f t="shared" si="13"/>
        <v>1586.8506493506502</v>
      </c>
      <c r="B107" s="1">
        <v>0.63017902813299198</v>
      </c>
      <c r="C107" s="1">
        <v>3464509035063.54</v>
      </c>
      <c r="D107" s="1">
        <f t="shared" si="14"/>
        <v>3318044921260.3223</v>
      </c>
      <c r="E107" s="1">
        <f t="shared" si="15"/>
        <v>1.7872242965701255E-3</v>
      </c>
      <c r="I107" s="1">
        <f t="shared" si="11"/>
        <v>2984751783885.103</v>
      </c>
      <c r="J107" s="1">
        <f t="shared" si="12"/>
        <v>3348729486984.6187</v>
      </c>
    </row>
    <row r="108" spans="1:10" x14ac:dyDescent="0.25">
      <c r="A108" s="3">
        <f t="shared" si="13"/>
        <v>1590.7241659886095</v>
      </c>
      <c r="B108" s="1">
        <v>0.62864450127877203</v>
      </c>
      <c r="C108" s="1">
        <v>2962734060995.02</v>
      </c>
      <c r="D108" s="1">
        <f t="shared" si="14"/>
        <v>3333259036549.2129</v>
      </c>
      <c r="E108" s="1">
        <f t="shared" si="15"/>
        <v>1.5640464031485526E-2</v>
      </c>
      <c r="I108" s="1">
        <f t="shared" si="11"/>
        <v>2994213788184.6064</v>
      </c>
      <c r="J108" s="1">
        <f t="shared" si="12"/>
        <v>3362891256952.9058</v>
      </c>
    </row>
    <row r="109" spans="1:10" x14ac:dyDescent="0.25">
      <c r="A109" s="3">
        <f t="shared" si="13"/>
        <v>1594.6166394779757</v>
      </c>
      <c r="B109" s="1">
        <v>0.62710997442455296</v>
      </c>
      <c r="C109" s="1">
        <v>3106242802232.8901</v>
      </c>
      <c r="D109" s="1">
        <f t="shared" si="14"/>
        <v>3348600022691.1279</v>
      </c>
      <c r="E109" s="1">
        <f t="shared" si="15"/>
        <v>6.0875301696654543E-3</v>
      </c>
      <c r="I109" s="1">
        <f t="shared" si="11"/>
        <v>3003738362125.1816</v>
      </c>
      <c r="J109" s="1">
        <f t="shared" si="12"/>
        <v>3377161211771.5464</v>
      </c>
    </row>
    <row r="110" spans="1:10" x14ac:dyDescent="0.25">
      <c r="A110" s="3">
        <f t="shared" si="13"/>
        <v>1606.4092029580927</v>
      </c>
      <c r="B110" s="1">
        <v>0.62250639386189299</v>
      </c>
      <c r="C110" s="1">
        <v>3566837942811.5898</v>
      </c>
      <c r="D110" s="1">
        <f t="shared" si="14"/>
        <v>3395398196736.1382</v>
      </c>
      <c r="E110" s="1">
        <f t="shared" si="15"/>
        <v>2.310235610220918E-3</v>
      </c>
      <c r="I110" s="1">
        <f t="shared" si="11"/>
        <v>3032693195434.8296</v>
      </c>
      <c r="J110" s="1">
        <f t="shared" si="12"/>
        <v>3420631313768.4604</v>
      </c>
    </row>
    <row r="111" spans="1:10" x14ac:dyDescent="0.25">
      <c r="A111" s="3">
        <f t="shared" si="13"/>
        <v>1620.3895565685862</v>
      </c>
      <c r="B111" s="1">
        <v>0.61713554987212305</v>
      </c>
      <c r="C111" s="1">
        <v>3619130286062.9199</v>
      </c>
      <c r="D111" s="1">
        <f t="shared" si="14"/>
        <v>3451506702407.063</v>
      </c>
      <c r="E111" s="1">
        <f t="shared" si="15"/>
        <v>2.14517045662826E-3</v>
      </c>
      <c r="I111" s="1">
        <f t="shared" si="11"/>
        <v>3067212954511.6743</v>
      </c>
      <c r="J111" s="1">
        <f t="shared" si="12"/>
        <v>3472630654973.6182</v>
      </c>
    </row>
    <row r="112" spans="1:10" x14ac:dyDescent="0.25">
      <c r="A112" s="3">
        <f t="shared" si="13"/>
        <v>1642.8571428571431</v>
      </c>
      <c r="B112" s="1">
        <v>0.60869565217391297</v>
      </c>
      <c r="C112" s="1">
        <v>3739608232967.3198</v>
      </c>
      <c r="D112" s="1">
        <f t="shared" si="14"/>
        <v>3543113197778.4014</v>
      </c>
      <c r="E112" s="1">
        <f t="shared" si="15"/>
        <v>2.76090172900468E-3</v>
      </c>
      <c r="I112" s="1">
        <f t="shared" si="11"/>
        <v>3123126507411.7485</v>
      </c>
      <c r="J112" s="1">
        <f t="shared" si="12"/>
        <v>3557256233612.4619</v>
      </c>
    </row>
    <row r="113" spans="1:10" x14ac:dyDescent="0.25">
      <c r="A113" s="3">
        <f t="shared" si="13"/>
        <v>1644.9305847707196</v>
      </c>
      <c r="B113" s="1">
        <v>0.60792838874680299</v>
      </c>
      <c r="C113" s="1">
        <v>3117565664520.5098</v>
      </c>
      <c r="D113" s="1">
        <f t="shared" si="14"/>
        <v>3551656771464.2954</v>
      </c>
      <c r="E113" s="1">
        <f t="shared" si="15"/>
        <v>1.9387890491921425E-2</v>
      </c>
      <c r="I113" s="1">
        <f t="shared" si="11"/>
        <v>3128313649176.8491</v>
      </c>
      <c r="J113" s="1">
        <f t="shared" si="12"/>
        <v>3565131872694.5835</v>
      </c>
    </row>
    <row r="114" spans="1:10" x14ac:dyDescent="0.25">
      <c r="A114" s="3">
        <f t="shared" si="13"/>
        <v>1651.182432432433</v>
      </c>
      <c r="B114" s="1">
        <v>0.60562659846547295</v>
      </c>
      <c r="C114" s="1">
        <v>3365115838309.0498</v>
      </c>
      <c r="D114" s="1">
        <f t="shared" si="14"/>
        <v>3577509328364.855</v>
      </c>
      <c r="E114" s="1">
        <f t="shared" si="15"/>
        <v>3.983660921262548E-3</v>
      </c>
      <c r="I114" s="1">
        <f t="shared" si="11"/>
        <v>3143981602279.0684</v>
      </c>
      <c r="J114" s="1">
        <f t="shared" si="12"/>
        <v>3588946022351.5132</v>
      </c>
    </row>
    <row r="115" spans="1:10" x14ac:dyDescent="0.25">
      <c r="A115" s="3">
        <f t="shared" si="13"/>
        <v>1659.5925297113758</v>
      </c>
      <c r="B115" s="1">
        <v>0.60255754475703305</v>
      </c>
      <c r="C115" s="1">
        <v>3822146831982.3799</v>
      </c>
      <c r="D115" s="1">
        <f t="shared" si="14"/>
        <v>3612504900682.7832</v>
      </c>
      <c r="E115" s="1">
        <f t="shared" si="15"/>
        <v>3.0084414934324691E-3</v>
      </c>
      <c r="I115" s="1">
        <f t="shared" si="11"/>
        <v>3165123889956.3848</v>
      </c>
      <c r="J115" s="1">
        <f t="shared" si="12"/>
        <v>3621141295583.7148</v>
      </c>
    </row>
    <row r="116" spans="1:10" x14ac:dyDescent="0.25">
      <c r="A116" s="3">
        <f t="shared" si="13"/>
        <v>1678.8321167883223</v>
      </c>
      <c r="B116" s="1">
        <v>0.59565217391304304</v>
      </c>
      <c r="C116" s="1">
        <v>3920747160453.6699</v>
      </c>
      <c r="D116" s="1">
        <f t="shared" si="14"/>
        <v>3693508624913.7153</v>
      </c>
      <c r="E116" s="1">
        <f t="shared" si="15"/>
        <v>3.3591259683093768E-3</v>
      </c>
      <c r="I116" s="1">
        <f t="shared" si="11"/>
        <v>3213772454045.4365</v>
      </c>
      <c r="J116" s="1">
        <f t="shared" si="12"/>
        <v>3695485360125.5615</v>
      </c>
    </row>
    <row r="117" spans="1:10" x14ac:dyDescent="0.25">
      <c r="A117" s="3">
        <f t="shared" si="13"/>
        <v>1685.3448275862056</v>
      </c>
      <c r="B117" s="1">
        <v>0.593350383631714</v>
      </c>
      <c r="C117" s="1">
        <v>3658852040706.0698</v>
      </c>
      <c r="D117" s="1">
        <f t="shared" si="14"/>
        <v>3721227981556.6782</v>
      </c>
      <c r="E117" s="1">
        <f t="shared" si="15"/>
        <v>2.906327315589757E-4</v>
      </c>
      <c r="I117" s="1">
        <f t="shared" si="11"/>
        <v>3230328929491.3301</v>
      </c>
      <c r="J117" s="1">
        <f t="shared" si="12"/>
        <v>3720869699552.0752</v>
      </c>
    </row>
    <row r="118" spans="1:10" x14ac:dyDescent="0.25">
      <c r="A118" s="3">
        <f t="shared" si="13"/>
        <v>1698.5230234578619</v>
      </c>
      <c r="B118" s="1">
        <v>0.58874680306905403</v>
      </c>
      <c r="C118" s="1">
        <v>4007283759358.1401</v>
      </c>
      <c r="D118" s="1">
        <f t="shared" si="14"/>
        <v>3777781770309.7202</v>
      </c>
      <c r="E118" s="1">
        <f t="shared" si="15"/>
        <v>3.2799914759026379E-3</v>
      </c>
      <c r="I118" s="1">
        <f t="shared" si="11"/>
        <v>3263967084704.2812</v>
      </c>
      <c r="J118" s="1">
        <f t="shared" si="12"/>
        <v>3772572486541.4585</v>
      </c>
    </row>
    <row r="119" spans="1:10" x14ac:dyDescent="0.25">
      <c r="A119" s="3">
        <f t="shared" si="13"/>
        <v>1720.950704225352</v>
      </c>
      <c r="B119" s="1">
        <v>0.58107416879795404</v>
      </c>
      <c r="C119" s="1">
        <v>4125644244489.3501</v>
      </c>
      <c r="D119" s="1">
        <f t="shared" si="14"/>
        <v>3875466688770.6499</v>
      </c>
      <c r="E119" s="1">
        <f t="shared" si="15"/>
        <v>3.6771651739871025E-3</v>
      </c>
      <c r="I119" s="1">
        <f t="shared" si="11"/>
        <v>3321635068077.0073</v>
      </c>
      <c r="J119" s="1">
        <f t="shared" si="12"/>
        <v>3861608700180.9893</v>
      </c>
    </row>
    <row r="120" spans="1:10" x14ac:dyDescent="0.25">
      <c r="A120" s="3">
        <f t="shared" si="13"/>
        <v>1739.3238434163707</v>
      </c>
      <c r="B120" s="1">
        <v>0.574936061381074</v>
      </c>
      <c r="C120" s="1">
        <v>4201388338523.5498</v>
      </c>
      <c r="D120" s="1">
        <f t="shared" si="14"/>
        <v>3956849258322.1904</v>
      </c>
      <c r="E120" s="1">
        <f t="shared" si="15"/>
        <v>3.3877464381655365E-3</v>
      </c>
      <c r="I120" s="1">
        <f t="shared" si="11"/>
        <v>3369270581563.4961</v>
      </c>
      <c r="J120" s="1">
        <f t="shared" si="12"/>
        <v>3935531786225.2764</v>
      </c>
    </row>
    <row r="121" spans="1:10" x14ac:dyDescent="0.25">
      <c r="A121" s="3">
        <f t="shared" si="13"/>
        <v>1751.0076130765794</v>
      </c>
      <c r="B121" s="1">
        <v>0.57109974424552401</v>
      </c>
      <c r="C121" s="1">
        <v>3864096794174.8799</v>
      </c>
      <c r="D121" s="1">
        <f t="shared" si="14"/>
        <v>4009241363998.6792</v>
      </c>
      <c r="E121" s="1">
        <f t="shared" si="15"/>
        <v>1.4109304020684598E-3</v>
      </c>
      <c r="I121" s="1">
        <f t="shared" si="11"/>
        <v>3399746245250.7388</v>
      </c>
      <c r="J121" s="1">
        <f t="shared" si="12"/>
        <v>3983002421919.6655</v>
      </c>
    </row>
    <row r="122" spans="1:10" x14ac:dyDescent="0.25">
      <c r="A122" s="3">
        <f t="shared" si="13"/>
        <v>1760.4682575416491</v>
      </c>
      <c r="B122" s="1">
        <v>0.56803069053708399</v>
      </c>
      <c r="C122" s="1">
        <v>4341249189381.1802</v>
      </c>
      <c r="D122" s="1">
        <f t="shared" si="14"/>
        <v>4052030548640.9629</v>
      </c>
      <c r="E122" s="1">
        <f t="shared" si="15"/>
        <v>4.4383661885802573E-3</v>
      </c>
      <c r="I122" s="1">
        <f t="shared" si="11"/>
        <v>3424527439834.6631</v>
      </c>
      <c r="J122" s="1">
        <f t="shared" si="12"/>
        <v>4021704168208.7812</v>
      </c>
    </row>
    <row r="123" spans="1:10" x14ac:dyDescent="0.25">
      <c r="A123" s="3">
        <f t="shared" si="13"/>
        <v>1779.6995903504769</v>
      </c>
      <c r="B123" s="1">
        <v>0.56189258312020496</v>
      </c>
      <c r="C123" s="1">
        <v>4437066880364.9404</v>
      </c>
      <c r="D123" s="1">
        <f t="shared" si="14"/>
        <v>4140025239560.5024</v>
      </c>
      <c r="E123" s="1">
        <f t="shared" si="15"/>
        <v>4.4816993656815766E-3</v>
      </c>
      <c r="I123" s="1">
        <f t="shared" si="11"/>
        <v>3475188927355.8252</v>
      </c>
      <c r="J123" s="1">
        <f t="shared" si="12"/>
        <v>4101104512325.793</v>
      </c>
    </row>
    <row r="124" spans="1:10" x14ac:dyDescent="0.25">
      <c r="A124" s="3">
        <f t="shared" si="13"/>
        <v>1806.8391866913121</v>
      </c>
      <c r="B124" s="1">
        <v>0.55345268542199499</v>
      </c>
      <c r="C124" s="1">
        <v>4584773281011.1104</v>
      </c>
      <c r="D124" s="1">
        <f t="shared" si="14"/>
        <v>4266532093555.7119</v>
      </c>
      <c r="E124" s="1">
        <f t="shared" si="15"/>
        <v>4.818113690010362E-3</v>
      </c>
      <c r="I124" s="1">
        <f t="shared" si="11"/>
        <v>3547335778960.1802</v>
      </c>
      <c r="J124" s="1">
        <f t="shared" si="12"/>
        <v>4214821986510.749</v>
      </c>
    </row>
    <row r="125" spans="1:10" x14ac:dyDescent="0.25">
      <c r="A125" s="3">
        <f t="shared" si="13"/>
        <v>1821.9944082013049</v>
      </c>
      <c r="B125" s="1">
        <v>0.54884910485933502</v>
      </c>
      <c r="C125" s="1">
        <v>4668946679865.4199</v>
      </c>
      <c r="D125" s="1">
        <f t="shared" si="14"/>
        <v>4338369149099.9863</v>
      </c>
      <c r="E125" s="1">
        <f t="shared" si="15"/>
        <v>5.0131284701793941E-3</v>
      </c>
      <c r="I125" s="1">
        <f t="shared" si="11"/>
        <v>3587955038987.3691</v>
      </c>
      <c r="J125" s="1">
        <f t="shared" si="12"/>
        <v>4279175159829.2729</v>
      </c>
    </row>
    <row r="126" spans="1:10" x14ac:dyDescent="0.25">
      <c r="A126" s="3">
        <f t="shared" si="13"/>
        <v>1845.210004719208</v>
      </c>
      <c r="B126" s="1">
        <v>0.54194373401534501</v>
      </c>
      <c r="C126" s="1">
        <v>4806850264254.7402</v>
      </c>
      <c r="D126" s="1">
        <f t="shared" si="14"/>
        <v>4450083691575.3057</v>
      </c>
      <c r="E126" s="1">
        <f t="shared" si="15"/>
        <v>5.5086746727241592E-3</v>
      </c>
      <c r="I126" s="1">
        <f t="shared" si="11"/>
        <v>3650636532688.0283</v>
      </c>
      <c r="J126" s="1">
        <f t="shared" si="12"/>
        <v>4378941979256.3384</v>
      </c>
    </row>
    <row r="127" spans="1:10" x14ac:dyDescent="0.25">
      <c r="A127" s="3">
        <f t="shared" si="13"/>
        <v>1863.6796949475674</v>
      </c>
      <c r="B127" s="1">
        <v>0.53657289002557595</v>
      </c>
      <c r="C127" s="1">
        <v>4966866457411.54</v>
      </c>
      <c r="D127" s="1">
        <f t="shared" si="14"/>
        <v>4540413686897.4141</v>
      </c>
      <c r="E127" s="1">
        <f t="shared" si="15"/>
        <v>7.3718571945675859E-3</v>
      </c>
      <c r="I127" s="1">
        <f t="shared" si="11"/>
        <v>3700899489545.6421</v>
      </c>
      <c r="J127" s="1">
        <f t="shared" si="12"/>
        <v>4459342694023.373</v>
      </c>
    </row>
    <row r="128" spans="1:10" x14ac:dyDescent="0.25">
      <c r="A128" s="3">
        <f t="shared" si="13"/>
        <v>1869.0248565965564</v>
      </c>
      <c r="B128" s="1">
        <v>0.535038363171356</v>
      </c>
      <c r="C128" s="1">
        <v>4912944448931.3896</v>
      </c>
      <c r="D128" s="1">
        <f t="shared" si="14"/>
        <v>4566796823413.6582</v>
      </c>
      <c r="E128" s="1">
        <f t="shared" si="15"/>
        <v>4.9640826818543472E-3</v>
      </c>
      <c r="I128" s="1">
        <f t="shared" si="11"/>
        <v>3715510879274.6807</v>
      </c>
      <c r="J128" s="1">
        <f t="shared" si="12"/>
        <v>4482781337957.5723</v>
      </c>
    </row>
    <row r="129" spans="1:10" x14ac:dyDescent="0.25">
      <c r="A129" s="3">
        <f t="shared" si="13"/>
        <v>1901.7509727626455</v>
      </c>
      <c r="B129" s="1">
        <v>0.52583120204603595</v>
      </c>
      <c r="C129" s="1">
        <v>5132209461403.8701</v>
      </c>
      <c r="D129" s="1">
        <f t="shared" si="14"/>
        <v>4730707531984.626</v>
      </c>
      <c r="E129" s="1">
        <f t="shared" si="15"/>
        <v>6.1202128629095475E-3</v>
      </c>
      <c r="I129" s="1">
        <f t="shared" si="11"/>
        <v>3805606490267.0869</v>
      </c>
      <c r="J129" s="1">
        <f t="shared" si="12"/>
        <v>4627959936550.5303</v>
      </c>
    </row>
    <row r="130" spans="1:10" x14ac:dyDescent="0.25">
      <c r="A130" s="3">
        <f t="shared" si="13"/>
        <v>1904.5299561617142</v>
      </c>
      <c r="B130" s="1">
        <v>0.52506393861892597</v>
      </c>
      <c r="C130" s="1">
        <v>4754665446536.2803</v>
      </c>
      <c r="D130" s="1">
        <f t="shared" si="14"/>
        <v>4744815410484.7061</v>
      </c>
      <c r="E130" s="1">
        <f t="shared" si="15"/>
        <v>4.2917628098275523E-6</v>
      </c>
      <c r="I130" s="1">
        <f t="shared" si="11"/>
        <v>3813307381071.3433</v>
      </c>
      <c r="J130" s="1">
        <f t="shared" si="12"/>
        <v>4640420812399.6582</v>
      </c>
    </row>
    <row r="131" spans="1:10" x14ac:dyDescent="0.25">
      <c r="A131" s="3">
        <f t="shared" ref="A131:A147" si="16">1000/B131</f>
        <v>1921.3759213759213</v>
      </c>
      <c r="B131" s="1">
        <v>0.520460358056266</v>
      </c>
      <c r="C131" s="1">
        <v>5245484797323.21</v>
      </c>
      <c r="D131" s="1">
        <f t="shared" ref="D131:D147" si="17">H$1*A131^H$2*EXP(-H$3/1.98726/A131)</f>
        <v>4830973664605.8047</v>
      </c>
      <c r="E131" s="1">
        <f t="shared" ref="E131:E147" si="18">(D131-C131)^2/C131^2</f>
        <v>6.2445497912736693E-3</v>
      </c>
      <c r="I131" s="1">
        <f t="shared" si="11"/>
        <v>3860157648216.8467</v>
      </c>
      <c r="J131" s="1">
        <f t="shared" si="12"/>
        <v>4716403855829.5967</v>
      </c>
    </row>
    <row r="132" spans="1:10" x14ac:dyDescent="0.25">
      <c r="A132" s="3">
        <f t="shared" si="16"/>
        <v>1953.0469530469538</v>
      </c>
      <c r="B132" s="1">
        <v>0.51202046035805604</v>
      </c>
      <c r="C132" s="1">
        <v>5420102782570.5</v>
      </c>
      <c r="D132" s="1">
        <f t="shared" si="17"/>
        <v>4995933733643.667</v>
      </c>
      <c r="E132" s="1">
        <f t="shared" si="18"/>
        <v>6.1243909543920363E-3</v>
      </c>
      <c r="I132" s="1">
        <f t="shared" ref="I132:I147" si="19">0.0000000000000000044*6.02E+23*A132^1.82*EXP(829/A132)</f>
        <v>3949017367014.1968</v>
      </c>
      <c r="J132" s="1">
        <f t="shared" ref="J132:J147" si="20">35700*A132^2.4*EXP(1063/A132)</f>
        <v>4861334235105.2158</v>
      </c>
    </row>
    <row r="133" spans="1:10" x14ac:dyDescent="0.25">
      <c r="A133" s="3">
        <f t="shared" si="16"/>
        <v>1970.7661290322599</v>
      </c>
      <c r="B133" s="1">
        <v>0.50741687979539596</v>
      </c>
      <c r="C133" s="1">
        <v>5539732343294.8301</v>
      </c>
      <c r="D133" s="1">
        <f t="shared" si="17"/>
        <v>5089933969975.4971</v>
      </c>
      <c r="E133" s="1">
        <f t="shared" si="18"/>
        <v>6.5926223295126414E-3</v>
      </c>
      <c r="I133" s="1">
        <f t="shared" si="19"/>
        <v>3999174860356.915</v>
      </c>
      <c r="J133" s="1">
        <f t="shared" si="20"/>
        <v>4943607564744.0391</v>
      </c>
    </row>
    <row r="134" spans="1:10" x14ac:dyDescent="0.25">
      <c r="A134" s="3">
        <f t="shared" si="16"/>
        <v>2010.2827763496134</v>
      </c>
      <c r="B134" s="1">
        <v>0.49744245524296699</v>
      </c>
      <c r="C134" s="1">
        <v>5765952912370.46</v>
      </c>
      <c r="D134" s="1">
        <f t="shared" si="17"/>
        <v>5304029066275.0947</v>
      </c>
      <c r="E134" s="1">
        <f t="shared" si="18"/>
        <v>6.4179832954401952E-3</v>
      </c>
      <c r="I134" s="1">
        <f t="shared" si="19"/>
        <v>4112173722036.4937</v>
      </c>
      <c r="J134" s="1">
        <f t="shared" si="20"/>
        <v>5130175165616.3623</v>
      </c>
    </row>
    <row r="135" spans="1:10" x14ac:dyDescent="0.25">
      <c r="A135" s="3">
        <f t="shared" si="16"/>
        <v>2016.5033522434237</v>
      </c>
      <c r="B135" s="1">
        <v>0.49590792838874698</v>
      </c>
      <c r="C135" s="1">
        <v>4737396709365</v>
      </c>
      <c r="D135" s="1">
        <f t="shared" si="17"/>
        <v>5338295930981.7441</v>
      </c>
      <c r="E135" s="1">
        <f t="shared" si="18"/>
        <v>1.6088804511884578E-2</v>
      </c>
      <c r="I135" s="1">
        <f t="shared" si="19"/>
        <v>4130104567044.0547</v>
      </c>
      <c r="J135" s="1">
        <f t="shared" si="20"/>
        <v>5159933252468.9395</v>
      </c>
    </row>
    <row r="136" spans="1:10" x14ac:dyDescent="0.25">
      <c r="A136" s="3">
        <f t="shared" si="16"/>
        <v>2025.9067357512949</v>
      </c>
      <c r="B136" s="1">
        <v>0.49360613810741699</v>
      </c>
      <c r="C136" s="1">
        <v>5893215889058.3203</v>
      </c>
      <c r="D136" s="1">
        <f t="shared" si="17"/>
        <v>5390389048472.6494</v>
      </c>
      <c r="E136" s="1">
        <f t="shared" si="18"/>
        <v>7.2800137870399403E-3</v>
      </c>
      <c r="I136" s="1">
        <f t="shared" si="19"/>
        <v>4157283519650.0684</v>
      </c>
      <c r="J136" s="1">
        <f t="shared" si="20"/>
        <v>5205118856130.3848</v>
      </c>
    </row>
    <row r="137" spans="1:10" x14ac:dyDescent="0.25">
      <c r="A137" s="3">
        <f t="shared" si="16"/>
        <v>2064.4139387539608</v>
      </c>
      <c r="B137" s="1">
        <v>0.484398976982097</v>
      </c>
      <c r="C137" s="1">
        <v>6156230476104.6797</v>
      </c>
      <c r="D137" s="1">
        <f t="shared" si="17"/>
        <v>5607416926043.668</v>
      </c>
      <c r="E137" s="1">
        <f t="shared" si="18"/>
        <v>7.9473055353153684E-3</v>
      </c>
      <c r="I137" s="1">
        <f t="shared" si="19"/>
        <v>4269505101165.4336</v>
      </c>
      <c r="J137" s="1">
        <f t="shared" si="20"/>
        <v>5392693296587.3594</v>
      </c>
    </row>
    <row r="138" spans="1:10" x14ac:dyDescent="0.25">
      <c r="A138" s="3">
        <f t="shared" si="16"/>
        <v>2084.2217484008543</v>
      </c>
      <c r="B138" s="1">
        <v>0.47979539641943703</v>
      </c>
      <c r="C138" s="1">
        <v>6292107446914.6104</v>
      </c>
      <c r="D138" s="1">
        <f t="shared" si="17"/>
        <v>5721390421403.4062</v>
      </c>
      <c r="E138" s="1">
        <f t="shared" si="18"/>
        <v>8.2271496405146322E-3</v>
      </c>
      <c r="I138" s="1">
        <f t="shared" si="19"/>
        <v>4327807199398.1611</v>
      </c>
      <c r="J138" s="1">
        <f t="shared" si="20"/>
        <v>5490774300846.1709</v>
      </c>
    </row>
    <row r="139" spans="1:10" x14ac:dyDescent="0.25">
      <c r="A139" s="3">
        <f t="shared" si="16"/>
        <v>2121.5409658166018</v>
      </c>
      <c r="B139" s="1">
        <v>0.47135549872122801</v>
      </c>
      <c r="C139" s="1">
        <v>6572924588685.0596</v>
      </c>
      <c r="D139" s="1">
        <f t="shared" si="17"/>
        <v>5940478740828.4824</v>
      </c>
      <c r="E139" s="1">
        <f t="shared" si="18"/>
        <v>9.2582604086037714E-3</v>
      </c>
      <c r="I139" s="1">
        <f t="shared" si="19"/>
        <v>4438711674499</v>
      </c>
      <c r="J139" s="1">
        <f t="shared" si="20"/>
        <v>5678521418947.2959</v>
      </c>
    </row>
    <row r="140" spans="1:10" x14ac:dyDescent="0.25">
      <c r="A140" s="3">
        <f t="shared" si="16"/>
        <v>2145.9934138309541</v>
      </c>
      <c r="B140" s="1">
        <v>0.465984654731458</v>
      </c>
      <c r="C140" s="1">
        <v>6717998605315.7402</v>
      </c>
      <c r="D140" s="1">
        <f t="shared" si="17"/>
        <v>6087142135366.2607</v>
      </c>
      <c r="E140" s="1">
        <f t="shared" si="18"/>
        <v>8.8182276078616791E-3</v>
      </c>
      <c r="I140" s="1">
        <f t="shared" si="19"/>
        <v>4512127278100.6309</v>
      </c>
      <c r="J140" s="1">
        <f t="shared" si="20"/>
        <v>5803640480827.3213</v>
      </c>
    </row>
    <row r="141" spans="1:10" x14ac:dyDescent="0.25">
      <c r="A141" s="3">
        <f t="shared" si="16"/>
        <v>2192.9332585530015</v>
      </c>
      <c r="B141" s="1">
        <v>0.45601023017902798</v>
      </c>
      <c r="C141" s="1">
        <v>6430983420323.3203</v>
      </c>
      <c r="D141" s="1">
        <f t="shared" si="17"/>
        <v>6375663232857.1875</v>
      </c>
      <c r="E141" s="1">
        <f t="shared" si="18"/>
        <v>7.3996726295384675E-5</v>
      </c>
      <c r="I141" s="1">
        <f t="shared" si="19"/>
        <v>4654712288160.1318</v>
      </c>
      <c r="J141" s="1">
        <f t="shared" si="20"/>
        <v>6048513143029.1748</v>
      </c>
    </row>
    <row r="142" spans="1:10" x14ac:dyDescent="0.25">
      <c r="A142" s="3">
        <f t="shared" si="16"/>
        <v>2211.5384615384628</v>
      </c>
      <c r="B142" s="1">
        <v>0.45217391304347798</v>
      </c>
      <c r="C142" s="1">
        <v>7146665880245.6299</v>
      </c>
      <c r="D142" s="1">
        <f t="shared" si="17"/>
        <v>6492585755926.1992</v>
      </c>
      <c r="E142" s="1">
        <f t="shared" si="18"/>
        <v>8.3763525437676838E-3</v>
      </c>
      <c r="I142" s="1">
        <f t="shared" si="19"/>
        <v>4711827498726.1455</v>
      </c>
      <c r="J142" s="1">
        <f t="shared" si="20"/>
        <v>6147285328927.5303</v>
      </c>
    </row>
    <row r="143" spans="1:10" x14ac:dyDescent="0.25">
      <c r="A143" s="3">
        <f t="shared" si="16"/>
        <v>2265.3534183082252</v>
      </c>
      <c r="B143" s="1">
        <v>0.44143222506393898</v>
      </c>
      <c r="C143" s="1">
        <v>7357752214893.4199</v>
      </c>
      <c r="D143" s="1">
        <f t="shared" si="17"/>
        <v>6839072059933.2295</v>
      </c>
      <c r="E143" s="1">
        <f t="shared" si="18"/>
        <v>4.9694571206106795E-3</v>
      </c>
      <c r="I143" s="1">
        <f t="shared" si="19"/>
        <v>4878940539062.3633</v>
      </c>
      <c r="J143" s="1">
        <f t="shared" si="20"/>
        <v>6438488784877.1914</v>
      </c>
    </row>
    <row r="144" spans="1:10" x14ac:dyDescent="0.25">
      <c r="A144" s="3">
        <f t="shared" si="16"/>
        <v>2265.3534183082252</v>
      </c>
      <c r="B144" s="1">
        <v>0.44143222506393898</v>
      </c>
      <c r="C144" s="1">
        <v>7547560931588.54</v>
      </c>
      <c r="D144" s="1">
        <f t="shared" si="17"/>
        <v>6839072059933.2295</v>
      </c>
      <c r="E144" s="1">
        <f t="shared" si="18"/>
        <v>8.8115601598068097E-3</v>
      </c>
      <c r="I144" s="1">
        <f t="shared" si="19"/>
        <v>4878940539062.3633</v>
      </c>
      <c r="J144" s="1">
        <f t="shared" si="20"/>
        <v>6438488784877.1914</v>
      </c>
    </row>
    <row r="145" spans="1:10" x14ac:dyDescent="0.25">
      <c r="A145" s="3">
        <f t="shared" si="16"/>
        <v>2325.9964306960142</v>
      </c>
      <c r="B145" s="1">
        <v>0.429923273657289</v>
      </c>
      <c r="C145" s="1">
        <v>8058429427617.4102</v>
      </c>
      <c r="D145" s="1">
        <f t="shared" si="17"/>
        <v>7244484653011.8242</v>
      </c>
      <c r="E145" s="1">
        <f t="shared" si="18"/>
        <v>1.0202087993872825E-2</v>
      </c>
      <c r="I145" s="1">
        <f t="shared" si="19"/>
        <v>5070642099939.208</v>
      </c>
      <c r="J145" s="1">
        <f t="shared" si="20"/>
        <v>6776511274682.2148</v>
      </c>
    </row>
    <row r="146" spans="1:10" x14ac:dyDescent="0.25">
      <c r="A146" s="3">
        <f t="shared" si="16"/>
        <v>2355.4216867469891</v>
      </c>
      <c r="B146" s="1">
        <v>0.42455242966751899</v>
      </c>
      <c r="C146" s="1">
        <v>7547560931588.54</v>
      </c>
      <c r="D146" s="1">
        <f t="shared" si="17"/>
        <v>7446994162336.0166</v>
      </c>
      <c r="E146" s="1">
        <f t="shared" si="18"/>
        <v>1.7753980616401808E-4</v>
      </c>
      <c r="I146" s="1">
        <f t="shared" si="19"/>
        <v>5164946299884.4023</v>
      </c>
      <c r="J146" s="1">
        <f t="shared" si="20"/>
        <v>6944321019401.8633</v>
      </c>
    </row>
    <row r="147" spans="1:10" x14ac:dyDescent="0.25">
      <c r="A147" s="3">
        <f t="shared" si="16"/>
        <v>2389.9755501222517</v>
      </c>
      <c r="B147" s="1">
        <v>0.41841432225063901</v>
      </c>
      <c r="C147" s="1">
        <v>8603876858828.1699</v>
      </c>
      <c r="D147" s="1">
        <f t="shared" si="17"/>
        <v>7689692043339.1846</v>
      </c>
      <c r="E147" s="1">
        <f t="shared" si="18"/>
        <v>1.1289628076333302E-2</v>
      </c>
      <c r="I147" s="1">
        <f t="shared" si="19"/>
        <v>5276756118224.9238</v>
      </c>
      <c r="J147" s="1">
        <f t="shared" si="20"/>
        <v>7144561742907.0518</v>
      </c>
    </row>
  </sheetData>
  <sortState ref="A3:E147">
    <sortCondition ref="A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C1" workbookViewId="0">
      <selection activeCell="Q11" sqref="Q11"/>
    </sheetView>
  </sheetViews>
  <sheetFormatPr defaultRowHeight="15" x14ac:dyDescent="0.25"/>
  <cols>
    <col min="6" max="6" width="12" bestFit="1" customWidth="1"/>
    <col min="14" max="17" width="12" bestFit="1" customWidth="1"/>
  </cols>
  <sheetData>
    <row r="1" spans="1:20" ht="14.25" x14ac:dyDescent="0.45">
      <c r="B1" t="s">
        <v>13</v>
      </c>
      <c r="E1" t="s">
        <v>15</v>
      </c>
      <c r="S1" t="s">
        <v>21</v>
      </c>
      <c r="T1" s="1">
        <v>320630691090.6731</v>
      </c>
    </row>
    <row r="2" spans="1:20" ht="15.4" x14ac:dyDescent="0.45">
      <c r="K2" s="4" t="s">
        <v>28</v>
      </c>
      <c r="S2" t="s">
        <v>3</v>
      </c>
      <c r="T2">
        <v>0.70382489666671855</v>
      </c>
    </row>
    <row r="3" spans="1:20" ht="15.4" x14ac:dyDescent="0.45">
      <c r="A3">
        <v>266</v>
      </c>
      <c r="B3" s="1">
        <v>6.8499999999999996E-11</v>
      </c>
      <c r="E3">
        <v>300</v>
      </c>
      <c r="F3">
        <f>0.000000000256*EXP(-24145/E3)</f>
        <v>2.8495246188084535E-45</v>
      </c>
      <c r="G3">
        <f>28500000000*E3^1*EXP(723.93/1.987/E3)</f>
        <v>28799993694555.199</v>
      </c>
      <c r="K3" s="4">
        <v>200</v>
      </c>
      <c r="L3">
        <v>7.56</v>
      </c>
      <c r="M3">
        <v>1.17</v>
      </c>
      <c r="N3">
        <f>(M3+L3)*6.02E+23/100000000000</f>
        <v>52554600000000</v>
      </c>
      <c r="O3">
        <f>14200000000000*K3^0.127*EXP(174/1.987/K3)</f>
        <v>43119454214276.172</v>
      </c>
      <c r="P3">
        <f>O3+M3*6.02E+23/100000000000</f>
        <v>50162854214276.172</v>
      </c>
      <c r="Q3">
        <f t="shared" ref="Q3:Q11" si="0">T$1*K3^T$2*EXP(-T$3/1.987/K3)</f>
        <v>51225216956549.969</v>
      </c>
      <c r="R3">
        <f>(Q3-P3)^2/P3^2</f>
        <v>4.4851934965606976E-4</v>
      </c>
      <c r="S3" t="s">
        <v>22</v>
      </c>
      <c r="T3">
        <v>-534.34784299347018</v>
      </c>
    </row>
    <row r="4" spans="1:20" ht="15.4" x14ac:dyDescent="0.45">
      <c r="A4">
        <v>275</v>
      </c>
      <c r="B4" s="1">
        <v>6.6599999999999995E-11</v>
      </c>
      <c r="E4">
        <v>400</v>
      </c>
      <c r="F4">
        <f t="shared" ref="F4:F13" si="1">0.000000000256*EXP(-24145/E4)</f>
        <v>1.5600528148113565E-36</v>
      </c>
      <c r="G4">
        <f t="shared" ref="G4:G20" si="2">28500000000*E4^1*EXP(723.93/1.987/E4)</f>
        <v>28344875893525.859</v>
      </c>
      <c r="K4" s="4">
        <v>300</v>
      </c>
      <c r="L4">
        <v>4.1100000000000003</v>
      </c>
      <c r="M4">
        <v>0.97</v>
      </c>
      <c r="N4">
        <f t="shared" ref="N4:N10" si="3">(M4+L4)*6.02E+23/100000000000</f>
        <v>30581600000000.004</v>
      </c>
      <c r="O4">
        <f t="shared" ref="O4:O11" si="4">14200000000000*K4^0.127*EXP(174/1.987/K4)</f>
        <v>39233056580521.797</v>
      </c>
      <c r="P4">
        <f t="shared" ref="P4:P10" si="5">O4+M4*6.02E+23/100000000000</f>
        <v>45072456580521.797</v>
      </c>
      <c r="Q4">
        <f t="shared" si="0"/>
        <v>43528033438987.68</v>
      </c>
      <c r="R4">
        <f t="shared" ref="R4:R10" si="6">(Q4-P4)^2/P4^2</f>
        <v>1.1741136654519148E-3</v>
      </c>
      <c r="S4" t="s">
        <v>10</v>
      </c>
      <c r="T4">
        <f>SUM(R3:R10)</f>
        <v>5.6026505378205301E-3</v>
      </c>
    </row>
    <row r="5" spans="1:20" ht="15.4" x14ac:dyDescent="0.45">
      <c r="A5">
        <v>300</v>
      </c>
      <c r="B5" s="1">
        <v>6.2099999999999998E-11</v>
      </c>
      <c r="E5">
        <v>500</v>
      </c>
      <c r="F5">
        <f t="shared" si="1"/>
        <v>2.7299798039976105E-31</v>
      </c>
      <c r="G5">
        <f t="shared" si="2"/>
        <v>29530488492587.602</v>
      </c>
      <c r="K5" s="4">
        <v>400</v>
      </c>
      <c r="L5">
        <v>2.87</v>
      </c>
      <c r="M5">
        <v>0.97</v>
      </c>
      <c r="N5">
        <f t="shared" si="3"/>
        <v>23116800000000</v>
      </c>
      <c r="O5">
        <f t="shared" si="4"/>
        <v>37829187531610</v>
      </c>
      <c r="P5">
        <f t="shared" si="5"/>
        <v>43668587531610</v>
      </c>
      <c r="Q5">
        <f t="shared" si="0"/>
        <v>42596896025507.594</v>
      </c>
      <c r="R5">
        <f t="shared" si="6"/>
        <v>6.0228394674309972E-4</v>
      </c>
    </row>
    <row r="6" spans="1:20" ht="15.4" x14ac:dyDescent="0.45">
      <c r="A6">
        <v>325</v>
      </c>
      <c r="B6" s="1">
        <v>5.8599999999999997E-11</v>
      </c>
      <c r="E6">
        <v>600</v>
      </c>
      <c r="F6">
        <f t="shared" si="1"/>
        <v>8.5409501954698462E-28</v>
      </c>
      <c r="G6">
        <f t="shared" si="2"/>
        <v>31384068957893.078</v>
      </c>
      <c r="K6" s="4">
        <v>500</v>
      </c>
      <c r="L6">
        <v>2.2799999999999998</v>
      </c>
      <c r="M6">
        <v>1.06</v>
      </c>
      <c r="N6">
        <f t="shared" si="3"/>
        <v>20106800000000</v>
      </c>
      <c r="O6">
        <f t="shared" si="4"/>
        <v>37249390888459.781</v>
      </c>
      <c r="P6">
        <f t="shared" si="5"/>
        <v>43630590888459.781</v>
      </c>
      <c r="Q6">
        <f t="shared" si="0"/>
        <v>43570243000032.227</v>
      </c>
      <c r="R6">
        <f t="shared" si="6"/>
        <v>1.9131189261706892E-6</v>
      </c>
    </row>
    <row r="7" spans="1:20" ht="15.4" x14ac:dyDescent="0.45">
      <c r="A7">
        <v>350</v>
      </c>
      <c r="B7" s="1">
        <v>5.5699999999999999E-11</v>
      </c>
      <c r="E7">
        <v>700</v>
      </c>
      <c r="F7">
        <f t="shared" si="1"/>
        <v>2.6802940550706136E-25</v>
      </c>
      <c r="G7">
        <f t="shared" si="2"/>
        <v>33572426633622.109</v>
      </c>
      <c r="K7" s="4">
        <v>600</v>
      </c>
      <c r="L7">
        <v>1.94</v>
      </c>
      <c r="M7">
        <v>1.3</v>
      </c>
      <c r="N7">
        <f t="shared" si="3"/>
        <v>19504800000000.004</v>
      </c>
      <c r="O7">
        <f t="shared" si="4"/>
        <v>37025271653308.836</v>
      </c>
      <c r="P7">
        <f t="shared" si="5"/>
        <v>44851271653308.836</v>
      </c>
      <c r="Q7">
        <f t="shared" si="0"/>
        <v>45288640082640.25</v>
      </c>
      <c r="R7">
        <f t="shared" si="6"/>
        <v>9.5092297451438755E-5</v>
      </c>
    </row>
    <row r="8" spans="1:20" ht="15.4" x14ac:dyDescent="0.45">
      <c r="A8">
        <v>375</v>
      </c>
      <c r="B8" s="1">
        <v>5.3399999999999998E-11</v>
      </c>
      <c r="E8">
        <v>800</v>
      </c>
      <c r="F8">
        <f t="shared" si="1"/>
        <v>1.9984331877541148E-23</v>
      </c>
      <c r="G8">
        <f t="shared" si="2"/>
        <v>35951722361310.859</v>
      </c>
      <c r="K8" s="4">
        <v>800</v>
      </c>
      <c r="L8">
        <v>1.61</v>
      </c>
      <c r="M8">
        <v>1.8</v>
      </c>
      <c r="N8">
        <f t="shared" si="3"/>
        <v>20528200000000</v>
      </c>
      <c r="O8">
        <f t="shared" si="4"/>
        <v>37027065816244.648</v>
      </c>
      <c r="P8">
        <f t="shared" si="5"/>
        <v>47863065816244.648</v>
      </c>
      <c r="Q8">
        <f t="shared" si="0"/>
        <v>49574829624630.289</v>
      </c>
      <c r="R8">
        <f t="shared" si="6"/>
        <v>1.2790474404396662E-3</v>
      </c>
    </row>
    <row r="9" spans="1:20" ht="15.4" x14ac:dyDescent="0.45">
      <c r="A9">
        <v>391</v>
      </c>
      <c r="B9" s="1">
        <v>5.21E-11</v>
      </c>
      <c r="E9">
        <v>900</v>
      </c>
      <c r="F9">
        <f t="shared" si="1"/>
        <v>5.7158933208560241E-22</v>
      </c>
      <c r="G9">
        <f t="shared" si="2"/>
        <v>38449980932002.852</v>
      </c>
      <c r="K9" s="4">
        <v>1000</v>
      </c>
      <c r="L9">
        <v>1.46</v>
      </c>
      <c r="M9">
        <v>2.6</v>
      </c>
      <c r="N9">
        <f t="shared" si="3"/>
        <v>24441200000000</v>
      </c>
      <c r="O9">
        <f t="shared" si="4"/>
        <v>37266547889930.328</v>
      </c>
      <c r="P9">
        <f t="shared" si="5"/>
        <v>52918547889930.328</v>
      </c>
      <c r="Q9">
        <f t="shared" si="0"/>
        <v>54233931019675.641</v>
      </c>
      <c r="R9">
        <f t="shared" si="6"/>
        <v>6.178580341676573E-4</v>
      </c>
    </row>
    <row r="10" spans="1:20" ht="15.4" x14ac:dyDescent="0.45">
      <c r="E10">
        <v>1000</v>
      </c>
      <c r="F10">
        <f t="shared" si="1"/>
        <v>8.3598733831523317E-21</v>
      </c>
      <c r="G10">
        <f t="shared" si="2"/>
        <v>41027281704708.305</v>
      </c>
      <c r="K10" s="4">
        <v>1500</v>
      </c>
      <c r="L10">
        <v>1.35</v>
      </c>
      <c r="M10">
        <v>5.05</v>
      </c>
      <c r="N10">
        <f t="shared" si="3"/>
        <v>38528000000000.008</v>
      </c>
      <c r="O10">
        <f t="shared" si="4"/>
        <v>38107092524255.586</v>
      </c>
      <c r="P10">
        <f t="shared" si="5"/>
        <v>68508092524255.578</v>
      </c>
      <c r="Q10">
        <f t="shared" si="0"/>
        <v>65959607426202.648</v>
      </c>
      <c r="R10">
        <f t="shared" si="6"/>
        <v>1.3838226849845121E-3</v>
      </c>
    </row>
    <row r="11" spans="1:20" ht="15.4" x14ac:dyDescent="0.45">
      <c r="B11" t="s">
        <v>14</v>
      </c>
      <c r="E11">
        <v>1100</v>
      </c>
      <c r="F11">
        <f t="shared" si="1"/>
        <v>7.5071671815584087E-20</v>
      </c>
      <c r="G11">
        <f t="shared" si="2"/>
        <v>43659733005194.648</v>
      </c>
      <c r="K11" s="4">
        <v>2000</v>
      </c>
      <c r="O11">
        <f t="shared" si="4"/>
        <v>38952430733130.305</v>
      </c>
      <c r="Q11">
        <f t="shared" si="0"/>
        <v>77223207868004.453</v>
      </c>
    </row>
    <row r="12" spans="1:20" ht="14.25" x14ac:dyDescent="0.45">
      <c r="E12">
        <v>1200</v>
      </c>
      <c r="F12">
        <f t="shared" si="1"/>
        <v>4.6759846557065178E-19</v>
      </c>
      <c r="G12">
        <f t="shared" si="2"/>
        <v>46332173667116.961</v>
      </c>
    </row>
    <row r="13" spans="1:20" ht="14.25" x14ac:dyDescent="0.45">
      <c r="A13">
        <v>229</v>
      </c>
      <c r="B13" s="1">
        <v>7.4399999999999996E-11</v>
      </c>
      <c r="E13">
        <v>1500</v>
      </c>
      <c r="F13">
        <f t="shared" si="1"/>
        <v>2.6154501986198789E-17</v>
      </c>
      <c r="G13">
        <f t="shared" si="2"/>
        <v>54503121346039.953</v>
      </c>
    </row>
    <row r="14" spans="1:20" ht="14.25" x14ac:dyDescent="0.45">
      <c r="A14">
        <v>250</v>
      </c>
      <c r="B14" s="1">
        <v>6.9099999999999999E-11</v>
      </c>
      <c r="E14">
        <v>1950</v>
      </c>
      <c r="F14">
        <f>0.000000000256*EXP(-24145/E14)</f>
        <v>1.0734539511373211E-15</v>
      </c>
      <c r="G14">
        <f t="shared" si="2"/>
        <v>66991850700576.164</v>
      </c>
    </row>
    <row r="15" spans="1:20" ht="14.25" x14ac:dyDescent="0.45">
      <c r="A15">
        <v>275</v>
      </c>
      <c r="B15" s="1">
        <v>6.43E-11</v>
      </c>
      <c r="E15">
        <v>1975</v>
      </c>
      <c r="F15">
        <f t="shared" ref="F15:F20" si="7">0.000000000256*EXP(-24145/E15)</f>
        <v>1.255603417471413E-15</v>
      </c>
      <c r="G15">
        <f t="shared" si="2"/>
        <v>67690441069919.602</v>
      </c>
    </row>
    <row r="16" spans="1:20" ht="14.25" x14ac:dyDescent="0.45">
      <c r="A16">
        <v>300</v>
      </c>
      <c r="B16" s="1">
        <v>6.0499999999999998E-11</v>
      </c>
      <c r="E16">
        <v>2000</v>
      </c>
      <c r="F16">
        <f t="shared" si="7"/>
        <v>1.4629174912096022E-15</v>
      </c>
      <c r="G16">
        <f t="shared" si="2"/>
        <v>68389400599338.102</v>
      </c>
    </row>
    <row r="17" spans="1:7" ht="14.25" x14ac:dyDescent="0.45">
      <c r="A17">
        <v>325</v>
      </c>
      <c r="B17" s="1">
        <v>5.7500000000000002E-11</v>
      </c>
      <c r="E17">
        <v>2025</v>
      </c>
      <c r="F17">
        <f t="shared" si="7"/>
        <v>1.6980421880966398E-15</v>
      </c>
      <c r="G17">
        <f t="shared" si="2"/>
        <v>69088714797193.109</v>
      </c>
    </row>
    <row r="18" spans="1:7" ht="14.25" x14ac:dyDescent="0.45">
      <c r="A18">
        <v>350</v>
      </c>
      <c r="B18" s="1">
        <v>5.4999999999999997E-11</v>
      </c>
      <c r="E18">
        <v>2050</v>
      </c>
      <c r="F18">
        <f t="shared" si="7"/>
        <v>1.9638050493699817E-15</v>
      </c>
      <c r="G18">
        <f t="shared" si="2"/>
        <v>69788369919972.906</v>
      </c>
    </row>
    <row r="19" spans="1:7" ht="14.25" x14ac:dyDescent="0.45">
      <c r="A19">
        <v>372</v>
      </c>
      <c r="B19" s="1">
        <v>5.3200000000000001E-11</v>
      </c>
      <c r="E19">
        <v>2075</v>
      </c>
      <c r="F19">
        <f t="shared" si="7"/>
        <v>2.2632190203368739E-15</v>
      </c>
      <c r="G19">
        <f t="shared" si="2"/>
        <v>70488352924665.062</v>
      </c>
    </row>
    <row r="20" spans="1:7" ht="14.25" x14ac:dyDescent="0.45">
      <c r="E20">
        <v>2100</v>
      </c>
      <c r="F20">
        <f t="shared" si="7"/>
        <v>2.5994858509626564E-15</v>
      </c>
      <c r="G20">
        <f t="shared" si="2"/>
        <v>71188651424719.109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2" sqref="B2:C27"/>
    </sheetView>
  </sheetViews>
  <sheetFormatPr defaultRowHeight="15" x14ac:dyDescent="0.25"/>
  <cols>
    <col min="4" max="4" width="9.5703125" bestFit="1" customWidth="1"/>
  </cols>
  <sheetData>
    <row r="1" spans="1:8" x14ac:dyDescent="0.45">
      <c r="F1" t="s">
        <v>21</v>
      </c>
      <c r="G1" s="1">
        <v>165923144717.28757</v>
      </c>
      <c r="H1" s="1">
        <v>2.0588337726690576E-3</v>
      </c>
    </row>
    <row r="2" spans="1:8" x14ac:dyDescent="0.45">
      <c r="C2" t="s">
        <v>20</v>
      </c>
      <c r="E2" t="s">
        <v>23</v>
      </c>
      <c r="F2" t="s">
        <v>3</v>
      </c>
      <c r="G2">
        <v>5.188081751615619</v>
      </c>
      <c r="H2">
        <v>4.4233276304616718</v>
      </c>
    </row>
    <row r="3" spans="1:8" x14ac:dyDescent="0.45">
      <c r="A3">
        <f>1000/B3</f>
        <v>341.10429447852795</v>
      </c>
      <c r="B3" s="3">
        <v>2.9316546762589901</v>
      </c>
      <c r="C3" s="1">
        <v>1491528954601.27</v>
      </c>
      <c r="D3" s="1">
        <f>$G$1*(A3)^$G$2*EXP(-$G$3/1.98726/A3)+$H$1*(A3)^$H$2*EXP(-$H$3/1.98726/A3)</f>
        <v>1828199282935.8225</v>
      </c>
      <c r="E3" s="1">
        <f>(D3-C3)^2/C3^2</f>
        <v>5.0950248653388285E-2</v>
      </c>
      <c r="F3" t="s">
        <v>22</v>
      </c>
      <c r="G3">
        <v>88852.283056740576</v>
      </c>
      <c r="H3">
        <v>-5844.7297456877113</v>
      </c>
    </row>
    <row r="4" spans="1:8" x14ac:dyDescent="0.45">
      <c r="A4">
        <f t="shared" ref="A4:A27" si="0">1000/B4</f>
        <v>355.04469987228583</v>
      </c>
      <c r="B4" s="3">
        <v>2.8165467625899301</v>
      </c>
      <c r="C4" s="1">
        <v>1662848698968.95</v>
      </c>
      <c r="D4" s="1">
        <f t="shared" ref="D4:D27" si="1">$G$1*(A4)^$G$2*EXP(-$G$3/1.98726/A4)+$H$1*(A4)^$H$2*EXP(-$H$3/1.98726/A4)</f>
        <v>1555762641476.4438</v>
      </c>
      <c r="E4" s="1">
        <f t="shared" ref="E4:E27" si="2">(D4-C4)^2/C4^2</f>
        <v>4.1472516593551133E-3</v>
      </c>
      <c r="F4" t="s">
        <v>6</v>
      </c>
      <c r="G4" s="1">
        <f>SUM(E3:E27)</f>
        <v>0.59401255215066895</v>
      </c>
    </row>
    <row r="5" spans="1:8" x14ac:dyDescent="0.45">
      <c r="A5">
        <f t="shared" si="0"/>
        <v>380.8219178082191</v>
      </c>
      <c r="B5" s="3">
        <v>2.6258992805755401</v>
      </c>
      <c r="C5" s="1">
        <v>1175805939546.71</v>
      </c>
      <c r="D5" s="1">
        <f t="shared" si="1"/>
        <v>1210793009907.5449</v>
      </c>
      <c r="E5" s="1">
        <f t="shared" si="2"/>
        <v>8.854088475975828E-4</v>
      </c>
    </row>
    <row r="6" spans="1:8" x14ac:dyDescent="0.45">
      <c r="A6">
        <f t="shared" si="0"/>
        <v>407.02781844802354</v>
      </c>
      <c r="B6" s="3">
        <v>2.4568345323741001</v>
      </c>
      <c r="C6" s="1">
        <v>1152077522617.0901</v>
      </c>
      <c r="D6" s="1">
        <f t="shared" si="1"/>
        <v>988477165193.25122</v>
      </c>
      <c r="E6" s="1">
        <f t="shared" si="2"/>
        <v>2.0165318662221366E-2</v>
      </c>
    </row>
    <row r="7" spans="1:8" x14ac:dyDescent="0.45">
      <c r="A7">
        <f t="shared" si="0"/>
        <v>426.38036809816032</v>
      </c>
      <c r="B7" s="3">
        <v>2.3453237410071899</v>
      </c>
      <c r="C7" s="1">
        <v>1144274943270.29</v>
      </c>
      <c r="D7" s="1">
        <f t="shared" si="1"/>
        <v>874512050584.7113</v>
      </c>
      <c r="E7" s="1">
        <f t="shared" si="2"/>
        <v>5.5578093325401895E-2</v>
      </c>
    </row>
    <row r="8" spans="1:8" x14ac:dyDescent="0.45">
      <c r="A8">
        <f t="shared" si="0"/>
        <v>418.67469879518131</v>
      </c>
      <c r="B8" s="3">
        <v>2.3884892086330902</v>
      </c>
      <c r="C8" s="1">
        <v>914401605594.04199</v>
      </c>
      <c r="D8" s="1">
        <f t="shared" si="1"/>
        <v>915938472207.64807</v>
      </c>
      <c r="E8" s="1">
        <f t="shared" si="2"/>
        <v>2.8248695190599106E-6</v>
      </c>
    </row>
    <row r="9" spans="1:8" x14ac:dyDescent="0.45">
      <c r="A9">
        <f t="shared" si="0"/>
        <v>455.73770491803214</v>
      </c>
      <c r="B9" s="3">
        <v>2.19424460431655</v>
      </c>
      <c r="C9" s="1">
        <v>1208205786209.1599</v>
      </c>
      <c r="D9" s="1">
        <f t="shared" si="1"/>
        <v>752843385975.80408</v>
      </c>
      <c r="E9" s="1">
        <f t="shared" si="2"/>
        <v>0.14204714609861804</v>
      </c>
    </row>
    <row r="10" spans="1:8" x14ac:dyDescent="0.45">
      <c r="A10">
        <f t="shared" si="0"/>
        <v>518.65671641791164</v>
      </c>
      <c r="B10" s="3">
        <v>1.9280575539568301</v>
      </c>
      <c r="C10" s="1">
        <v>650985342366.922</v>
      </c>
      <c r="D10" s="1">
        <f t="shared" si="1"/>
        <v>609732609051.32861</v>
      </c>
      <c r="E10" s="1">
        <f t="shared" si="2"/>
        <v>4.0157164377479515E-3</v>
      </c>
    </row>
    <row r="11" spans="1:8" x14ac:dyDescent="0.45">
      <c r="A11">
        <f t="shared" si="0"/>
        <v>573.19587628866066</v>
      </c>
      <c r="B11" s="3">
        <v>1.74460431654676</v>
      </c>
      <c r="C11" s="1">
        <v>489345910640.31299</v>
      </c>
      <c r="D11" s="1">
        <f t="shared" si="1"/>
        <v>553207892030.16516</v>
      </c>
      <c r="E11" s="1">
        <f t="shared" si="2"/>
        <v>1.7031498124412358E-2</v>
      </c>
    </row>
    <row r="12" spans="1:8" x14ac:dyDescent="0.45">
      <c r="A12">
        <f t="shared" si="0"/>
        <v>620.53571428571297</v>
      </c>
      <c r="B12" s="3">
        <v>1.61151079136691</v>
      </c>
      <c r="C12" s="1">
        <v>496042164804.841</v>
      </c>
      <c r="D12" s="1">
        <f t="shared" si="1"/>
        <v>531290322632.97705</v>
      </c>
      <c r="E12" s="1">
        <f t="shared" si="2"/>
        <v>5.049352154296952E-3</v>
      </c>
    </row>
    <row r="13" spans="1:8" x14ac:dyDescent="0.45">
      <c r="A13">
        <f t="shared" si="0"/>
        <v>673.12348668280731</v>
      </c>
      <c r="B13" s="3">
        <v>1.4856115107913701</v>
      </c>
      <c r="C13" s="1">
        <v>496042164804.841</v>
      </c>
      <c r="D13" s="1">
        <f t="shared" si="1"/>
        <v>525759929030.55005</v>
      </c>
      <c r="E13" s="1">
        <f t="shared" si="2"/>
        <v>3.5891786626562052E-3</v>
      </c>
    </row>
    <row r="14" spans="1:8" x14ac:dyDescent="0.45">
      <c r="A14">
        <f t="shared" si="0"/>
        <v>735.44973544973402</v>
      </c>
      <c r="B14" s="3">
        <v>1.35971223021583</v>
      </c>
      <c r="C14" s="1">
        <v>466612915505.18903</v>
      </c>
      <c r="D14" s="1">
        <f t="shared" si="1"/>
        <v>537142302937.11292</v>
      </c>
      <c r="E14" s="1">
        <f t="shared" si="2"/>
        <v>2.2846870109377391E-2</v>
      </c>
    </row>
    <row r="15" spans="1:8" x14ac:dyDescent="0.45">
      <c r="A15">
        <f t="shared" si="0"/>
        <v>794.28571428571149</v>
      </c>
      <c r="B15" s="3">
        <v>1.2589928057554001</v>
      </c>
      <c r="C15" s="1">
        <v>530923254782.47101</v>
      </c>
      <c r="D15" s="1">
        <f t="shared" si="1"/>
        <v>561415396409.22205</v>
      </c>
      <c r="E15" s="1">
        <f t="shared" si="2"/>
        <v>3.2984686465051287E-3</v>
      </c>
    </row>
    <row r="16" spans="1:8" x14ac:dyDescent="0.45">
      <c r="A16">
        <f t="shared" si="0"/>
        <v>1098.8142292490122</v>
      </c>
      <c r="B16" s="3">
        <v>0.91007194244604295</v>
      </c>
      <c r="C16" s="1">
        <v>831416356960.52795</v>
      </c>
      <c r="D16" s="1">
        <f t="shared" si="1"/>
        <v>847515885627.77795</v>
      </c>
      <c r="E16" s="1">
        <f t="shared" si="2"/>
        <v>3.7496367296821606E-4</v>
      </c>
    </row>
    <row r="17" spans="1:5" x14ac:dyDescent="0.45">
      <c r="A17">
        <f t="shared" si="0"/>
        <v>1061.0687022900759</v>
      </c>
      <c r="B17" s="3">
        <v>0.94244604316546798</v>
      </c>
      <c r="C17" s="1">
        <v>866017078638.823</v>
      </c>
      <c r="D17" s="1">
        <f t="shared" si="1"/>
        <v>797060989338.02722</v>
      </c>
      <c r="E17" s="1">
        <f t="shared" si="2"/>
        <v>6.3400448959652937E-3</v>
      </c>
    </row>
    <row r="18" spans="1:5" x14ac:dyDescent="0.45">
      <c r="A18">
        <f t="shared" si="0"/>
        <v>1116.4658634538152</v>
      </c>
      <c r="B18" s="3">
        <v>0.89568345323741005</v>
      </c>
      <c r="C18" s="1">
        <v>860151877001.68103</v>
      </c>
      <c r="D18" s="1">
        <f t="shared" si="1"/>
        <v>873928063526.18079</v>
      </c>
      <c r="E18" s="1">
        <f t="shared" si="2"/>
        <v>2.5651203488573013E-4</v>
      </c>
    </row>
    <row r="19" spans="1:5" x14ac:dyDescent="0.45">
      <c r="A19">
        <f t="shared" si="0"/>
        <v>1198.275862068966</v>
      </c>
      <c r="B19" s="3">
        <v>0.83453237410071901</v>
      </c>
      <c r="C19" s="1">
        <v>939598341562.70801</v>
      </c>
      <c r="D19" s="1">
        <f t="shared" si="1"/>
        <v>1090252408429.9893</v>
      </c>
      <c r="E19" s="1">
        <f t="shared" si="2"/>
        <v>2.5708529522360708E-2</v>
      </c>
    </row>
    <row r="20" spans="1:5" x14ac:dyDescent="0.45">
      <c r="A20">
        <f t="shared" si="0"/>
        <v>1198.275862068966</v>
      </c>
      <c r="B20" s="3">
        <v>0.83453237410071901</v>
      </c>
      <c r="C20" s="1">
        <v>1033381439931.46</v>
      </c>
      <c r="D20" s="1">
        <f t="shared" si="1"/>
        <v>1090252408429.9893</v>
      </c>
      <c r="E20" s="1">
        <f t="shared" si="2"/>
        <v>3.0287256407056148E-3</v>
      </c>
    </row>
    <row r="21" spans="1:5" x14ac:dyDescent="0.45">
      <c r="A21">
        <f t="shared" si="0"/>
        <v>1148.7603305785126</v>
      </c>
      <c r="B21" s="3">
        <v>0.87050359712230196</v>
      </c>
      <c r="C21" s="1">
        <v>1091116643276.38</v>
      </c>
      <c r="D21" s="1">
        <f t="shared" si="1"/>
        <v>931654060732.2063</v>
      </c>
      <c r="E21" s="1">
        <f t="shared" si="2"/>
        <v>2.1358720178643403E-2</v>
      </c>
    </row>
    <row r="22" spans="1:5" x14ac:dyDescent="0.45">
      <c r="A22">
        <f t="shared" si="0"/>
        <v>1134.6938775510203</v>
      </c>
      <c r="B22" s="3">
        <v>0.88129496402877705</v>
      </c>
      <c r="C22" s="1">
        <v>1159933306173.97</v>
      </c>
      <c r="D22" s="1">
        <f t="shared" si="1"/>
        <v>904469344487.04321</v>
      </c>
      <c r="E22" s="1">
        <f t="shared" si="2"/>
        <v>4.8505752663819471E-2</v>
      </c>
    </row>
    <row r="23" spans="1:5" x14ac:dyDescent="0.45">
      <c r="A23">
        <f t="shared" si="0"/>
        <v>1213.973799126637</v>
      </c>
      <c r="B23" s="3">
        <v>0.82374100719424503</v>
      </c>
      <c r="C23" s="1">
        <v>1113589497856.25</v>
      </c>
      <c r="D23" s="1">
        <f t="shared" si="1"/>
        <v>1187409017991.1985</v>
      </c>
      <c r="E23" s="1">
        <f t="shared" si="2"/>
        <v>4.3943250879176698E-3</v>
      </c>
    </row>
    <row r="24" spans="1:5" x14ac:dyDescent="0.45">
      <c r="A24">
        <f t="shared" si="0"/>
        <v>1246.6367713004483</v>
      </c>
      <c r="B24" s="3">
        <v>0.80215827338129497</v>
      </c>
      <c r="C24" s="1">
        <v>1674187327846.3401</v>
      </c>
      <c r="D24" s="1">
        <f t="shared" si="1"/>
        <v>1582431834680.4548</v>
      </c>
      <c r="E24" s="1">
        <f t="shared" si="2"/>
        <v>3.0036964886688811E-3</v>
      </c>
    </row>
    <row r="25" spans="1:5" x14ac:dyDescent="0.45">
      <c r="A25">
        <f t="shared" si="0"/>
        <v>1269.4063926940637</v>
      </c>
      <c r="B25" s="3">
        <v>0.78776978417266197</v>
      </c>
      <c r="C25" s="1">
        <v>1879214748110.99</v>
      </c>
      <c r="D25" s="1">
        <f t="shared" si="1"/>
        <v>2176210351744.2322</v>
      </c>
      <c r="E25" s="1">
        <f t="shared" si="2"/>
        <v>2.4977399310735643E-2</v>
      </c>
    </row>
    <row r="26" spans="1:5" x14ac:dyDescent="0.45">
      <c r="A26">
        <f t="shared" si="0"/>
        <v>1241.0714285714289</v>
      </c>
      <c r="B26" s="3">
        <v>0.805755395683453</v>
      </c>
      <c r="C26" s="1">
        <v>2288571886696.8301</v>
      </c>
      <c r="D26" s="1">
        <f t="shared" si="1"/>
        <v>1487387011315.2102</v>
      </c>
      <c r="E26" s="1">
        <f t="shared" si="2"/>
        <v>0.1225565048604626</v>
      </c>
    </row>
    <row r="27" spans="1:5" x14ac:dyDescent="0.45">
      <c r="A27">
        <f t="shared" si="0"/>
        <v>1287.0370370370372</v>
      </c>
      <c r="B27" s="3">
        <v>0.77697841726618699</v>
      </c>
      <c r="C27" s="1">
        <v>3192853655968.04</v>
      </c>
      <c r="D27" s="1">
        <f t="shared" si="1"/>
        <v>2993459969631.251</v>
      </c>
      <c r="E27" s="1">
        <f t="shared" si="2"/>
        <v>3.9000015424384645E-3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3" sqref="C3"/>
    </sheetView>
  </sheetViews>
  <sheetFormatPr defaultRowHeight="15" x14ac:dyDescent="0.25"/>
  <cols>
    <col min="2" max="3" width="11" bestFit="1" customWidth="1"/>
  </cols>
  <sheetData>
    <row r="1" spans="1:3" x14ac:dyDescent="0.45">
      <c r="B1" s="1"/>
    </row>
    <row r="2" spans="1:3" x14ac:dyDescent="0.45">
      <c r="B2" t="s">
        <v>24</v>
      </c>
      <c r="C2" t="s">
        <v>25</v>
      </c>
    </row>
    <row r="3" spans="1:3" x14ac:dyDescent="0.45">
      <c r="A3">
        <v>300</v>
      </c>
      <c r="B3">
        <f>216000000*A3^1.51*EXP(-3430/1.987/A3)</f>
        <v>3766576715.9932137</v>
      </c>
      <c r="C3">
        <f>25300000*A3^1.78*EXP(-2887/1.987/A3)</f>
        <v>5117340132.4118614</v>
      </c>
    </row>
    <row r="4" spans="1:3" x14ac:dyDescent="0.45">
      <c r="A4">
        <v>400</v>
      </c>
      <c r="B4">
        <f t="shared" ref="B4:B22" si="0">216000000*A4^1.51*EXP(-3430/1.987/A4)</f>
        <v>24510056747.133488</v>
      </c>
      <c r="C4">
        <f t="shared" ref="C4:C22" si="1">25300000*A4^1.78*EXP(-2887/1.987/A4)</f>
        <v>28659806430.413544</v>
      </c>
    </row>
    <row r="5" spans="1:3" x14ac:dyDescent="0.45">
      <c r="A5">
        <v>500</v>
      </c>
      <c r="B5">
        <f t="shared" si="0"/>
        <v>81380891044.216446</v>
      </c>
      <c r="C5">
        <f t="shared" si="1"/>
        <v>88160873913.135483</v>
      </c>
    </row>
    <row r="6" spans="1:3" x14ac:dyDescent="0.45">
      <c r="A6">
        <v>600</v>
      </c>
      <c r="B6">
        <f t="shared" si="0"/>
        <v>190538229341.1506</v>
      </c>
      <c r="C6">
        <f t="shared" si="1"/>
        <v>197949182072.48123</v>
      </c>
    </row>
    <row r="7" spans="1:3" x14ac:dyDescent="0.45">
      <c r="A7">
        <v>700</v>
      </c>
      <c r="B7">
        <f t="shared" si="0"/>
        <v>362717844769.53345</v>
      </c>
      <c r="C7">
        <f t="shared" si="1"/>
        <v>368093739214.27148</v>
      </c>
    </row>
    <row r="8" spans="1:3" x14ac:dyDescent="0.45">
      <c r="A8">
        <v>800</v>
      </c>
      <c r="B8">
        <f t="shared" si="0"/>
        <v>603962008706.48792</v>
      </c>
      <c r="C8">
        <f t="shared" si="1"/>
        <v>605150883340.16113</v>
      </c>
    </row>
    <row r="9" spans="1:3" x14ac:dyDescent="0.45">
      <c r="A9">
        <v>900</v>
      </c>
      <c r="B9">
        <f t="shared" si="0"/>
        <v>917008295163.94702</v>
      </c>
      <c r="C9">
        <f t="shared" si="1"/>
        <v>913176719624.32214</v>
      </c>
    </row>
    <row r="10" spans="1:3" x14ac:dyDescent="0.45">
      <c r="A10">
        <v>1000</v>
      </c>
      <c r="B10">
        <f t="shared" si="0"/>
        <v>1302464043061.6545</v>
      </c>
      <c r="C10">
        <f t="shared" si="1"/>
        <v>1294538288326.925</v>
      </c>
    </row>
    <row r="11" spans="1:3" x14ac:dyDescent="0.45">
      <c r="A11">
        <v>1100</v>
      </c>
      <c r="B11">
        <f t="shared" si="0"/>
        <v>1759633220571.7954</v>
      </c>
      <c r="C11">
        <f t="shared" si="1"/>
        <v>1750483522153.811</v>
      </c>
    </row>
    <row r="12" spans="1:3" x14ac:dyDescent="0.45">
      <c r="A12">
        <v>1200</v>
      </c>
      <c r="B12">
        <f t="shared" si="0"/>
        <v>2287059301207.6836</v>
      </c>
      <c r="C12">
        <f t="shared" si="1"/>
        <v>2281524419764.022</v>
      </c>
    </row>
    <row r="13" spans="1:3" x14ac:dyDescent="0.45">
      <c r="A13">
        <v>1300</v>
      </c>
      <c r="B13">
        <f t="shared" si="0"/>
        <v>2882870470520.5776</v>
      </c>
      <c r="C13">
        <f t="shared" si="1"/>
        <v>2887691196923.3354</v>
      </c>
    </row>
    <row r="14" spans="1:3" x14ac:dyDescent="0.45">
      <c r="A14">
        <v>1400</v>
      </c>
      <c r="B14">
        <f t="shared" si="0"/>
        <v>3544995190963.4116</v>
      </c>
      <c r="C14">
        <f t="shared" si="1"/>
        <v>3568700681948.1211</v>
      </c>
    </row>
    <row r="15" spans="1:3" x14ac:dyDescent="0.45">
      <c r="A15">
        <v>1500</v>
      </c>
      <c r="B15">
        <f t="shared" si="0"/>
        <v>4271294796692.1304</v>
      </c>
      <c r="C15">
        <f t="shared" si="1"/>
        <v>4324068330203.0474</v>
      </c>
    </row>
    <row r="16" spans="1:3" x14ac:dyDescent="0.45">
      <c r="A16">
        <v>1600</v>
      </c>
      <c r="B16">
        <f t="shared" si="0"/>
        <v>5059643522079.2334</v>
      </c>
      <c r="C16">
        <f t="shared" si="1"/>
        <v>5153183138362.793</v>
      </c>
    </row>
    <row r="17" spans="1:3" x14ac:dyDescent="0.45">
      <c r="A17">
        <v>1700</v>
      </c>
      <c r="B17">
        <f t="shared" si="0"/>
        <v>5907975372020.7051</v>
      </c>
      <c r="C17">
        <f t="shared" si="1"/>
        <v>6055357997581.4678</v>
      </c>
    </row>
    <row r="18" spans="1:3" x14ac:dyDescent="0.45">
      <c r="A18">
        <v>1800</v>
      </c>
      <c r="B18">
        <f t="shared" si="0"/>
        <v>6814310140703.5752</v>
      </c>
      <c r="C18">
        <f t="shared" si="1"/>
        <v>7029863653766.5049</v>
      </c>
    </row>
    <row r="19" spans="1:3" x14ac:dyDescent="0.45">
      <c r="A19">
        <v>1900</v>
      </c>
      <c r="B19">
        <f t="shared" si="0"/>
        <v>7776766378452.6865</v>
      </c>
      <c r="C19">
        <f t="shared" si="1"/>
        <v>8075951631570.5254</v>
      </c>
    </row>
    <row r="20" spans="1:3" x14ac:dyDescent="0.45">
      <c r="A20">
        <v>2000</v>
      </c>
      <c r="B20">
        <f t="shared" si="0"/>
        <v>8793566259514.043</v>
      </c>
      <c r="C20">
        <f t="shared" si="1"/>
        <v>9192869666500.8164</v>
      </c>
    </row>
    <row r="21" spans="1:3" x14ac:dyDescent="0.45">
      <c r="A21">
        <v>2100</v>
      </c>
      <c r="B21">
        <f t="shared" si="0"/>
        <v>9863035503326.3594</v>
      </c>
      <c r="C21">
        <f t="shared" si="1"/>
        <v>10379872013460.937</v>
      </c>
    </row>
    <row r="22" spans="1:3" x14ac:dyDescent="0.45">
      <c r="A22">
        <v>2200</v>
      </c>
      <c r="B22">
        <f t="shared" si="0"/>
        <v>10983600358698.055</v>
      </c>
      <c r="C22">
        <f t="shared" si="1"/>
        <v>11636226229789.762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"/>
  <sheetViews>
    <sheetView topLeftCell="A13" workbookViewId="0">
      <selection activeCell="J3" sqref="J3"/>
    </sheetView>
  </sheetViews>
  <sheetFormatPr defaultRowHeight="15" x14ac:dyDescent="0.25"/>
  <cols>
    <col min="2" max="2" width="15.5703125" bestFit="1" customWidth="1"/>
    <col min="3" max="3" width="19.85546875" bestFit="1" customWidth="1"/>
    <col min="4" max="4" width="12" bestFit="1" customWidth="1"/>
    <col min="5" max="5" width="10" bestFit="1" customWidth="1"/>
    <col min="6" max="6" width="10" customWidth="1"/>
    <col min="7" max="7" width="16" bestFit="1" customWidth="1"/>
    <col min="8" max="8" width="12" bestFit="1" customWidth="1"/>
    <col min="10" max="11" width="12" bestFit="1" customWidth="1"/>
    <col min="20" max="20" width="13.140625" bestFit="1" customWidth="1"/>
    <col min="21" max="22" width="13.140625" customWidth="1"/>
    <col min="28" max="28" width="16.42578125" bestFit="1" customWidth="1"/>
    <col min="29" max="32" width="16.42578125" customWidth="1"/>
    <col min="34" max="34" width="17.28515625" bestFit="1" customWidth="1"/>
    <col min="35" max="35" width="17.28515625" customWidth="1"/>
    <col min="37" max="37" width="12" bestFit="1" customWidth="1"/>
  </cols>
  <sheetData>
    <row r="1" spans="1:37" ht="14.25" x14ac:dyDescent="0.45">
      <c r="E1" t="s">
        <v>32</v>
      </c>
      <c r="G1" t="s">
        <v>31</v>
      </c>
      <c r="V1" t="s">
        <v>36</v>
      </c>
      <c r="W1">
        <v>1059.7085995426073</v>
      </c>
      <c r="AD1" t="s">
        <v>36</v>
      </c>
      <c r="AE1">
        <v>521.09476171793244</v>
      </c>
      <c r="AJ1" t="s">
        <v>36</v>
      </c>
      <c r="AK1">
        <v>1215.2451123754258</v>
      </c>
    </row>
    <row r="2" spans="1:37" ht="14.25" x14ac:dyDescent="0.45">
      <c r="B2" t="s">
        <v>29</v>
      </c>
      <c r="C2" t="s">
        <v>30</v>
      </c>
      <c r="F2" t="s">
        <v>43</v>
      </c>
      <c r="G2" t="s">
        <v>29</v>
      </c>
      <c r="J2" t="s">
        <v>30</v>
      </c>
      <c r="V2" t="s">
        <v>37</v>
      </c>
      <c r="W2">
        <v>650.23600425915504</v>
      </c>
      <c r="AD2" t="s">
        <v>37</v>
      </c>
      <c r="AE2">
        <v>1391.9708251073489</v>
      </c>
      <c r="AJ2" t="s">
        <v>37</v>
      </c>
      <c r="AK2">
        <v>687.57158958261709</v>
      </c>
    </row>
    <row r="3" spans="1:37" ht="14.25" x14ac:dyDescent="0.45">
      <c r="A3">
        <v>300</v>
      </c>
      <c r="B3" s="1">
        <f>48200000000000*EXP(-7950/1.987/A3)</f>
        <v>77803086.60105288</v>
      </c>
      <c r="C3" s="1">
        <f>8020000*A3^2*EXP(-4362.8/1.987/A3)</f>
        <v>478471738.95457512</v>
      </c>
      <c r="D3" s="1">
        <f>C3/6.02E+23</f>
        <v>7.9480355308068955E-16</v>
      </c>
      <c r="E3" s="1">
        <f>21500000000*A3*EXP(-6000/1.987/A3)</f>
        <v>274284372.64456934</v>
      </c>
      <c r="F3" s="6">
        <f>C3*EXP(500/1.987/A3)</f>
        <v>1106970834.6747787</v>
      </c>
      <c r="G3" s="1">
        <f>24100000000000*EXP(-3970/1.987/A3)</f>
        <v>30876974253.021805</v>
      </c>
      <c r="H3">
        <f>G3/6.02E+23</f>
        <v>5.1290654905351835E-14</v>
      </c>
      <c r="J3" s="6">
        <f>22600000*A3^2*EXP(-2647/1.987/A3)</f>
        <v>23980223365.433365</v>
      </c>
      <c r="K3" s="1">
        <f>7060000*A3^2.14*EXP(-3812/1.987/A3)</f>
        <v>2358165729.9293089</v>
      </c>
      <c r="L3" s="1">
        <f>K3*EXP(400/1.987/A3)</f>
        <v>4613156983.6452284</v>
      </c>
      <c r="V3" t="s">
        <v>38</v>
      </c>
      <c r="W3">
        <v>51.964427836111575</v>
      </c>
      <c r="AD3" t="s">
        <v>38</v>
      </c>
      <c r="AE3">
        <v>30.561566815207062</v>
      </c>
      <c r="AJ3" t="s">
        <v>38</v>
      </c>
      <c r="AK3">
        <v>63.041596224873196</v>
      </c>
    </row>
    <row r="4" spans="1:37" ht="14.25" x14ac:dyDescent="0.45">
      <c r="A4">
        <v>400</v>
      </c>
      <c r="B4" s="1">
        <f t="shared" ref="B4:B24" si="0">48200000000000*EXP(-7950/1.987/A4)</f>
        <v>2182777053.2013965</v>
      </c>
      <c r="C4" s="1">
        <f t="shared" ref="C4:C24" si="1">8020000*A4^2*EXP(-4362.8/1.987/A4)</f>
        <v>5301196603.2407379</v>
      </c>
      <c r="D4" s="1">
        <f t="shared" ref="D4:D24" si="2">C4/6.02E+23</f>
        <v>8.8059744239879362E-15</v>
      </c>
      <c r="E4" s="1">
        <f t="shared" ref="E4:E24" si="3">21500000000*A4*EXP(-6000/1.987/A4)</f>
        <v>4528761642.7581978</v>
      </c>
      <c r="F4" s="6">
        <f t="shared" ref="F4:F24" si="4">C4*EXP(500/1.987/A4)</f>
        <v>9944520025.8933544</v>
      </c>
      <c r="G4" s="1">
        <f t="shared" ref="G4:G24" si="5">24100000000000*EXP(-3970/1.987/A4)</f>
        <v>163203817224.23593</v>
      </c>
      <c r="H4">
        <f t="shared" ref="H4:H24" si="6">G4/6.02E+23</f>
        <v>2.7110268641899658E-13</v>
      </c>
      <c r="J4" s="6">
        <f t="shared" ref="J4:J24" si="7">22600000*A4^2*EXP(-2647/1.987/A4)</f>
        <v>129376419664.82715</v>
      </c>
      <c r="K4" s="1">
        <f t="shared" ref="K4:K24" si="8">7060000*A4^2.14*EXP(-3812/1.987/A4)</f>
        <v>21590399859.306789</v>
      </c>
      <c r="L4" s="1">
        <f t="shared" ref="L4:L24" si="9">K4*EXP(400/1.987/A4)</f>
        <v>35713187850.39019</v>
      </c>
      <c r="V4" t="s">
        <v>39</v>
      </c>
      <c r="W4">
        <v>10.372948176617031</v>
      </c>
      <c r="AD4" t="s">
        <v>39</v>
      </c>
      <c r="AE4">
        <v>92.392166305863768</v>
      </c>
      <c r="AJ4" t="s">
        <v>39</v>
      </c>
      <c r="AK4">
        <v>6.7985039741104005</v>
      </c>
    </row>
    <row r="5" spans="1:37" ht="14.25" x14ac:dyDescent="0.45">
      <c r="A5">
        <v>500</v>
      </c>
      <c r="B5" s="1">
        <f t="shared" si="0"/>
        <v>16136781232.603703</v>
      </c>
      <c r="C5" s="1">
        <f t="shared" si="1"/>
        <v>24830074637.796574</v>
      </c>
      <c r="D5" s="1">
        <f t="shared" si="2"/>
        <v>4.1245971159130524E-14</v>
      </c>
      <c r="E5" s="1">
        <f t="shared" si="3"/>
        <v>25620834676.220737</v>
      </c>
      <c r="F5" s="6">
        <f t="shared" si="4"/>
        <v>41072010044.158104</v>
      </c>
      <c r="G5" s="1">
        <f t="shared" si="5"/>
        <v>443187658891.70752</v>
      </c>
      <c r="H5">
        <f t="shared" si="6"/>
        <v>7.3619212440482975E-13</v>
      </c>
      <c r="J5" s="6">
        <f t="shared" si="7"/>
        <v>393504599587.26324</v>
      </c>
      <c r="K5" s="1">
        <f t="shared" si="8"/>
        <v>90831940595.751221</v>
      </c>
      <c r="L5" s="1">
        <f t="shared" si="9"/>
        <v>135860415627.94521</v>
      </c>
      <c r="T5" t="s">
        <v>33</v>
      </c>
      <c r="V5" t="s">
        <v>40</v>
      </c>
      <c r="W5">
        <v>-0.49035075777569342</v>
      </c>
      <c r="AB5" t="s">
        <v>34</v>
      </c>
      <c r="AD5" t="s">
        <v>40</v>
      </c>
      <c r="AE5">
        <v>8.2792528180648812</v>
      </c>
      <c r="AH5" t="s">
        <v>35</v>
      </c>
      <c r="AJ5" t="s">
        <v>40</v>
      </c>
      <c r="AK5">
        <v>2.4238749988267232</v>
      </c>
    </row>
    <row r="6" spans="1:37" ht="14.25" x14ac:dyDescent="0.45">
      <c r="A6">
        <v>600</v>
      </c>
      <c r="B6" s="1">
        <f t="shared" si="0"/>
        <v>61238131700.524223</v>
      </c>
      <c r="C6" s="1">
        <f t="shared" si="1"/>
        <v>74335552858.901886</v>
      </c>
      <c r="D6" s="1">
        <f t="shared" si="2"/>
        <v>1.2348098481545165E-13</v>
      </c>
      <c r="E6" s="1">
        <f t="shared" si="3"/>
        <v>84122154122.620331</v>
      </c>
      <c r="F6" s="6">
        <f t="shared" si="4"/>
        <v>113067169308.74358</v>
      </c>
      <c r="G6" s="1">
        <f t="shared" si="5"/>
        <v>862632644581.58862</v>
      </c>
      <c r="H6">
        <f t="shared" si="6"/>
        <v>1.4329445923282203E-12</v>
      </c>
      <c r="J6" s="6">
        <f t="shared" si="7"/>
        <v>883409525194.66492</v>
      </c>
      <c r="K6" s="1">
        <f t="shared" si="8"/>
        <v>254339284752.81525</v>
      </c>
      <c r="L6" s="1">
        <f t="shared" si="9"/>
        <v>355734020397.29773</v>
      </c>
      <c r="AE6">
        <v>0</v>
      </c>
    </row>
    <row r="7" spans="1:37" ht="14.25" x14ac:dyDescent="0.45">
      <c r="A7">
        <v>700</v>
      </c>
      <c r="B7" s="1">
        <f t="shared" si="0"/>
        <v>158759530062.08197</v>
      </c>
      <c r="C7" s="1">
        <f t="shared" si="1"/>
        <v>170659393128.23691</v>
      </c>
      <c r="D7" s="1">
        <f t="shared" si="2"/>
        <v>2.8348736400039353E-13</v>
      </c>
      <c r="E7" s="1">
        <f t="shared" si="3"/>
        <v>201417443048.22876</v>
      </c>
      <c r="F7" s="6">
        <f t="shared" si="4"/>
        <v>244483834654.34488</v>
      </c>
      <c r="G7" s="1">
        <f t="shared" si="5"/>
        <v>1388112372946.4055</v>
      </c>
      <c r="H7">
        <f t="shared" si="6"/>
        <v>2.305834506555491E-12</v>
      </c>
      <c r="J7" s="6">
        <f t="shared" si="7"/>
        <v>1651222106762.2087</v>
      </c>
      <c r="K7" s="1">
        <f t="shared" si="8"/>
        <v>558542203725.33289</v>
      </c>
      <c r="L7" s="1">
        <f t="shared" si="9"/>
        <v>744649591563.12537</v>
      </c>
      <c r="V7" t="s">
        <v>41</v>
      </c>
      <c r="W7">
        <v>1308.2016354938103</v>
      </c>
      <c r="AD7" t="s">
        <v>41</v>
      </c>
      <c r="AE7">
        <v>1839.6495109706609</v>
      </c>
      <c r="AJ7" t="s">
        <v>41</v>
      </c>
      <c r="AK7">
        <v>1397.1782542510357</v>
      </c>
    </row>
    <row r="8" spans="1:37" ht="14.25" x14ac:dyDescent="0.45">
      <c r="A8">
        <v>800</v>
      </c>
      <c r="B8" s="1">
        <f t="shared" si="0"/>
        <v>324360684985.56866</v>
      </c>
      <c r="C8" s="1">
        <f t="shared" si="1"/>
        <v>329908968808.75519</v>
      </c>
      <c r="D8" s="1">
        <f t="shared" si="2"/>
        <v>5.4802154287168636E-13</v>
      </c>
      <c r="E8" s="1">
        <f t="shared" si="3"/>
        <v>394701660131.90521</v>
      </c>
      <c r="F8" s="6">
        <f t="shared" si="4"/>
        <v>451854987308.56299</v>
      </c>
      <c r="G8" s="1">
        <f t="shared" si="5"/>
        <v>1983232713300.2034</v>
      </c>
      <c r="H8">
        <f t="shared" si="6"/>
        <v>3.2944065004986767E-12</v>
      </c>
      <c r="J8" s="6">
        <f t="shared" si="7"/>
        <v>2735909745610.8159</v>
      </c>
      <c r="K8" s="1">
        <f t="shared" si="8"/>
        <v>1046986482963.4146</v>
      </c>
      <c r="L8" s="1">
        <f t="shared" si="9"/>
        <v>1346557927522.9954</v>
      </c>
      <c r="V8" t="s">
        <v>10</v>
      </c>
      <c r="W8">
        <f>SUM(W9:W33)</f>
        <v>1.4316373764367929E-6</v>
      </c>
      <c r="AD8" t="s">
        <v>10</v>
      </c>
      <c r="AE8">
        <f>SUM(AE9:AE33)</f>
        <v>2.0868326600485702E-2</v>
      </c>
      <c r="AJ8" t="s">
        <v>10</v>
      </c>
      <c r="AK8">
        <f>SUM(AK9:AK33)</f>
        <v>2.3136466459304406E-3</v>
      </c>
    </row>
    <row r="9" spans="1:37" ht="14.25" x14ac:dyDescent="0.45">
      <c r="A9">
        <v>900</v>
      </c>
      <c r="B9" s="1">
        <f t="shared" si="0"/>
        <v>565410194112.46033</v>
      </c>
      <c r="C9" s="1">
        <f t="shared" si="1"/>
        <v>566420798157.15918</v>
      </c>
      <c r="D9" s="1">
        <f t="shared" si="2"/>
        <v>9.4089833580923456E-13</v>
      </c>
      <c r="E9" s="1">
        <f t="shared" si="3"/>
        <v>675400564477.48584</v>
      </c>
      <c r="F9" s="6">
        <f t="shared" si="4"/>
        <v>749144888832.70764</v>
      </c>
      <c r="G9" s="1">
        <f t="shared" si="5"/>
        <v>2617517578355.7661</v>
      </c>
      <c r="H9">
        <f t="shared" si="6"/>
        <v>4.3480358444447941E-12</v>
      </c>
      <c r="J9" s="6">
        <f t="shared" si="7"/>
        <v>4166399238540.9434</v>
      </c>
      <c r="K9" s="1">
        <f t="shared" si="8"/>
        <v>1758437959946.075</v>
      </c>
      <c r="L9" s="1">
        <f t="shared" si="9"/>
        <v>2199218366309.1968</v>
      </c>
      <c r="S9">
        <v>0</v>
      </c>
      <c r="T9">
        <v>2579.44</v>
      </c>
      <c r="U9">
        <f>T9+500</f>
        <v>3079.44</v>
      </c>
      <c r="V9">
        <f t="shared" ref="V9:V33" si="10">W$1*COS(S9*3.141593/180)+W$2*COS(S9*2*3.141593/180)+W$3*COS(S9*3*3.141593/180)+W$4*COS(S9*4*3.141593/180)+W$5*COS(S9*5*3.141593/180)+W$7</f>
        <v>3079.9932645505251</v>
      </c>
      <c r="W9">
        <f>(V9-U9)^2/U9^2</f>
        <v>3.227915783940899E-8</v>
      </c>
      <c r="X9">
        <f>V9-500</f>
        <v>2579.9932645505251</v>
      </c>
      <c r="Z9">
        <v>0</v>
      </c>
      <c r="AA9">
        <v>-152.03784999999999</v>
      </c>
      <c r="AB9">
        <f>(AA9-AA$9)*27.21*8065.5</f>
        <v>0</v>
      </c>
      <c r="AC9">
        <f>AB9+500</f>
        <v>500</v>
      </c>
      <c r="AD9">
        <f t="shared" ref="AD9:AD33" si="11">AE$1*COS((Z9+97)*3.141593/180)+AE$2*COS((Z9+97)*2*3.141593/180)+AE$3*COS((Z9+97)*3*3.141593/180)+AE$4*COS((Z9+97)*4*3.141593/180)+AE$5*COS((Z9+97)*5*3.141593/180)+AE$7</f>
        <v>513.3016407865498</v>
      </c>
      <c r="AE9">
        <f>(AD9-AC9)^2/AC9^2</f>
        <v>7.0773459045762031E-4</v>
      </c>
      <c r="AF9">
        <v>0</v>
      </c>
      <c r="AG9">
        <v>-151.99930000000001</v>
      </c>
      <c r="AH9">
        <f>(AG9-AG$9)*27.21*8065.5</f>
        <v>0</v>
      </c>
      <c r="AI9">
        <f>AH9+500</f>
        <v>500</v>
      </c>
      <c r="AJ9">
        <f t="shared" ref="AJ9:AJ33" si="12">AK$1*COS((AF9+115)*3.141593/180)+AK$2*COS((AF9+115)*2*3.141593/180)+AK$3*COS((AF9+115)*3*3.141593/180)+AK$4*COS((AF9+115)*4*3.141593/180)+AK$5*COS((AF9+115)*5*3.141593/180)+AK$7</f>
        <v>499.35841048076088</v>
      </c>
      <c r="AK9">
        <f>(AJ9-AI9)^2/AI9^2</f>
        <v>1.6465484447899355E-6</v>
      </c>
    </row>
    <row r="10" spans="1:37" s="5" customFormat="1" ht="14.25" x14ac:dyDescent="0.45">
      <c r="A10" s="5">
        <v>1000</v>
      </c>
      <c r="B10" s="6">
        <f t="shared" si="0"/>
        <v>881925651861.59448</v>
      </c>
      <c r="C10" s="1">
        <f t="shared" si="1"/>
        <v>892495823172.58728</v>
      </c>
      <c r="D10" s="6">
        <f t="shared" si="2"/>
        <v>1.4825512012833676E-12</v>
      </c>
      <c r="E10" s="1">
        <f t="shared" si="3"/>
        <v>1049617021145.0896</v>
      </c>
      <c r="F10" s="6">
        <f t="shared" si="4"/>
        <v>1147863268084.0483</v>
      </c>
      <c r="G10" s="6">
        <f t="shared" si="5"/>
        <v>3268152777837.9873</v>
      </c>
      <c r="H10" s="5">
        <f t="shared" si="6"/>
        <v>5.4288252123554608E-12</v>
      </c>
      <c r="J10" s="6">
        <f t="shared" si="7"/>
        <v>5964295080115.3867</v>
      </c>
      <c r="K10" s="1">
        <f t="shared" si="8"/>
        <v>2726614514910.8335</v>
      </c>
      <c r="L10" s="1">
        <f t="shared" si="9"/>
        <v>3334655049174.748</v>
      </c>
      <c r="S10">
        <v>15</v>
      </c>
      <c r="T10">
        <v>2436.5</v>
      </c>
      <c r="U10">
        <f t="shared" ref="U10:U33" si="13">T10+500</f>
        <v>2936.5</v>
      </c>
      <c r="V10">
        <f t="shared" si="10"/>
        <v>2936.7263687137947</v>
      </c>
      <c r="W10">
        <f t="shared" ref="W10:W33" si="14">(V10-U10)^2/U10^2</f>
        <v>5.9425493375696386E-9</v>
      </c>
      <c r="X10">
        <f t="shared" ref="X10:X33" si="15">V10-500</f>
        <v>2436.7263687137947</v>
      </c>
      <c r="Y10"/>
      <c r="Z10">
        <v>15</v>
      </c>
      <c r="AA10">
        <v>-152.03720000000001</v>
      </c>
      <c r="AB10">
        <f t="shared" ref="AB10:AB33" si="16">(AA10-AA$9)*27.21*8065.5</f>
        <v>142.65046574537925</v>
      </c>
      <c r="AC10">
        <f t="shared" ref="AC10:AC33" si="17">AB10+500</f>
        <v>642.65046574537928</v>
      </c>
      <c r="AD10">
        <f t="shared" si="11"/>
        <v>666.50807407171033</v>
      </c>
      <c r="AE10">
        <f t="shared" ref="AE10:AE33" si="18">(AD10-AC10)^2/AC10^2</f>
        <v>1.3781743273886579E-3</v>
      </c>
      <c r="AF10">
        <v>15</v>
      </c>
      <c r="AG10">
        <v>-151.99907999999999</v>
      </c>
      <c r="AH10">
        <f t="shared" ref="AH10:AH25" si="19">(AG10-AG$9)*27.21*8065.5</f>
        <v>48.281696102850283</v>
      </c>
      <c r="AI10">
        <f t="shared" ref="AI10:AI33" si="20">AH10+500</f>
        <v>548.28169610285033</v>
      </c>
      <c r="AJ10">
        <f t="shared" si="12"/>
        <v>545.67441639347317</v>
      </c>
      <c r="AK10">
        <f t="shared" ref="AK10:AK33" si="21">(AJ10-AI10)^2/AI10^2</f>
        <v>2.2613498392360736E-5</v>
      </c>
    </row>
    <row r="11" spans="1:37" ht="14.25" x14ac:dyDescent="0.45">
      <c r="A11">
        <v>1100</v>
      </c>
      <c r="B11" s="1">
        <f t="shared" si="0"/>
        <v>1268811132670.1711</v>
      </c>
      <c r="C11" s="1">
        <f t="shared" si="1"/>
        <v>1318498313528.188</v>
      </c>
      <c r="D11" s="1">
        <f t="shared" si="2"/>
        <v>2.19019653409998E-12</v>
      </c>
      <c r="E11" s="1">
        <f t="shared" si="3"/>
        <v>1519296097409.7236</v>
      </c>
      <c r="F11" s="6">
        <f t="shared" si="4"/>
        <v>1657404977825.6746</v>
      </c>
      <c r="G11" s="1">
        <f t="shared" si="5"/>
        <v>3919092412747.9521</v>
      </c>
      <c r="H11">
        <f t="shared" si="6"/>
        <v>6.5101202869567313E-12</v>
      </c>
      <c r="J11" s="6">
        <f t="shared" si="7"/>
        <v>8145915197675.2266</v>
      </c>
      <c r="K11" s="1">
        <f t="shared" si="8"/>
        <v>3980593340263.3784</v>
      </c>
      <c r="L11" s="1">
        <f t="shared" si="9"/>
        <v>4779990794811.3369</v>
      </c>
      <c r="S11">
        <v>30</v>
      </c>
      <c r="T11">
        <v>2046.88</v>
      </c>
      <c r="U11">
        <f t="shared" si="13"/>
        <v>2546.88</v>
      </c>
      <c r="V11">
        <f t="shared" si="10"/>
        <v>2546.2922809417196</v>
      </c>
      <c r="W11">
        <f t="shared" si="14"/>
        <v>5.3250364152279227E-8</v>
      </c>
      <c r="X11">
        <f t="shared" si="15"/>
        <v>2046.2922809417196</v>
      </c>
      <c r="Z11">
        <v>30</v>
      </c>
      <c r="AA11">
        <v>-152.03534999999999</v>
      </c>
      <c r="AB11">
        <f t="shared" si="16"/>
        <v>548.65563749950104</v>
      </c>
      <c r="AC11">
        <f t="shared" si="17"/>
        <v>1048.6556374995012</v>
      </c>
      <c r="AD11">
        <f t="shared" si="11"/>
        <v>1093.268468087419</v>
      </c>
      <c r="AE11">
        <f t="shared" si="18"/>
        <v>1.8098966095215041E-3</v>
      </c>
      <c r="AF11">
        <v>30</v>
      </c>
      <c r="AG11">
        <v>-151.99859000000001</v>
      </c>
      <c r="AH11">
        <f t="shared" si="19"/>
        <v>155.81820104955889</v>
      </c>
      <c r="AI11">
        <f t="shared" si="20"/>
        <v>655.81820104955887</v>
      </c>
      <c r="AJ11">
        <f t="shared" si="12"/>
        <v>650.39425041166589</v>
      </c>
      <c r="AK11">
        <f t="shared" si="21"/>
        <v>6.8401326780219811E-5</v>
      </c>
    </row>
    <row r="12" spans="1:37" ht="14.25" x14ac:dyDescent="0.45">
      <c r="A12">
        <v>1200</v>
      </c>
      <c r="B12" s="1">
        <f t="shared" si="0"/>
        <v>1718044803829.4192</v>
      </c>
      <c r="C12" s="1">
        <f t="shared" si="1"/>
        <v>1853090858923.9612</v>
      </c>
      <c r="D12" s="1">
        <f t="shared" si="2"/>
        <v>3.0782240181461148E-12</v>
      </c>
      <c r="E12" s="1">
        <f t="shared" si="3"/>
        <v>2083435420819.9517</v>
      </c>
      <c r="F12" s="6">
        <f t="shared" si="4"/>
        <v>2285423483657.0815</v>
      </c>
      <c r="G12" s="1">
        <f t="shared" si="5"/>
        <v>4559544575329.458</v>
      </c>
      <c r="H12">
        <f t="shared" si="6"/>
        <v>7.5739943111785024E-12</v>
      </c>
      <c r="J12" s="6">
        <f t="shared" si="7"/>
        <v>10723745537438.898</v>
      </c>
      <c r="K12" s="1">
        <f t="shared" si="8"/>
        <v>5545428396444.2002</v>
      </c>
      <c r="L12" s="1">
        <f t="shared" si="9"/>
        <v>6558296987610.5479</v>
      </c>
      <c r="S12" s="5">
        <v>45</v>
      </c>
      <c r="T12" s="5">
        <v>1511.43</v>
      </c>
      <c r="U12">
        <f t="shared" si="13"/>
        <v>2011.43</v>
      </c>
      <c r="V12">
        <f t="shared" si="10"/>
        <v>2010.7579679636078</v>
      </c>
      <c r="W12">
        <f t="shared" si="14"/>
        <v>1.1162721948394153E-7</v>
      </c>
      <c r="X12">
        <f t="shared" si="15"/>
        <v>1510.7579679636078</v>
      </c>
      <c r="Z12" s="5">
        <v>45</v>
      </c>
      <c r="AA12" s="5">
        <v>-152.03269</v>
      </c>
      <c r="AB12">
        <f t="shared" si="16"/>
        <v>1132.4252357976727</v>
      </c>
      <c r="AC12">
        <f t="shared" si="17"/>
        <v>1632.4252357976727</v>
      </c>
      <c r="AD12">
        <f t="shared" si="11"/>
        <v>1704.7766733484757</v>
      </c>
      <c r="AE12">
        <f t="shared" si="18"/>
        <v>1.9643900658236914E-3</v>
      </c>
      <c r="AF12" s="5">
        <v>45</v>
      </c>
      <c r="AG12" s="5">
        <v>-151.99814000000001</v>
      </c>
      <c r="AH12">
        <f t="shared" si="19"/>
        <v>254.57621579971857</v>
      </c>
      <c r="AI12">
        <f t="shared" si="20"/>
        <v>754.57621579971851</v>
      </c>
      <c r="AJ12">
        <f t="shared" si="12"/>
        <v>752.01253467479364</v>
      </c>
      <c r="AK12">
        <f t="shared" si="21"/>
        <v>1.1543082178451636E-5</v>
      </c>
    </row>
    <row r="13" spans="1:37" ht="14.25" x14ac:dyDescent="0.45">
      <c r="A13">
        <v>1300</v>
      </c>
      <c r="B13" s="1">
        <f t="shared" si="0"/>
        <v>2220342982675.8057</v>
      </c>
      <c r="C13" s="1">
        <f t="shared" si="1"/>
        <v>2503497092661.7549</v>
      </c>
      <c r="D13" s="1">
        <f t="shared" si="2"/>
        <v>4.158633044288629E-12</v>
      </c>
      <c r="E13" s="1">
        <f t="shared" si="3"/>
        <v>2739092754331.1655</v>
      </c>
      <c r="F13" s="6">
        <f t="shared" si="4"/>
        <v>3038167270109.5571</v>
      </c>
      <c r="G13" s="1">
        <f t="shared" si="5"/>
        <v>5182558374303.7061</v>
      </c>
      <c r="H13">
        <f t="shared" si="6"/>
        <v>8.6089009539928674E-12</v>
      </c>
      <c r="J13" s="6">
        <f t="shared" si="7"/>
        <v>13707466946756.312</v>
      </c>
      <c r="K13" s="1">
        <f t="shared" si="8"/>
        <v>7442777656458.3105</v>
      </c>
      <c r="L13" s="1">
        <f t="shared" si="9"/>
        <v>8689338517938.46</v>
      </c>
      <c r="S13">
        <v>60</v>
      </c>
      <c r="T13">
        <v>955.27</v>
      </c>
      <c r="U13">
        <f t="shared" si="13"/>
        <v>1455.27</v>
      </c>
      <c r="V13">
        <f t="shared" si="10"/>
        <v>1455.54162371815</v>
      </c>
      <c r="W13">
        <f t="shared" si="14"/>
        <v>3.4837599848752396E-8</v>
      </c>
      <c r="X13">
        <f t="shared" si="15"/>
        <v>955.54162371815005</v>
      </c>
      <c r="Z13">
        <v>60</v>
      </c>
      <c r="AA13">
        <v>-152.02985000000001</v>
      </c>
      <c r="AB13">
        <f t="shared" si="16"/>
        <v>1755.6980399959084</v>
      </c>
      <c r="AC13">
        <f t="shared" si="17"/>
        <v>2255.6980399959084</v>
      </c>
      <c r="AD13">
        <f t="shared" si="11"/>
        <v>2316.2462940500286</v>
      </c>
      <c r="AE13">
        <f t="shared" si="18"/>
        <v>7.2051217644698439E-4</v>
      </c>
      <c r="AF13">
        <v>60</v>
      </c>
      <c r="AG13">
        <v>-151.99789999999999</v>
      </c>
      <c r="AH13">
        <f t="shared" si="19"/>
        <v>307.24715700396206</v>
      </c>
      <c r="AI13">
        <f t="shared" si="20"/>
        <v>807.247157003962</v>
      </c>
      <c r="AJ13">
        <f t="shared" si="12"/>
        <v>806.9815995719166</v>
      </c>
      <c r="AK13">
        <f t="shared" si="21"/>
        <v>1.0821908866680678E-7</v>
      </c>
    </row>
    <row r="14" spans="1:37" ht="14.25" x14ac:dyDescent="0.45">
      <c r="A14">
        <v>1400</v>
      </c>
      <c r="B14" s="1">
        <f t="shared" si="0"/>
        <v>2766262704262.2603</v>
      </c>
      <c r="C14" s="1">
        <f t="shared" si="1"/>
        <v>3275746713322.8613</v>
      </c>
      <c r="D14" s="1">
        <f t="shared" si="2"/>
        <v>5.4414397231276768E-12</v>
      </c>
      <c r="E14" s="1">
        <f t="shared" si="3"/>
        <v>3482144464479.2339</v>
      </c>
      <c r="F14" s="6">
        <f t="shared" si="4"/>
        <v>3920760280200.043</v>
      </c>
      <c r="G14" s="1">
        <f t="shared" si="5"/>
        <v>5783900776120.5908</v>
      </c>
      <c r="H14">
        <f t="shared" si="6"/>
        <v>9.6078085982069613E-12</v>
      </c>
      <c r="J14" s="6">
        <f t="shared" si="7"/>
        <v>17104681749876.412</v>
      </c>
      <c r="K14" s="1">
        <f t="shared" si="8"/>
        <v>9691465211642.0137</v>
      </c>
      <c r="L14" s="1">
        <f t="shared" si="9"/>
        <v>11190189003701.512</v>
      </c>
      <c r="S14">
        <v>75</v>
      </c>
      <c r="T14">
        <v>486.92</v>
      </c>
      <c r="U14">
        <f t="shared" si="13"/>
        <v>986.92000000000007</v>
      </c>
      <c r="V14">
        <f t="shared" si="10"/>
        <v>987.32171708612987</v>
      </c>
      <c r="W14">
        <f t="shared" si="14"/>
        <v>1.6568252614564005E-7</v>
      </c>
      <c r="X14">
        <f t="shared" si="15"/>
        <v>487.32171708612987</v>
      </c>
      <c r="Z14">
        <v>75</v>
      </c>
      <c r="AA14">
        <v>-152.02777</v>
      </c>
      <c r="AB14">
        <f t="shared" si="16"/>
        <v>2212.1795303973395</v>
      </c>
      <c r="AC14">
        <f t="shared" si="17"/>
        <v>2712.1795303973395</v>
      </c>
      <c r="AD14">
        <f t="shared" si="11"/>
        <v>2705.7658619453746</v>
      </c>
      <c r="AE14">
        <f t="shared" si="18"/>
        <v>5.592115640984266E-6</v>
      </c>
      <c r="AF14">
        <v>75</v>
      </c>
      <c r="AG14">
        <v>-151.99796000000001</v>
      </c>
      <c r="AH14">
        <f t="shared" si="19"/>
        <v>294.07942169978247</v>
      </c>
      <c r="AI14">
        <f t="shared" si="20"/>
        <v>794.07942169978242</v>
      </c>
      <c r="AJ14">
        <f t="shared" si="12"/>
        <v>795.55562707998979</v>
      </c>
      <c r="AK14">
        <f t="shared" si="21"/>
        <v>3.4559359465163386E-6</v>
      </c>
    </row>
    <row r="15" spans="1:37" ht="14.25" x14ac:dyDescent="0.45">
      <c r="A15">
        <v>1500</v>
      </c>
      <c r="B15" s="1">
        <f t="shared" si="0"/>
        <v>3346855760159.3516</v>
      </c>
      <c r="C15" s="1">
        <f t="shared" si="1"/>
        <v>4174887422786.2051</v>
      </c>
      <c r="D15" s="1">
        <f t="shared" si="2"/>
        <v>6.935028941505324E-12</v>
      </c>
      <c r="E15" s="1">
        <f t="shared" si="3"/>
        <v>4307824371176.8296</v>
      </c>
      <c r="F15" s="6">
        <f t="shared" si="4"/>
        <v>4937427670336.2422</v>
      </c>
      <c r="G15" s="1">
        <f t="shared" si="5"/>
        <v>6361222423686.4863</v>
      </c>
      <c r="H15">
        <f t="shared" si="6"/>
        <v>1.0566814657286523E-11</v>
      </c>
      <c r="J15" s="6">
        <f t="shared" si="7"/>
        <v>20921432249346.785</v>
      </c>
      <c r="K15" s="1">
        <f t="shared" si="8"/>
        <v>12307958491927.922</v>
      </c>
      <c r="L15" s="1">
        <f t="shared" si="9"/>
        <v>14075726023711.518</v>
      </c>
      <c r="S15">
        <v>90</v>
      </c>
      <c r="T15">
        <v>168.6</v>
      </c>
      <c r="U15">
        <f t="shared" si="13"/>
        <v>668.6</v>
      </c>
      <c r="V15">
        <f t="shared" si="10"/>
        <v>668.33842329053982</v>
      </c>
      <c r="W15">
        <f t="shared" si="14"/>
        <v>1.5306130080683951E-7</v>
      </c>
      <c r="X15">
        <f t="shared" si="15"/>
        <v>168.33842329053982</v>
      </c>
      <c r="Z15">
        <v>90</v>
      </c>
      <c r="AA15">
        <v>-152.0275</v>
      </c>
      <c r="AB15">
        <f t="shared" si="16"/>
        <v>2271.4343392474352</v>
      </c>
      <c r="AC15">
        <f t="shared" si="17"/>
        <v>2771.4343392474352</v>
      </c>
      <c r="AD15">
        <f t="shared" si="11"/>
        <v>2719.3257850799541</v>
      </c>
      <c r="AE15">
        <f t="shared" si="18"/>
        <v>3.5351582436158111E-4</v>
      </c>
      <c r="AF15">
        <v>90</v>
      </c>
      <c r="AG15">
        <v>-151.9983</v>
      </c>
      <c r="AH15">
        <f t="shared" si="19"/>
        <v>219.46225500104791</v>
      </c>
      <c r="AI15">
        <f t="shared" si="20"/>
        <v>719.46225500104788</v>
      </c>
      <c r="AJ15">
        <f t="shared" si="12"/>
        <v>721.6478607695027</v>
      </c>
      <c r="AK15">
        <f t="shared" si="21"/>
        <v>9.2284258563069006E-6</v>
      </c>
    </row>
    <row r="16" spans="1:37" ht="14.25" x14ac:dyDescent="0.45">
      <c r="A16">
        <v>1600</v>
      </c>
      <c r="B16" s="1">
        <f t="shared" si="0"/>
        <v>3954008727393.5562</v>
      </c>
      <c r="C16" s="1">
        <f t="shared" si="1"/>
        <v>5205161676799.7959</v>
      </c>
      <c r="D16" s="1">
        <f t="shared" si="2"/>
        <v>8.6464479681059741E-12</v>
      </c>
      <c r="E16" s="1">
        <f t="shared" si="3"/>
        <v>5211091461208.0146</v>
      </c>
      <c r="F16" s="6">
        <f t="shared" si="4"/>
        <v>6091674684495.083</v>
      </c>
      <c r="G16" s="1">
        <f t="shared" si="5"/>
        <v>6913458497057.3799</v>
      </c>
      <c r="H16">
        <f t="shared" si="6"/>
        <v>1.148415032733784E-11</v>
      </c>
      <c r="J16" s="6">
        <f t="shared" si="7"/>
        <v>25162574927225.5</v>
      </c>
      <c r="K16" s="1">
        <f t="shared" si="8"/>
        <v>15306763239875.684</v>
      </c>
      <c r="L16" s="1">
        <f t="shared" si="9"/>
        <v>17359025768845.871</v>
      </c>
      <c r="S16">
        <v>105</v>
      </c>
      <c r="T16">
        <v>13.23</v>
      </c>
      <c r="U16">
        <f t="shared" si="13"/>
        <v>513.23</v>
      </c>
      <c r="V16">
        <f t="shared" si="10"/>
        <v>513.21242507782131</v>
      </c>
      <c r="W16">
        <f t="shared" si="14"/>
        <v>1.1726347298192192E-9</v>
      </c>
      <c r="X16">
        <f t="shared" si="15"/>
        <v>13.212425077821308</v>
      </c>
      <c r="Z16">
        <v>105</v>
      </c>
      <c r="AA16">
        <v>-152.02923000000001</v>
      </c>
      <c r="AB16">
        <f t="shared" si="16"/>
        <v>1891.7646380954352</v>
      </c>
      <c r="AC16">
        <f t="shared" si="17"/>
        <v>2391.7646380954352</v>
      </c>
      <c r="AD16">
        <f t="shared" si="11"/>
        <v>2351.4237070509203</v>
      </c>
      <c r="AE16">
        <f t="shared" si="18"/>
        <v>2.8448210528963467E-4</v>
      </c>
      <c r="AF16">
        <v>105</v>
      </c>
      <c r="AG16">
        <v>-151.99880999999999</v>
      </c>
      <c r="AH16">
        <f t="shared" si="19"/>
        <v>107.5365049529461</v>
      </c>
      <c r="AI16">
        <f t="shared" si="20"/>
        <v>607.53650495294607</v>
      </c>
      <c r="AJ16">
        <f t="shared" si="12"/>
        <v>613.05185498550929</v>
      </c>
      <c r="AK16">
        <f t="shared" si="21"/>
        <v>8.2414077847477028E-5</v>
      </c>
    </row>
    <row r="17" spans="1:37" ht="14.25" x14ac:dyDescent="0.45">
      <c r="A17">
        <v>1700</v>
      </c>
      <c r="B17" s="1">
        <f t="shared" si="0"/>
        <v>4580580609602.29</v>
      </c>
      <c r="C17" s="1">
        <f t="shared" si="1"/>
        <v>6370151403117.6299</v>
      </c>
      <c r="D17" s="1">
        <f t="shared" si="2"/>
        <v>1.0581646849032607E-11</v>
      </c>
      <c r="E17" s="1">
        <f t="shared" si="3"/>
        <v>6186872254816.21</v>
      </c>
      <c r="F17" s="6">
        <f t="shared" si="4"/>
        <v>7386427519883.5752</v>
      </c>
      <c r="G17" s="1">
        <f t="shared" si="5"/>
        <v>7440406020021.1445</v>
      </c>
      <c r="H17">
        <f t="shared" si="6"/>
        <v>1.235947843857333E-11</v>
      </c>
      <c r="J17" s="6">
        <f t="shared" si="7"/>
        <v>29832053832333.551</v>
      </c>
      <c r="K17" s="1">
        <f t="shared" si="8"/>
        <v>18700746644282.57</v>
      </c>
      <c r="L17" s="1">
        <f t="shared" si="9"/>
        <v>21051676872973.852</v>
      </c>
      <c r="S17">
        <v>120</v>
      </c>
      <c r="T17">
        <v>0.1</v>
      </c>
      <c r="U17">
        <f t="shared" si="13"/>
        <v>500.1</v>
      </c>
      <c r="V17">
        <f t="shared" si="10"/>
        <v>500.25250208363593</v>
      </c>
      <c r="W17">
        <f t="shared" si="14"/>
        <v>9.2990342196682768E-8</v>
      </c>
      <c r="X17">
        <f t="shared" si="15"/>
        <v>0.25250208363593174</v>
      </c>
      <c r="Z17">
        <v>120</v>
      </c>
      <c r="AA17">
        <v>-152.03198</v>
      </c>
      <c r="AB17">
        <f t="shared" si="16"/>
        <v>1288.2434368472316</v>
      </c>
      <c r="AC17">
        <f t="shared" si="17"/>
        <v>1788.2434368472316</v>
      </c>
      <c r="AD17">
        <f t="shared" si="11"/>
        <v>1748.009886666081</v>
      </c>
      <c r="AE17">
        <f t="shared" si="18"/>
        <v>5.0620150571929019E-4</v>
      </c>
      <c r="AF17">
        <v>120</v>
      </c>
      <c r="AG17">
        <v>-151.99922000000001</v>
      </c>
      <c r="AH17">
        <f t="shared" si="19"/>
        <v>17.556980399335334</v>
      </c>
      <c r="AI17">
        <f t="shared" si="20"/>
        <v>517.55698039933532</v>
      </c>
      <c r="AJ17">
        <f t="shared" si="12"/>
        <v>520.45314527272649</v>
      </c>
      <c r="AK17">
        <f t="shared" si="21"/>
        <v>3.1313399793402807E-5</v>
      </c>
    </row>
    <row r="18" spans="1:37" ht="14.25" x14ac:dyDescent="0.45">
      <c r="A18">
        <v>1800</v>
      </c>
      <c r="B18" s="1">
        <f t="shared" si="0"/>
        <v>5220418695489.9111</v>
      </c>
      <c r="C18" s="1">
        <f t="shared" si="1"/>
        <v>7672895452423.1982</v>
      </c>
      <c r="D18" s="1">
        <f t="shared" si="2"/>
        <v>1.2745673509008635E-11</v>
      </c>
      <c r="E18" s="1">
        <f t="shared" si="3"/>
        <v>7230214636548.3096</v>
      </c>
      <c r="F18" s="6">
        <f t="shared" si="4"/>
        <v>8824144175463.168</v>
      </c>
      <c r="G18" s="1">
        <f t="shared" si="5"/>
        <v>7942428698979.5479</v>
      </c>
      <c r="H18">
        <f t="shared" si="6"/>
        <v>1.3193403154451077E-11</v>
      </c>
      <c r="J18" s="6">
        <f t="shared" si="7"/>
        <v>34933102801951.164</v>
      </c>
      <c r="K18" s="1">
        <f t="shared" si="8"/>
        <v>22501400597056.18</v>
      </c>
      <c r="L18" s="1">
        <f t="shared" si="9"/>
        <v>25164030519284.469</v>
      </c>
      <c r="S18">
        <v>135</v>
      </c>
      <c r="T18">
        <v>85</v>
      </c>
      <c r="U18">
        <f t="shared" si="13"/>
        <v>585</v>
      </c>
      <c r="V18">
        <f t="shared" si="10"/>
        <v>584.89933355815833</v>
      </c>
      <c r="W18">
        <f t="shared" si="14"/>
        <v>2.9611315693072832E-8</v>
      </c>
      <c r="X18">
        <f t="shared" si="15"/>
        <v>84.899333558158332</v>
      </c>
      <c r="Z18">
        <v>135</v>
      </c>
      <c r="AA18">
        <v>-152.03473</v>
      </c>
      <c r="AB18">
        <f t="shared" si="16"/>
        <v>684.72223559902807</v>
      </c>
      <c r="AC18">
        <f t="shared" si="17"/>
        <v>1184.722235599028</v>
      </c>
      <c r="AD18">
        <f t="shared" si="11"/>
        <v>1129.861990614698</v>
      </c>
      <c r="AE18">
        <f t="shared" si="18"/>
        <v>2.144284498769041E-3</v>
      </c>
      <c r="AF18">
        <v>135</v>
      </c>
      <c r="AG18">
        <v>-151.99924999999999</v>
      </c>
      <c r="AH18">
        <f t="shared" si="19"/>
        <v>10.973112753483017</v>
      </c>
      <c r="AI18">
        <f t="shared" si="20"/>
        <v>510.97311275348301</v>
      </c>
      <c r="AJ18">
        <f t="shared" si="12"/>
        <v>508.21876257694055</v>
      </c>
      <c r="AK18">
        <f t="shared" si="21"/>
        <v>2.9056427130617887E-5</v>
      </c>
    </row>
    <row r="19" spans="1:37" ht="14.25" x14ac:dyDescent="0.45">
      <c r="A19">
        <v>1900</v>
      </c>
      <c r="B19" s="1">
        <f t="shared" si="0"/>
        <v>5868306573785.4209</v>
      </c>
      <c r="C19" s="1">
        <f t="shared" si="1"/>
        <v>9115984600014.4473</v>
      </c>
      <c r="D19" s="1">
        <f t="shared" si="2"/>
        <v>1.5142831561485794E-11</v>
      </c>
      <c r="E19" s="1">
        <f t="shared" si="3"/>
        <v>8336380655438.1514</v>
      </c>
      <c r="F19" s="6">
        <f t="shared" si="4"/>
        <v>10406901878048.176</v>
      </c>
      <c r="G19" s="1">
        <f t="shared" si="5"/>
        <v>8420252197460.248</v>
      </c>
      <c r="H19">
        <f t="shared" si="6"/>
        <v>1.3987129896113368E-11</v>
      </c>
      <c r="J19" s="6">
        <f t="shared" si="7"/>
        <v>40468396861220.789</v>
      </c>
      <c r="K19" s="1">
        <f t="shared" si="8"/>
        <v>26719056173679.426</v>
      </c>
      <c r="L19" s="1">
        <f t="shared" si="9"/>
        <v>29705400672120.008</v>
      </c>
      <c r="S19">
        <v>150</v>
      </c>
      <c r="T19">
        <v>210.08</v>
      </c>
      <c r="U19">
        <f t="shared" si="13"/>
        <v>710.08</v>
      </c>
      <c r="V19">
        <f t="shared" si="10"/>
        <v>709.97407739591245</v>
      </c>
      <c r="W19">
        <f t="shared" si="14"/>
        <v>2.2251676500369661E-8</v>
      </c>
      <c r="X19">
        <f t="shared" si="15"/>
        <v>209.97407739591245</v>
      </c>
      <c r="Z19">
        <v>150</v>
      </c>
      <c r="AA19">
        <v>-152.03677999999999</v>
      </c>
      <c r="AB19">
        <f t="shared" si="16"/>
        <v>234.82461284968662</v>
      </c>
      <c r="AC19">
        <f t="shared" si="17"/>
        <v>734.82461284968667</v>
      </c>
      <c r="AD19">
        <f t="shared" si="11"/>
        <v>686.90049846422789</v>
      </c>
      <c r="AE19">
        <f t="shared" si="18"/>
        <v>4.2534448204987552E-3</v>
      </c>
      <c r="AF19">
        <v>150</v>
      </c>
      <c r="AG19">
        <v>-151.99865</v>
      </c>
      <c r="AH19">
        <f t="shared" si="19"/>
        <v>142.65046575161676</v>
      </c>
      <c r="AI19">
        <f t="shared" si="20"/>
        <v>642.65046575161682</v>
      </c>
      <c r="AJ19">
        <f t="shared" si="12"/>
        <v>635.81774041023948</v>
      </c>
      <c r="AK19">
        <f t="shared" si="21"/>
        <v>1.1304159423409652E-4</v>
      </c>
    </row>
    <row r="20" spans="1:37" ht="14.25" x14ac:dyDescent="0.45">
      <c r="A20">
        <v>2000</v>
      </c>
      <c r="B20" s="1">
        <f t="shared" si="0"/>
        <v>6519878558664.1768</v>
      </c>
      <c r="C20" s="1">
        <f t="shared" si="1"/>
        <v>10701638380617.539</v>
      </c>
      <c r="D20" s="1">
        <f t="shared" si="2"/>
        <v>1.7776807941225148E-11</v>
      </c>
      <c r="E20" s="1">
        <f t="shared" si="3"/>
        <v>9500898053262.002</v>
      </c>
      <c r="F20" s="6">
        <f t="shared" si="4"/>
        <v>12136466312751.215</v>
      </c>
      <c r="G20" s="1">
        <f t="shared" si="5"/>
        <v>8874822924762.8086</v>
      </c>
      <c r="H20">
        <f t="shared" si="6"/>
        <v>1.4742230772031244E-11</v>
      </c>
      <c r="J20" s="6">
        <f t="shared" si="7"/>
        <v>46440166892139</v>
      </c>
      <c r="K20" s="1">
        <f t="shared" si="8"/>
        <v>31363058809096.82</v>
      </c>
      <c r="L20" s="1">
        <f t="shared" si="9"/>
        <v>34684225322156.496</v>
      </c>
      <c r="S20">
        <v>165</v>
      </c>
      <c r="T20">
        <v>316.20999999999998</v>
      </c>
      <c r="U20">
        <f t="shared" si="13"/>
        <v>816.21</v>
      </c>
      <c r="V20">
        <f t="shared" si="10"/>
        <v>816.29171244134318</v>
      </c>
      <c r="W20">
        <f t="shared" si="14"/>
        <v>1.002241887866116E-8</v>
      </c>
      <c r="X20">
        <f t="shared" si="15"/>
        <v>316.29171244134318</v>
      </c>
      <c r="Z20">
        <v>165</v>
      </c>
      <c r="AA20">
        <v>-152.03767999999999</v>
      </c>
      <c r="AB20">
        <f t="shared" si="16"/>
        <v>37.308583349367275</v>
      </c>
      <c r="AC20">
        <f t="shared" si="17"/>
        <v>537.30858334936727</v>
      </c>
      <c r="AD20">
        <f t="shared" si="11"/>
        <v>514.54055552585305</v>
      </c>
      <c r="AE20">
        <f t="shared" si="18"/>
        <v>1.7955738431333157E-3</v>
      </c>
      <c r="AF20">
        <v>165</v>
      </c>
      <c r="AG20">
        <v>-151.99723</v>
      </c>
      <c r="AH20">
        <f t="shared" si="19"/>
        <v>454.28686785073455</v>
      </c>
      <c r="AI20">
        <f t="shared" si="20"/>
        <v>954.28686785073455</v>
      </c>
      <c r="AJ20">
        <f t="shared" si="12"/>
        <v>937.64216335279298</v>
      </c>
      <c r="AK20">
        <f t="shared" si="21"/>
        <v>3.0422456844933537E-4</v>
      </c>
    </row>
    <row r="21" spans="1:37" ht="14.25" x14ac:dyDescent="0.45">
      <c r="A21">
        <v>2100</v>
      </c>
      <c r="B21" s="1">
        <f t="shared" si="0"/>
        <v>7171521317871.6309</v>
      </c>
      <c r="C21" s="1">
        <f t="shared" si="1"/>
        <v>12431767346523.736</v>
      </c>
      <c r="D21" s="1">
        <f t="shared" si="2"/>
        <v>2.065077632312913E-11</v>
      </c>
      <c r="E21" s="1">
        <f t="shared" si="3"/>
        <v>10719584386497.365</v>
      </c>
      <c r="F21" s="6">
        <f t="shared" si="4"/>
        <v>14014346719895.617</v>
      </c>
      <c r="G21" s="1">
        <f t="shared" si="5"/>
        <v>9307211223291.4082</v>
      </c>
      <c r="H21">
        <f t="shared" si="6"/>
        <v>1.5460483759620279E-11</v>
      </c>
      <c r="J21" s="6">
        <f t="shared" si="7"/>
        <v>52850287440968.977</v>
      </c>
      <c r="K21" s="1">
        <f t="shared" si="8"/>
        <v>36441911935712.492</v>
      </c>
      <c r="L21" s="1">
        <f t="shared" si="9"/>
        <v>40108197187272.055</v>
      </c>
      <c r="S21">
        <v>180</v>
      </c>
      <c r="T21">
        <v>357.56</v>
      </c>
      <c r="U21">
        <f t="shared" si="13"/>
        <v>857.56</v>
      </c>
      <c r="V21">
        <f t="shared" si="10"/>
        <v>857.62791130856385</v>
      </c>
      <c r="W21">
        <f t="shared" si="14"/>
        <v>6.2712651974559793E-9</v>
      </c>
      <c r="X21">
        <f t="shared" si="15"/>
        <v>357.62791130856385</v>
      </c>
      <c r="Z21">
        <v>180</v>
      </c>
      <c r="AA21">
        <v>-152.03728000000001</v>
      </c>
      <c r="AB21">
        <f t="shared" si="16"/>
        <v>125.09348534604393</v>
      </c>
      <c r="AC21">
        <f t="shared" si="17"/>
        <v>625.09348534604396</v>
      </c>
      <c r="AD21">
        <f t="shared" si="11"/>
        <v>627.90609856839319</v>
      </c>
      <c r="AE21">
        <f t="shared" si="18"/>
        <v>2.0245573455480029E-5</v>
      </c>
      <c r="AF21">
        <v>180</v>
      </c>
      <c r="AG21">
        <v>-151.99503999999999</v>
      </c>
      <c r="AH21">
        <f t="shared" si="19"/>
        <v>934.90920630359085</v>
      </c>
      <c r="AI21">
        <f t="shared" si="20"/>
        <v>1434.909206303591</v>
      </c>
      <c r="AJ21">
        <f t="shared" si="12"/>
        <v>1408.7131774898032</v>
      </c>
      <c r="AK21">
        <f t="shared" si="21"/>
        <v>3.3328984002953921E-4</v>
      </c>
    </row>
    <row r="22" spans="1:37" ht="14.25" x14ac:dyDescent="0.45">
      <c r="A22">
        <v>2200</v>
      </c>
      <c r="B22" s="1">
        <f t="shared" si="0"/>
        <v>7820274713506.0576</v>
      </c>
      <c r="C22" s="1">
        <f t="shared" si="1"/>
        <v>14308023670173.455</v>
      </c>
      <c r="D22" s="1">
        <f t="shared" si="2"/>
        <v>2.3767481179690124E-11</v>
      </c>
      <c r="E22" s="1">
        <f t="shared" si="3"/>
        <v>11988553324524.184</v>
      </c>
      <c r="F22" s="6">
        <f t="shared" si="4"/>
        <v>16041839987141.58</v>
      </c>
      <c r="G22" s="1">
        <f t="shared" si="5"/>
        <v>9718545526323.6602</v>
      </c>
      <c r="H22">
        <f t="shared" si="6"/>
        <v>1.6143763332763554E-11</v>
      </c>
      <c r="J22" s="6">
        <f t="shared" si="7"/>
        <v>59700344655035.516</v>
      </c>
      <c r="K22" s="1">
        <f t="shared" si="8"/>
        <v>41963395325255.422</v>
      </c>
      <c r="L22" s="1">
        <f t="shared" si="9"/>
        <v>45984370381391.547</v>
      </c>
      <c r="S22">
        <v>195</v>
      </c>
      <c r="T22">
        <v>316.20999999999998</v>
      </c>
      <c r="U22">
        <f t="shared" si="13"/>
        <v>816.21</v>
      </c>
      <c r="V22">
        <f t="shared" si="10"/>
        <v>816.29150180230317</v>
      </c>
      <c r="W22">
        <f t="shared" si="14"/>
        <v>9.9708137219878708E-9</v>
      </c>
      <c r="X22">
        <f t="shared" si="15"/>
        <v>316.29150180230317</v>
      </c>
      <c r="Z22">
        <v>195</v>
      </c>
      <c r="AA22">
        <v>-152.03552999999999</v>
      </c>
      <c r="AB22">
        <f t="shared" si="16"/>
        <v>509.15243159943714</v>
      </c>
      <c r="AC22">
        <f t="shared" si="17"/>
        <v>1009.1524315994371</v>
      </c>
      <c r="AD22">
        <f t="shared" si="11"/>
        <v>1016.641163233829</v>
      </c>
      <c r="AE22">
        <f t="shared" si="18"/>
        <v>5.5068467801687973E-5</v>
      </c>
      <c r="AF22">
        <v>195</v>
      </c>
      <c r="AG22">
        <v>-151.99235999999999</v>
      </c>
      <c r="AH22">
        <f t="shared" si="19"/>
        <v>1523.0680497031558</v>
      </c>
      <c r="AI22">
        <f t="shared" si="20"/>
        <v>2023.0680497031558</v>
      </c>
      <c r="AJ22">
        <f t="shared" si="12"/>
        <v>1997.1154671564605</v>
      </c>
      <c r="AK22">
        <f t="shared" si="21"/>
        <v>1.6456602513153829E-4</v>
      </c>
    </row>
    <row r="23" spans="1:37" ht="14.25" x14ac:dyDescent="0.45">
      <c r="A23">
        <v>2300</v>
      </c>
      <c r="B23" s="1">
        <f t="shared" si="0"/>
        <v>8463738330789.0068</v>
      </c>
      <c r="C23" s="1">
        <f t="shared" si="1"/>
        <v>16331842430572.842</v>
      </c>
      <c r="D23" s="1">
        <f t="shared" si="2"/>
        <v>2.7129306363077809E-11</v>
      </c>
      <c r="E23" s="1">
        <f t="shared" si="3"/>
        <v>13304209672370.566</v>
      </c>
      <c r="F23" s="6">
        <f t="shared" si="4"/>
        <v>18220066139335.82</v>
      </c>
      <c r="G23" s="1">
        <f t="shared" si="5"/>
        <v>10109968097376.41</v>
      </c>
      <c r="H23">
        <f t="shared" si="6"/>
        <v>1.6793966939163474E-11</v>
      </c>
      <c r="J23" s="6">
        <f t="shared" si="7"/>
        <v>66991689358398.102</v>
      </c>
      <c r="K23" s="1">
        <f t="shared" si="8"/>
        <v>47934663101587.437</v>
      </c>
      <c r="L23" s="1">
        <f t="shared" si="9"/>
        <v>52319248072886.977</v>
      </c>
      <c r="S23">
        <v>210</v>
      </c>
      <c r="T23">
        <v>210.08</v>
      </c>
      <c r="U23">
        <f t="shared" si="13"/>
        <v>710.08</v>
      </c>
      <c r="V23">
        <f t="shared" si="10"/>
        <v>709.97374646812693</v>
      </c>
      <c r="W23">
        <f t="shared" si="14"/>
        <v>2.2390932914557623E-8</v>
      </c>
      <c r="X23">
        <f t="shared" si="15"/>
        <v>209.97374646812693</v>
      </c>
      <c r="Z23">
        <v>210</v>
      </c>
      <c r="AA23">
        <v>-152.03270000000001</v>
      </c>
      <c r="AB23">
        <f t="shared" si="16"/>
        <v>1130.230613246976</v>
      </c>
      <c r="AC23">
        <f t="shared" si="17"/>
        <v>1630.230613246976</v>
      </c>
      <c r="AD23">
        <f t="shared" si="11"/>
        <v>1661.9684500217124</v>
      </c>
      <c r="AE23">
        <f t="shared" si="18"/>
        <v>3.7901513783396979E-4</v>
      </c>
      <c r="AF23">
        <v>210</v>
      </c>
      <c r="AG23">
        <v>-151.98961</v>
      </c>
      <c r="AH23">
        <f t="shared" si="19"/>
        <v>2126.5892509513592</v>
      </c>
      <c r="AI23">
        <f t="shared" si="20"/>
        <v>2626.5892509513592</v>
      </c>
      <c r="AJ23">
        <f t="shared" si="12"/>
        <v>2603.8745026850343</v>
      </c>
      <c r="AK23">
        <f t="shared" si="21"/>
        <v>7.4787933132533429E-5</v>
      </c>
    </row>
    <row r="24" spans="1:37" ht="14.25" x14ac:dyDescent="0.45">
      <c r="A24">
        <v>2400</v>
      </c>
      <c r="B24" s="1">
        <f t="shared" si="0"/>
        <v>9099986788154.0352</v>
      </c>
      <c r="C24" s="1">
        <f t="shared" si="1"/>
        <v>18504475442029.062</v>
      </c>
      <c r="D24" s="1">
        <f t="shared" si="2"/>
        <v>3.0738331299051597E-11</v>
      </c>
      <c r="E24" s="1">
        <f t="shared" si="3"/>
        <v>14663237549348.338</v>
      </c>
      <c r="F24" s="6">
        <f t="shared" si="4"/>
        <v>20549997071750.215</v>
      </c>
      <c r="G24" s="1">
        <f t="shared" si="5"/>
        <v>10482605795575.828</v>
      </c>
      <c r="H24">
        <f t="shared" si="6"/>
        <v>1.7412966437833601E-11</v>
      </c>
      <c r="J24" s="6">
        <f t="shared" si="7"/>
        <v>74725478896602.484</v>
      </c>
      <c r="K24" s="1">
        <f t="shared" si="8"/>
        <v>54362325361273.383</v>
      </c>
      <c r="L24" s="1">
        <f t="shared" si="9"/>
        <v>59118855014061.008</v>
      </c>
      <c r="S24">
        <v>225</v>
      </c>
      <c r="T24">
        <v>85</v>
      </c>
      <c r="U24">
        <f t="shared" si="13"/>
        <v>585</v>
      </c>
      <c r="V24">
        <f t="shared" si="10"/>
        <v>584.89902928669528</v>
      </c>
      <c r="W24">
        <f t="shared" si="14"/>
        <v>2.9790590825520296E-8</v>
      </c>
      <c r="X24">
        <f t="shared" si="15"/>
        <v>84.899029286695281</v>
      </c>
      <c r="Z24">
        <v>225</v>
      </c>
      <c r="AA24">
        <v>-152.02916999999999</v>
      </c>
      <c r="AB24">
        <f t="shared" si="16"/>
        <v>1904.932373399615</v>
      </c>
      <c r="AC24">
        <f t="shared" si="17"/>
        <v>2404.9323733996152</v>
      </c>
      <c r="AD24">
        <f t="shared" si="11"/>
        <v>2484.8666128933232</v>
      </c>
      <c r="AE24">
        <f t="shared" si="18"/>
        <v>1.1047396912138524E-3</v>
      </c>
      <c r="AF24">
        <v>225</v>
      </c>
      <c r="AG24">
        <v>-151.98738</v>
      </c>
      <c r="AH24">
        <f t="shared" si="19"/>
        <v>2615.9900796007646</v>
      </c>
      <c r="AI24">
        <f t="shared" si="20"/>
        <v>3115.9900796007646</v>
      </c>
      <c r="AJ24">
        <f t="shared" si="12"/>
        <v>3098.1269415514507</v>
      </c>
      <c r="AK24">
        <f t="shared" si="21"/>
        <v>3.2864223573494119E-5</v>
      </c>
    </row>
    <row r="25" spans="1:37" ht="14.25" x14ac:dyDescent="0.45">
      <c r="J25" s="5"/>
      <c r="S25">
        <v>240</v>
      </c>
      <c r="T25">
        <v>0.1</v>
      </c>
      <c r="U25">
        <f t="shared" si="13"/>
        <v>500.1</v>
      </c>
      <c r="V25">
        <f t="shared" si="10"/>
        <v>500.25238399181819</v>
      </c>
      <c r="W25">
        <f t="shared" si="14"/>
        <v>9.2846381583270992E-8</v>
      </c>
      <c r="X25">
        <f t="shared" si="15"/>
        <v>0.25238399181819204</v>
      </c>
      <c r="Z25">
        <v>240</v>
      </c>
      <c r="AA25">
        <v>-152.02548999999999</v>
      </c>
      <c r="AB25">
        <f t="shared" si="16"/>
        <v>2712.5534718002277</v>
      </c>
      <c r="AC25">
        <f t="shared" si="17"/>
        <v>3212.5534718002277</v>
      </c>
      <c r="AD25">
        <f t="shared" si="11"/>
        <v>3290.4945860692587</v>
      </c>
      <c r="AE25">
        <f t="shared" si="18"/>
        <v>5.8861657921810938E-4</v>
      </c>
      <c r="AF25">
        <v>240</v>
      </c>
      <c r="AG25">
        <v>-151.98625999999999</v>
      </c>
      <c r="AH25">
        <f t="shared" si="19"/>
        <v>2861.7878052039341</v>
      </c>
      <c r="AI25">
        <f t="shared" si="20"/>
        <v>3361.7878052039341</v>
      </c>
      <c r="AJ25">
        <f t="shared" si="12"/>
        <v>3354.4038897777618</v>
      </c>
      <c r="AK25">
        <f t="shared" si="21"/>
        <v>4.8242836249198477E-6</v>
      </c>
    </row>
    <row r="26" spans="1:37" ht="14.25" x14ac:dyDescent="0.45">
      <c r="S26">
        <v>255</v>
      </c>
      <c r="T26">
        <v>13.23</v>
      </c>
      <c r="U26">
        <f t="shared" si="13"/>
        <v>513.23</v>
      </c>
      <c r="V26">
        <f t="shared" si="10"/>
        <v>513.21263183579583</v>
      </c>
      <c r="W26">
        <f t="shared" si="14"/>
        <v>1.1452063937520729E-9</v>
      </c>
      <c r="X26">
        <f t="shared" si="15"/>
        <v>13.212631835795833</v>
      </c>
      <c r="Z26">
        <v>255</v>
      </c>
      <c r="AA26">
        <v>-152.02267000000001</v>
      </c>
      <c r="AB26">
        <f t="shared" si="16"/>
        <v>3331.4370308970697</v>
      </c>
      <c r="AC26">
        <f t="shared" si="17"/>
        <v>3831.4370308970697</v>
      </c>
      <c r="AD26">
        <f t="shared" si="11"/>
        <v>3806.336652129738</v>
      </c>
      <c r="AE26">
        <f t="shared" si="18"/>
        <v>4.2917771717011267E-5</v>
      </c>
      <c r="AF26">
        <v>255</v>
      </c>
      <c r="AG26">
        <v>-151.98657</v>
      </c>
      <c r="AH26">
        <f t="shared" ref="AH26:AH33" si="22">(AG26-AG$9)*27.21*8065.5</f>
        <v>2793.7545061510523</v>
      </c>
      <c r="AI26">
        <f t="shared" si="20"/>
        <v>3293.7545061510523</v>
      </c>
      <c r="AJ26">
        <f t="shared" si="12"/>
        <v>3301.4280569943467</v>
      </c>
      <c r="AK26">
        <f t="shared" si="21"/>
        <v>5.427630778884991E-6</v>
      </c>
    </row>
    <row r="27" spans="1:37" ht="14.25" x14ac:dyDescent="0.45">
      <c r="G27">
        <v>250</v>
      </c>
      <c r="H27" s="1">
        <v>1.4E-14</v>
      </c>
      <c r="I27" s="1">
        <f>J$49*G27^J$50*EXP(-J$51/1.987/G27)/6.02E+23</f>
        <v>1.1535535202789593E-14</v>
      </c>
      <c r="J27" s="1">
        <f t="shared" ref="J27:J48" si="23">(I27-H27)^2/H27^2</f>
        <v>3.0987687432088427E-2</v>
      </c>
      <c r="M27">
        <v>250</v>
      </c>
      <c r="N27" s="1">
        <v>9.8999999999999992E-16</v>
      </c>
      <c r="O27" s="1">
        <f>P$49*M27^P$50*EXP(-P$51/1.987/M27)/6.02E+23</f>
        <v>7.4517787120861803E-16</v>
      </c>
      <c r="P27" s="1">
        <f t="shared" ref="P27:P48" si="24">(O27-N27)^2/N27^2</f>
        <v>6.115485638806651E-2</v>
      </c>
      <c r="S27">
        <v>270</v>
      </c>
      <c r="T27">
        <v>168.6</v>
      </c>
      <c r="U27">
        <f t="shared" si="13"/>
        <v>668.6</v>
      </c>
      <c r="V27">
        <f t="shared" si="10"/>
        <v>668.33904777390751</v>
      </c>
      <c r="W27">
        <f t="shared" si="14"/>
        <v>1.52331341791958E-7</v>
      </c>
      <c r="X27">
        <f t="shared" si="15"/>
        <v>168.33904777390751</v>
      </c>
      <c r="Z27">
        <v>270</v>
      </c>
      <c r="AA27">
        <v>-152.02232000000001</v>
      </c>
      <c r="AB27">
        <f t="shared" si="16"/>
        <v>3408.2488201465012</v>
      </c>
      <c r="AC27">
        <f t="shared" si="17"/>
        <v>3908.2488201465012</v>
      </c>
      <c r="AD27">
        <f t="shared" si="11"/>
        <v>3824.3738592883019</v>
      </c>
      <c r="AE27">
        <f t="shared" si="18"/>
        <v>4.6057488264031338E-4</v>
      </c>
      <c r="AF27">
        <v>270</v>
      </c>
      <c r="AG27">
        <v>-151.98821000000001</v>
      </c>
      <c r="AH27">
        <f t="shared" si="22"/>
        <v>2433.8364079490839</v>
      </c>
      <c r="AI27">
        <f t="shared" si="20"/>
        <v>2933.8364079490839</v>
      </c>
      <c r="AJ27">
        <f t="shared" si="12"/>
        <v>2954.2710780386046</v>
      </c>
      <c r="AK27">
        <f t="shared" si="21"/>
        <v>4.8513596718351673E-5</v>
      </c>
    </row>
    <row r="28" spans="1:37" ht="14.25" x14ac:dyDescent="0.45">
      <c r="G28">
        <v>283</v>
      </c>
      <c r="H28" s="1">
        <v>2.87E-14</v>
      </c>
      <c r="I28" s="1">
        <f t="shared" ref="I28:I48" si="25">J$49*G28^J$50*EXP(-J$51/1.987/G28)/6.02E+23</f>
        <v>2.7526467179706792E-14</v>
      </c>
      <c r="J28" s="1">
        <f t="shared" si="23"/>
        <v>1.6719630932818547E-3</v>
      </c>
      <c r="M28">
        <v>283</v>
      </c>
      <c r="N28" s="1">
        <v>2.5300000000000001E-15</v>
      </c>
      <c r="O28" s="1">
        <f t="shared" ref="O28:O48" si="26">P$49*M28^P$50*EXP(-P$51/1.987/M28)/6.02E+23</f>
        <v>2.3778984582057549E-15</v>
      </c>
      <c r="P28" s="1">
        <f t="shared" si="24"/>
        <v>3.6143165830096555E-3</v>
      </c>
      <c r="S28">
        <v>285</v>
      </c>
      <c r="T28">
        <v>486.92</v>
      </c>
      <c r="U28">
        <f t="shared" si="13"/>
        <v>986.92000000000007</v>
      </c>
      <c r="V28">
        <f t="shared" si="10"/>
        <v>987.3227750476035</v>
      </c>
      <c r="W28">
        <f t="shared" si="14"/>
        <v>1.6655635776338627E-7</v>
      </c>
      <c r="X28">
        <f t="shared" si="15"/>
        <v>487.3227750476035</v>
      </c>
      <c r="Z28">
        <v>285</v>
      </c>
      <c r="AA28">
        <v>-152.02477999999999</v>
      </c>
      <c r="AB28">
        <f t="shared" si="16"/>
        <v>2868.3716728497866</v>
      </c>
      <c r="AC28">
        <f t="shared" si="17"/>
        <v>3368.3716728497866</v>
      </c>
      <c r="AD28">
        <f t="shared" si="11"/>
        <v>3336.9215271820017</v>
      </c>
      <c r="AE28">
        <f t="shared" si="18"/>
        <v>8.7177680518662332E-5</v>
      </c>
      <c r="AF28">
        <v>285</v>
      </c>
      <c r="AG28">
        <v>-151.99073999999999</v>
      </c>
      <c r="AH28">
        <f t="shared" si="22"/>
        <v>1878.5969028037307</v>
      </c>
      <c r="AI28">
        <f t="shared" si="20"/>
        <v>2378.5969028037307</v>
      </c>
      <c r="AJ28">
        <f t="shared" si="12"/>
        <v>2407.3167996995044</v>
      </c>
      <c r="AK28">
        <f t="shared" si="21"/>
        <v>1.4578876426993694E-4</v>
      </c>
    </row>
    <row r="29" spans="1:37" ht="14.25" x14ac:dyDescent="0.45">
      <c r="G29">
        <v>298</v>
      </c>
      <c r="H29" s="1">
        <v>3.8700000000000002E-14</v>
      </c>
      <c r="I29" s="1">
        <f t="shared" si="25"/>
        <v>3.8688487718946288E-14</v>
      </c>
      <c r="J29" s="1">
        <f t="shared" si="23"/>
        <v>8.8491353390682278E-8</v>
      </c>
      <c r="M29">
        <v>298</v>
      </c>
      <c r="N29" s="1">
        <v>3.7499999999999998E-15</v>
      </c>
      <c r="O29" s="1">
        <f t="shared" si="26"/>
        <v>3.736114845237977E-15</v>
      </c>
      <c r="P29" s="1">
        <f t="shared" si="24"/>
        <v>1.3710046063311866E-5</v>
      </c>
      <c r="S29">
        <v>300</v>
      </c>
      <c r="T29">
        <v>955.27</v>
      </c>
      <c r="U29">
        <f t="shared" si="13"/>
        <v>1455.27</v>
      </c>
      <c r="V29">
        <f t="shared" si="10"/>
        <v>1455.5430164028858</v>
      </c>
      <c r="W29">
        <f t="shared" si="14"/>
        <v>3.5195758373930042E-8</v>
      </c>
      <c r="X29">
        <f t="shared" si="15"/>
        <v>955.54301640288577</v>
      </c>
      <c r="Z29">
        <v>300</v>
      </c>
      <c r="AA29">
        <v>-152.02847</v>
      </c>
      <c r="AB29">
        <f t="shared" si="16"/>
        <v>2058.5559518984774</v>
      </c>
      <c r="AC29">
        <f t="shared" si="17"/>
        <v>2558.5559518984774</v>
      </c>
      <c r="AD29">
        <f t="shared" si="11"/>
        <v>2541.9379183743649</v>
      </c>
      <c r="AE29">
        <f t="shared" si="18"/>
        <v>4.2186104478607778E-5</v>
      </c>
      <c r="AF29">
        <v>300</v>
      </c>
      <c r="AG29">
        <v>-151.99351999999999</v>
      </c>
      <c r="AH29">
        <f t="shared" si="22"/>
        <v>1268.4918339034371</v>
      </c>
      <c r="AI29">
        <f t="shared" si="20"/>
        <v>1768.4918339034371</v>
      </c>
      <c r="AJ29">
        <f t="shared" si="12"/>
        <v>1793.1588314062606</v>
      </c>
      <c r="AK29">
        <f t="shared" si="21"/>
        <v>1.9454786186124296E-4</v>
      </c>
    </row>
    <row r="30" spans="1:37" ht="14.25" x14ac:dyDescent="0.45">
      <c r="G30">
        <v>300</v>
      </c>
      <c r="H30" s="1">
        <v>4.0300000000000002E-14</v>
      </c>
      <c r="I30" s="1">
        <f t="shared" si="25"/>
        <v>4.0396477253151776E-14</v>
      </c>
      <c r="J30" s="1">
        <f t="shared" si="23"/>
        <v>5.7311235065244587E-6</v>
      </c>
      <c r="M30">
        <v>300</v>
      </c>
      <c r="N30" s="1">
        <v>3.9499999999999999E-15</v>
      </c>
      <c r="O30" s="1">
        <f t="shared" si="26"/>
        <v>3.9562225741590125E-15</v>
      </c>
      <c r="P30" s="1">
        <f t="shared" si="24"/>
        <v>2.4816810872880276E-6</v>
      </c>
      <c r="S30">
        <v>315</v>
      </c>
      <c r="T30">
        <v>1511.43</v>
      </c>
      <c r="U30">
        <f t="shared" si="13"/>
        <v>2011.43</v>
      </c>
      <c r="V30">
        <f t="shared" si="10"/>
        <v>2010.7594656791707</v>
      </c>
      <c r="W30">
        <f t="shared" si="14"/>
        <v>1.1113022077985944E-7</v>
      </c>
      <c r="X30">
        <f t="shared" si="15"/>
        <v>1510.7594656791707</v>
      </c>
      <c r="Z30">
        <v>315</v>
      </c>
      <c r="AA30">
        <v>-152.03215</v>
      </c>
      <c r="AB30">
        <f t="shared" si="16"/>
        <v>1250.9348534978642</v>
      </c>
      <c r="AC30">
        <f t="shared" si="17"/>
        <v>1750.9348534978642</v>
      </c>
      <c r="AD30">
        <f t="shared" si="11"/>
        <v>1712.7824345165302</v>
      </c>
      <c r="AE30">
        <f t="shared" si="18"/>
        <v>4.7479286301743429E-4</v>
      </c>
      <c r="AF30">
        <v>315</v>
      </c>
      <c r="AG30">
        <v>-151.99603999999999</v>
      </c>
      <c r="AH30">
        <f t="shared" si="22"/>
        <v>715.44695130254297</v>
      </c>
      <c r="AI30">
        <f t="shared" si="20"/>
        <v>1215.4469513025429</v>
      </c>
      <c r="AJ30">
        <f t="shared" si="12"/>
        <v>1235.0765668755234</v>
      </c>
      <c r="AK30">
        <f t="shared" si="21"/>
        <v>2.6082641470224707E-4</v>
      </c>
    </row>
    <row r="31" spans="1:37" ht="14.25" x14ac:dyDescent="0.45">
      <c r="G31">
        <v>301</v>
      </c>
      <c r="H31" s="1">
        <v>4.1000000000000002E-14</v>
      </c>
      <c r="I31" s="1">
        <f t="shared" si="25"/>
        <v>4.127103219426283E-14</v>
      </c>
      <c r="J31" s="1">
        <f t="shared" si="23"/>
        <v>4.3699256589484431E-5</v>
      </c>
      <c r="M31">
        <v>301</v>
      </c>
      <c r="N31" s="1">
        <v>4.0499999999999999E-15</v>
      </c>
      <c r="O31" s="1">
        <f t="shared" si="26"/>
        <v>4.0700762446989162E-15</v>
      </c>
      <c r="P31" s="1">
        <f t="shared" si="24"/>
        <v>2.4572815193462156E-5</v>
      </c>
      <c r="S31">
        <v>330</v>
      </c>
      <c r="T31">
        <v>2046.88</v>
      </c>
      <c r="U31">
        <f t="shared" si="13"/>
        <v>2546.88</v>
      </c>
      <c r="V31">
        <f t="shared" si="10"/>
        <v>2546.2935603702886</v>
      </c>
      <c r="W31">
        <f t="shared" si="14"/>
        <v>5.3018770914739016E-8</v>
      </c>
      <c r="X31">
        <f t="shared" si="15"/>
        <v>2046.2935603702886</v>
      </c>
      <c r="Z31">
        <v>330</v>
      </c>
      <c r="AA31">
        <v>-152.03518</v>
      </c>
      <c r="AB31">
        <f t="shared" si="16"/>
        <v>585.96422084886831</v>
      </c>
      <c r="AC31">
        <f t="shared" si="17"/>
        <v>1085.9642208488683</v>
      </c>
      <c r="AD31">
        <f t="shared" si="11"/>
        <v>1052.0590058412631</v>
      </c>
      <c r="AE31">
        <f t="shared" si="18"/>
        <v>9.7476958974485614E-4</v>
      </c>
      <c r="AF31">
        <v>330</v>
      </c>
      <c r="AG31">
        <v>-151.99790999999999</v>
      </c>
      <c r="AH31">
        <f t="shared" si="22"/>
        <v>305.05253445326548</v>
      </c>
      <c r="AI31">
        <f t="shared" si="20"/>
        <v>805.05253445326548</v>
      </c>
      <c r="AJ31">
        <f t="shared" si="12"/>
        <v>817.06343831469167</v>
      </c>
      <c r="AK31">
        <f t="shared" si="21"/>
        <v>2.225886104777906E-4</v>
      </c>
    </row>
    <row r="32" spans="1:37" ht="14.25" x14ac:dyDescent="0.45">
      <c r="G32">
        <v>333</v>
      </c>
      <c r="H32" s="1">
        <v>7.3399999999999995E-14</v>
      </c>
      <c r="I32" s="1">
        <f t="shared" si="25"/>
        <v>7.7310484212367189E-14</v>
      </c>
      <c r="J32" s="1">
        <f t="shared" si="23"/>
        <v>2.8383696469594906E-3</v>
      </c>
      <c r="M32">
        <v>333</v>
      </c>
      <c r="N32" s="1">
        <v>8.7099999999999999E-15</v>
      </c>
      <c r="O32" s="1">
        <f t="shared" si="26"/>
        <v>9.3232300471878314E-15</v>
      </c>
      <c r="P32" s="1">
        <f t="shared" si="24"/>
        <v>4.9569043958076348E-3</v>
      </c>
      <c r="S32">
        <v>345</v>
      </c>
      <c r="T32">
        <v>2436.5</v>
      </c>
      <c r="U32">
        <f t="shared" si="13"/>
        <v>2936.5</v>
      </c>
      <c r="V32">
        <f t="shared" si="10"/>
        <v>2936.7271088576763</v>
      </c>
      <c r="W32">
        <f t="shared" si="14"/>
        <v>5.9814728438510777E-9</v>
      </c>
      <c r="X32">
        <f t="shared" si="15"/>
        <v>2436.7271088576763</v>
      </c>
      <c r="Z32">
        <v>345</v>
      </c>
      <c r="AA32">
        <v>-152.03718000000001</v>
      </c>
      <c r="AB32">
        <f t="shared" si="16"/>
        <v>147.03971084677249</v>
      </c>
      <c r="AC32">
        <f t="shared" si="17"/>
        <v>647.03971084677255</v>
      </c>
      <c r="AD32">
        <f t="shared" si="11"/>
        <v>645.36706076457972</v>
      </c>
      <c r="AE32">
        <f t="shared" si="18"/>
        <v>6.6826439318748457E-6</v>
      </c>
      <c r="AF32">
        <v>345</v>
      </c>
      <c r="AG32">
        <v>-151.99898999999999</v>
      </c>
      <c r="AH32">
        <f t="shared" si="22"/>
        <v>68.033299052882228</v>
      </c>
      <c r="AI32">
        <f t="shared" si="20"/>
        <v>568.03329905288228</v>
      </c>
      <c r="AJ32">
        <f t="shared" si="12"/>
        <v>574.91864392075604</v>
      </c>
      <c r="AK32">
        <f t="shared" si="21"/>
        <v>1.4692774202958758E-4</v>
      </c>
    </row>
    <row r="33" spans="7:37" ht="14.25" x14ac:dyDescent="0.45">
      <c r="G33">
        <v>353</v>
      </c>
      <c r="H33" s="1">
        <v>1.0199999999999999E-13</v>
      </c>
      <c r="I33" s="1">
        <f t="shared" si="25"/>
        <v>1.0899592325386363E-13</v>
      </c>
      <c r="J33" s="1">
        <f t="shared" si="23"/>
        <v>4.7042428079536666E-3</v>
      </c>
      <c r="M33">
        <v>353</v>
      </c>
      <c r="N33" s="1">
        <v>1.34E-14</v>
      </c>
      <c r="O33" s="1">
        <f t="shared" si="26"/>
        <v>1.4641036782438061E-14</v>
      </c>
      <c r="P33" s="1">
        <f t="shared" si="24"/>
        <v>8.5774799251738375E-3</v>
      </c>
      <c r="S33">
        <v>360</v>
      </c>
      <c r="T33">
        <v>2579.44</v>
      </c>
      <c r="U33">
        <f t="shared" si="13"/>
        <v>3079.44</v>
      </c>
      <c r="V33">
        <f t="shared" si="10"/>
        <v>3079.9932645494973</v>
      </c>
      <c r="W33">
        <f t="shared" si="14"/>
        <v>3.2279157719487237E-8</v>
      </c>
      <c r="X33">
        <f t="shared" si="15"/>
        <v>2579.9932645494973</v>
      </c>
      <c r="Z33">
        <v>360</v>
      </c>
      <c r="AA33">
        <v>-152.03784999999999</v>
      </c>
      <c r="AB33">
        <f t="shared" si="16"/>
        <v>0</v>
      </c>
      <c r="AC33">
        <f t="shared" si="17"/>
        <v>500</v>
      </c>
      <c r="AD33">
        <f t="shared" si="11"/>
        <v>513.3016646689689</v>
      </c>
      <c r="AE33">
        <f t="shared" si="18"/>
        <v>7.0773713186278182E-4</v>
      </c>
      <c r="AF33">
        <v>360</v>
      </c>
      <c r="AG33">
        <v>-151.99930000000001</v>
      </c>
      <c r="AH33">
        <f t="shared" si="22"/>
        <v>0</v>
      </c>
      <c r="AI33">
        <f t="shared" si="20"/>
        <v>500</v>
      </c>
      <c r="AJ33">
        <f t="shared" si="12"/>
        <v>499.35839742477685</v>
      </c>
      <c r="AK33">
        <f t="shared" si="21"/>
        <v>1.6466154581318921E-6</v>
      </c>
    </row>
    <row r="34" spans="7:37" ht="14.25" x14ac:dyDescent="0.45">
      <c r="G34">
        <v>350</v>
      </c>
      <c r="H34" s="1">
        <v>9.7399999999999994E-14</v>
      </c>
      <c r="I34" s="1">
        <f t="shared" si="25"/>
        <v>1.0373797816263446E-13</v>
      </c>
      <c r="J34" s="1">
        <f t="shared" si="23"/>
        <v>4.2343189023472056E-3</v>
      </c>
      <c r="M34">
        <v>350</v>
      </c>
      <c r="N34" s="1">
        <v>1.26E-14</v>
      </c>
      <c r="O34" s="1">
        <f t="shared" si="26"/>
        <v>1.372153775963693E-14</v>
      </c>
      <c r="P34" s="1">
        <f t="shared" si="24"/>
        <v>7.922946247741397E-3</v>
      </c>
    </row>
    <row r="35" spans="7:37" ht="14.25" x14ac:dyDescent="0.45">
      <c r="G35">
        <v>400</v>
      </c>
      <c r="H35" s="1">
        <v>2.0299999999999999E-13</v>
      </c>
      <c r="I35" s="1">
        <f t="shared" si="25"/>
        <v>2.1813100103489064E-13</v>
      </c>
      <c r="J35" s="1">
        <f t="shared" si="23"/>
        <v>5.5557570510777216E-3</v>
      </c>
      <c r="M35">
        <v>400</v>
      </c>
      <c r="N35" s="1">
        <v>3.2999999999999998E-14</v>
      </c>
      <c r="O35" s="1">
        <f t="shared" si="26"/>
        <v>3.6237739850784734E-14</v>
      </c>
      <c r="P35" s="1">
        <f t="shared" si="24"/>
        <v>9.6262252905046503E-3</v>
      </c>
    </row>
    <row r="36" spans="7:37" ht="14.25" x14ac:dyDescent="0.45">
      <c r="G36">
        <v>450</v>
      </c>
      <c r="H36" s="1">
        <v>3.7700000000000001E-13</v>
      </c>
      <c r="I36" s="1">
        <f t="shared" si="25"/>
        <v>3.9983355890274203E-13</v>
      </c>
      <c r="J36" s="1">
        <f t="shared" si="23"/>
        <v>3.6682971959627474E-3</v>
      </c>
      <c r="M36">
        <v>450</v>
      </c>
      <c r="N36" s="1">
        <v>7.3599999999999997E-14</v>
      </c>
      <c r="O36" s="1">
        <f t="shared" si="26"/>
        <v>7.9459886678893902E-14</v>
      </c>
      <c r="P36" s="1">
        <f t="shared" si="24"/>
        <v>6.339029989048884E-3</v>
      </c>
    </row>
    <row r="37" spans="7:37" ht="14.25" x14ac:dyDescent="0.45">
      <c r="G37">
        <v>500</v>
      </c>
      <c r="H37" s="1">
        <v>6.3800000000000001E-13</v>
      </c>
      <c r="I37" s="1">
        <f t="shared" si="25"/>
        <v>6.6388401741852385E-13</v>
      </c>
      <c r="J37" s="1">
        <f t="shared" si="23"/>
        <v>1.6459703563311231E-3</v>
      </c>
      <c r="M37">
        <v>500</v>
      </c>
      <c r="N37" s="1">
        <v>1.4499999999999999E-13</v>
      </c>
      <c r="O37" s="1">
        <f t="shared" si="26"/>
        <v>1.5250840273378667E-13</v>
      </c>
      <c r="P37" s="1">
        <f t="shared" si="24"/>
        <v>2.6813846189172579E-3</v>
      </c>
    </row>
    <row r="38" spans="7:37" ht="14.25" x14ac:dyDescent="0.45">
      <c r="G38">
        <v>550</v>
      </c>
      <c r="H38" s="1">
        <v>9.9999999999999998E-13</v>
      </c>
      <c r="I38" s="1">
        <f t="shared" si="25"/>
        <v>1.0237318128543243E-12</v>
      </c>
      <c r="J38" s="1">
        <f t="shared" si="23"/>
        <v>5.6319894135267148E-4</v>
      </c>
      <c r="M38">
        <v>550</v>
      </c>
      <c r="N38" s="1">
        <v>2.5900000000000001E-13</v>
      </c>
      <c r="O38" s="1">
        <f t="shared" si="26"/>
        <v>2.6511151641486437E-13</v>
      </c>
      <c r="P38" s="1">
        <f t="shared" si="24"/>
        <v>5.567989876292329E-4</v>
      </c>
    </row>
    <row r="39" spans="7:37" ht="14.25" x14ac:dyDescent="0.45">
      <c r="G39">
        <v>600</v>
      </c>
      <c r="H39" s="1">
        <v>1.4899999999999999E-12</v>
      </c>
      <c r="I39" s="1">
        <f t="shared" si="25"/>
        <v>1.4911764926126165E-12</v>
      </c>
      <c r="J39" s="1">
        <f t="shared" si="23"/>
        <v>6.2345609096046654E-7</v>
      </c>
      <c r="M39">
        <v>600</v>
      </c>
      <c r="N39" s="1">
        <v>4.2799999999999999E-13</v>
      </c>
      <c r="O39" s="1">
        <f t="shared" si="26"/>
        <v>4.2716657912513793E-13</v>
      </c>
      <c r="P39" s="1">
        <f t="shared" si="24"/>
        <v>3.7917632252590228E-6</v>
      </c>
    </row>
    <row r="40" spans="7:37" ht="14.25" x14ac:dyDescent="0.45">
      <c r="G40">
        <v>700</v>
      </c>
      <c r="H40" s="1">
        <v>2.8799999999999998E-12</v>
      </c>
      <c r="I40" s="1">
        <f t="shared" si="25"/>
        <v>2.7884305124748214E-12</v>
      </c>
      <c r="J40" s="1">
        <f t="shared" si="23"/>
        <v>1.0109195415730862E-3</v>
      </c>
      <c r="M40">
        <v>700</v>
      </c>
      <c r="N40" s="1">
        <v>9.7899999999999997E-13</v>
      </c>
      <c r="O40" s="1">
        <f t="shared" si="26"/>
        <v>9.383175828792966E-13</v>
      </c>
      <c r="P40" s="1">
        <f t="shared" si="24"/>
        <v>1.7268241475301017E-3</v>
      </c>
    </row>
    <row r="41" spans="7:37" ht="14.25" x14ac:dyDescent="0.45">
      <c r="G41">
        <v>713</v>
      </c>
      <c r="H41" s="1">
        <v>3.1000000000000001E-12</v>
      </c>
      <c r="I41" s="1">
        <f t="shared" si="25"/>
        <v>2.9952594174005956E-12</v>
      </c>
      <c r="J41" s="1">
        <f t="shared" si="23"/>
        <v>1.1415806080398217E-3</v>
      </c>
      <c r="M41">
        <v>713</v>
      </c>
      <c r="N41" s="1">
        <v>1.0700000000000001E-12</v>
      </c>
      <c r="O41" s="1">
        <f t="shared" si="26"/>
        <v>1.0260454894980971E-12</v>
      </c>
      <c r="P41" s="1">
        <f t="shared" si="24"/>
        <v>1.6874827438744901E-3</v>
      </c>
    </row>
    <row r="42" spans="7:37" ht="14.25" x14ac:dyDescent="0.45">
      <c r="G42">
        <v>743</v>
      </c>
      <c r="H42" s="1">
        <v>3.65E-12</v>
      </c>
      <c r="I42" s="1">
        <f t="shared" si="25"/>
        <v>3.5078876299180962E-12</v>
      </c>
      <c r="J42" s="1">
        <f t="shared" si="23"/>
        <v>1.5159261197444914E-3</v>
      </c>
      <c r="M42">
        <v>743</v>
      </c>
      <c r="N42" s="1">
        <v>1.32E-12</v>
      </c>
      <c r="O42" s="1">
        <f t="shared" si="26"/>
        <v>1.2493477809125849E-12</v>
      </c>
      <c r="P42" s="1">
        <f t="shared" si="24"/>
        <v>2.8648622945225597E-3</v>
      </c>
    </row>
    <row r="43" spans="7:37" ht="14.25" x14ac:dyDescent="0.45">
      <c r="G43">
        <v>753</v>
      </c>
      <c r="H43" s="1">
        <v>3.85E-12</v>
      </c>
      <c r="I43" s="1">
        <f t="shared" si="25"/>
        <v>3.6899029727049239E-12</v>
      </c>
      <c r="J43" s="1">
        <f t="shared" si="23"/>
        <v>1.7291994028483938E-3</v>
      </c>
      <c r="M43">
        <v>753</v>
      </c>
      <c r="N43" s="1">
        <v>1.4100000000000001E-12</v>
      </c>
      <c r="O43" s="1">
        <f t="shared" si="26"/>
        <v>1.3304858132467023E-12</v>
      </c>
      <c r="P43" s="1">
        <f t="shared" si="24"/>
        <v>3.1801749887019333E-3</v>
      </c>
    </row>
    <row r="44" spans="7:37" ht="14.25" x14ac:dyDescent="0.45">
      <c r="G44">
        <v>773</v>
      </c>
      <c r="H44" s="1">
        <v>4.2700000000000002E-12</v>
      </c>
      <c r="I44" s="1">
        <f t="shared" si="25"/>
        <v>4.0709386201688686E-12</v>
      </c>
      <c r="J44" s="1">
        <f t="shared" si="23"/>
        <v>2.1732929451855729E-3</v>
      </c>
      <c r="M44">
        <v>773</v>
      </c>
      <c r="N44" s="1">
        <v>1.6E-12</v>
      </c>
      <c r="O44" s="1">
        <f t="shared" si="26"/>
        <v>1.5032120937323374E-12</v>
      </c>
      <c r="P44" s="1">
        <f t="shared" si="24"/>
        <v>3.65933546862416E-3</v>
      </c>
    </row>
    <row r="45" spans="7:37" ht="14.25" x14ac:dyDescent="0.45">
      <c r="G45">
        <v>800</v>
      </c>
      <c r="H45" s="1">
        <v>4.87E-12</v>
      </c>
      <c r="I45" s="1">
        <f t="shared" si="25"/>
        <v>4.621860241293023E-12</v>
      </c>
      <c r="J45" s="1">
        <f t="shared" si="23"/>
        <v>2.5961799329236456E-3</v>
      </c>
      <c r="M45">
        <v>800</v>
      </c>
      <c r="N45" s="1">
        <v>1.8899999999999998E-12</v>
      </c>
      <c r="O45" s="1">
        <f t="shared" si="26"/>
        <v>1.7592641867347956E-12</v>
      </c>
      <c r="P45" s="1">
        <f t="shared" si="24"/>
        <v>4.7848192576115849E-3</v>
      </c>
    </row>
    <row r="46" spans="7:37" ht="14.25" x14ac:dyDescent="0.45">
      <c r="G46">
        <v>1000</v>
      </c>
      <c r="H46" s="1">
        <v>1.0799999999999999E-11</v>
      </c>
      <c r="I46" s="1">
        <f t="shared" si="25"/>
        <v>1.0081843396876138E-11</v>
      </c>
      <c r="J46" s="1">
        <f t="shared" si="23"/>
        <v>4.4217155916529763E-3</v>
      </c>
      <c r="M46">
        <v>1000</v>
      </c>
      <c r="N46" s="1">
        <v>5.0300000000000002E-12</v>
      </c>
      <c r="O46" s="1">
        <f t="shared" si="26"/>
        <v>4.5832735319514657E-12</v>
      </c>
      <c r="P46" s="1">
        <f t="shared" si="24"/>
        <v>7.8876457855300928E-3</v>
      </c>
    </row>
    <row r="47" spans="7:37" ht="14.25" x14ac:dyDescent="0.45">
      <c r="G47">
        <v>1500</v>
      </c>
      <c r="H47" s="1">
        <v>3.6900000000000003E-11</v>
      </c>
      <c r="I47" s="1">
        <f t="shared" si="25"/>
        <v>3.5403666256064814E-11</v>
      </c>
      <c r="J47" s="1">
        <f t="shared" si="23"/>
        <v>1.6443876537621635E-3</v>
      </c>
      <c r="M47">
        <v>1500</v>
      </c>
      <c r="N47" s="1">
        <v>2.19E-11</v>
      </c>
      <c r="O47" s="1">
        <f t="shared" si="26"/>
        <v>2.0703131064034424E-11</v>
      </c>
      <c r="P47" s="1">
        <f t="shared" si="24"/>
        <v>2.9867918723116057E-3</v>
      </c>
    </row>
    <row r="48" spans="7:37" ht="14.25" x14ac:dyDescent="0.45">
      <c r="G48">
        <v>2400</v>
      </c>
      <c r="H48" s="1">
        <v>1.16E-10</v>
      </c>
      <c r="I48" s="1">
        <f t="shared" si="25"/>
        <v>1.2661042544783785E-10</v>
      </c>
      <c r="J48" s="1">
        <f t="shared" si="23"/>
        <v>8.3666117853838529E-3</v>
      </c>
      <c r="M48">
        <v>2400</v>
      </c>
      <c r="N48" s="1">
        <v>8.1800000000000004E-11</v>
      </c>
      <c r="O48" s="1">
        <f t="shared" si="26"/>
        <v>9.1516080453131048E-11</v>
      </c>
      <c r="P48" s="1">
        <f t="shared" si="24"/>
        <v>1.41083296028412E-2</v>
      </c>
    </row>
    <row r="49" spans="1:16" ht="14.25" x14ac:dyDescent="0.45">
      <c r="C49" t="s">
        <v>21</v>
      </c>
      <c r="D49" s="1">
        <v>8019802.8393804235</v>
      </c>
      <c r="I49" t="s">
        <v>21</v>
      </c>
      <c r="J49" s="1">
        <v>22592265.108105596</v>
      </c>
      <c r="O49" t="s">
        <v>21</v>
      </c>
      <c r="P49" s="1">
        <v>7058007.8153677415</v>
      </c>
    </row>
    <row r="50" spans="1:16" ht="14.25" x14ac:dyDescent="0.45">
      <c r="C50" t="s">
        <v>3</v>
      </c>
      <c r="D50">
        <v>2.0010983094999366</v>
      </c>
      <c r="I50" t="s">
        <v>3</v>
      </c>
      <c r="J50">
        <v>2.0025944645374767</v>
      </c>
      <c r="O50" t="s">
        <v>3</v>
      </c>
      <c r="P50">
        <v>2.1417473173102834</v>
      </c>
    </row>
    <row r="51" spans="1:16" ht="14.25" x14ac:dyDescent="0.45">
      <c r="C51" t="s">
        <v>22</v>
      </c>
      <c r="D51">
        <v>4362.8544235232921</v>
      </c>
      <c r="I51" t="s">
        <v>22</v>
      </c>
      <c r="J51">
        <v>2647.2626800179587</v>
      </c>
      <c r="O51" t="s">
        <v>22</v>
      </c>
      <c r="P51">
        <v>3811.8666773047885</v>
      </c>
    </row>
    <row r="52" spans="1:16" x14ac:dyDescent="0.25">
      <c r="C52" t="s">
        <v>10</v>
      </c>
      <c r="D52" s="1">
        <f>SUM(D55:D76)</f>
        <v>0.14079232045044876</v>
      </c>
      <c r="I52" t="s">
        <v>10</v>
      </c>
      <c r="J52" s="1">
        <f>SUM(J27:J48)</f>
        <v>8.0519761336009271E-2</v>
      </c>
      <c r="O52" t="s">
        <v>10</v>
      </c>
      <c r="P52" s="1">
        <f>SUM(P27:P48)</f>
        <v>0.14836076489301611</v>
      </c>
    </row>
    <row r="55" spans="1:16" x14ac:dyDescent="0.25">
      <c r="A55">
        <v>250</v>
      </c>
      <c r="B55" s="1">
        <v>1.56E-16</v>
      </c>
      <c r="C55" s="1">
        <f>D$49*A55^D$50*EXP(-D$51/1.987/A55)/6.02E+23</f>
        <v>1.284578394210156E-16</v>
      </c>
      <c r="D55" s="1">
        <f>(C55-B55)^2/B55^2</f>
        <v>3.1170718662005339E-2</v>
      </c>
      <c r="E55" s="1"/>
      <c r="F55" s="1"/>
      <c r="G55" s="1"/>
    </row>
    <row r="56" spans="1:16" x14ac:dyDescent="0.25">
      <c r="A56">
        <v>283</v>
      </c>
      <c r="B56" s="1">
        <v>4.8100000000000003E-16</v>
      </c>
      <c r="C56" s="1">
        <f t="shared" ref="C56:C76" si="27">D$49*A56^D$50*EXP(-D$51/1.987/A56)/6.02E+23</f>
        <v>4.5845002853739822E-16</v>
      </c>
      <c r="D56" s="1">
        <f t="shared" ref="D56:D76" si="28">(C56-B56)^2/B56^2</f>
        <v>2.1978691869595818E-3</v>
      </c>
      <c r="E56" s="1"/>
      <c r="F56" s="1"/>
      <c r="G56" s="1" t="s">
        <v>42</v>
      </c>
    </row>
    <row r="57" spans="1:16" x14ac:dyDescent="0.25">
      <c r="A57">
        <v>298</v>
      </c>
      <c r="B57" s="1">
        <v>7.5799999999999999E-16</v>
      </c>
      <c r="C57" s="1">
        <f t="shared" si="27"/>
        <v>7.5124926290350143E-16</v>
      </c>
      <c r="D57" s="1">
        <f t="shared" si="28"/>
        <v>7.9316579782307651E-5</v>
      </c>
      <c r="E57" s="1"/>
      <c r="F57" s="1"/>
      <c r="G57" s="1"/>
    </row>
    <row r="58" spans="1:16" x14ac:dyDescent="0.25">
      <c r="A58">
        <v>300</v>
      </c>
      <c r="B58" s="1">
        <v>8.0300000000000003E-16</v>
      </c>
      <c r="C58" s="1">
        <f t="shared" si="27"/>
        <v>7.9970556511369156E-16</v>
      </c>
      <c r="D58" s="1">
        <f t="shared" si="28"/>
        <v>1.6831807899899498E-5</v>
      </c>
      <c r="E58" s="1"/>
      <c r="F58" s="1"/>
      <c r="G58" s="1"/>
    </row>
    <row r="59" spans="1:16" x14ac:dyDescent="0.25">
      <c r="A59">
        <v>301</v>
      </c>
      <c r="B59" s="1">
        <v>8.2600000000000001E-16</v>
      </c>
      <c r="C59" s="1">
        <f t="shared" si="27"/>
        <v>8.2486394520628253E-16</v>
      </c>
      <c r="D59" s="1">
        <f t="shared" si="28"/>
        <v>1.8916398852201652E-6</v>
      </c>
      <c r="E59" s="1"/>
      <c r="F59" s="1"/>
      <c r="G59" s="1"/>
    </row>
    <row r="60" spans="1:16" x14ac:dyDescent="0.25">
      <c r="A60">
        <v>333</v>
      </c>
      <c r="B60" s="1">
        <v>1.94E-15</v>
      </c>
      <c r="C60" s="1">
        <f t="shared" si="27"/>
        <v>2.0352711401585786E-15</v>
      </c>
      <c r="D60" s="1">
        <f t="shared" si="28"/>
        <v>2.4116776881484589E-3</v>
      </c>
      <c r="E60" s="1"/>
      <c r="F60" s="1"/>
      <c r="G60" s="1"/>
    </row>
    <row r="61" spans="1:16" x14ac:dyDescent="0.25">
      <c r="A61">
        <v>353</v>
      </c>
      <c r="B61" s="1">
        <v>3.1199999999999998E-15</v>
      </c>
      <c r="C61" s="1">
        <f t="shared" si="27"/>
        <v>3.3231877724265869E-15</v>
      </c>
      <c r="D61" s="1">
        <f t="shared" si="28"/>
        <v>4.2411726314594165E-3</v>
      </c>
      <c r="E61" s="1"/>
      <c r="F61" s="1"/>
      <c r="G61" s="1"/>
    </row>
    <row r="62" spans="1:16" x14ac:dyDescent="0.25">
      <c r="A62">
        <v>350</v>
      </c>
      <c r="B62" s="1">
        <v>2.91E-15</v>
      </c>
      <c r="C62" s="1">
        <f t="shared" si="27"/>
        <v>3.0972978710307667E-15</v>
      </c>
      <c r="D62" s="1">
        <f t="shared" si="28"/>
        <v>4.1426639379149683E-3</v>
      </c>
      <c r="E62" s="1"/>
      <c r="F62" s="1"/>
      <c r="G62" s="1"/>
    </row>
    <row r="63" spans="1:16" x14ac:dyDescent="0.25">
      <c r="A63">
        <v>400</v>
      </c>
      <c r="B63" s="1">
        <v>8.2000000000000007E-15</v>
      </c>
      <c r="C63" s="1">
        <f t="shared" si="27"/>
        <v>8.8632882224453576E-15</v>
      </c>
      <c r="D63" s="1">
        <f t="shared" si="28"/>
        <v>6.5429991974229806E-3</v>
      </c>
      <c r="E63" s="1"/>
      <c r="F63" s="1"/>
      <c r="G63" s="1"/>
    </row>
    <row r="64" spans="1:16" x14ac:dyDescent="0.25">
      <c r="A64">
        <v>450</v>
      </c>
      <c r="B64" s="1">
        <v>1.92E-14</v>
      </c>
      <c r="C64" s="1">
        <f t="shared" si="27"/>
        <v>2.0646167743681893E-14</v>
      </c>
      <c r="D64" s="1">
        <f t="shared" si="28"/>
        <v>5.6732886905001556E-3</v>
      </c>
      <c r="E64" s="1"/>
      <c r="F64" s="1"/>
      <c r="G64" s="1"/>
    </row>
    <row r="65" spans="1:7" x14ac:dyDescent="0.25">
      <c r="A65">
        <v>500</v>
      </c>
      <c r="B65" s="1">
        <v>3.9099999999999999E-14</v>
      </c>
      <c r="C65" s="1">
        <f t="shared" si="27"/>
        <v>4.1525165404516557E-14</v>
      </c>
      <c r="D65" s="1">
        <f t="shared" si="28"/>
        <v>3.8470622505504038E-3</v>
      </c>
      <c r="E65" s="1"/>
      <c r="F65" s="1"/>
      <c r="G65" s="1"/>
    </row>
    <row r="66" spans="1:7" x14ac:dyDescent="0.25">
      <c r="A66">
        <v>550</v>
      </c>
      <c r="B66" s="1">
        <v>7.1900000000000002E-14</v>
      </c>
      <c r="C66" s="1">
        <f t="shared" si="27"/>
        <v>7.4906654008521429E-14</v>
      </c>
      <c r="D66" s="1">
        <f t="shared" si="28"/>
        <v>1.7486751083656156E-3</v>
      </c>
      <c r="E66" s="1"/>
      <c r="F66" s="1"/>
      <c r="G66" s="1"/>
    </row>
    <row r="67" spans="1:7" x14ac:dyDescent="0.25">
      <c r="A67">
        <v>600</v>
      </c>
      <c r="B67" s="1">
        <v>1.2200000000000001E-13</v>
      </c>
      <c r="C67" s="1">
        <f t="shared" si="27"/>
        <v>1.2434286001428941E-13</v>
      </c>
      <c r="D67" s="1">
        <f t="shared" si="28"/>
        <v>3.6878480560038375E-4</v>
      </c>
      <c r="E67" s="1"/>
      <c r="F67" s="1"/>
      <c r="G67" s="1"/>
    </row>
    <row r="68" spans="1:7" x14ac:dyDescent="0.25">
      <c r="A68">
        <v>700</v>
      </c>
      <c r="B68" s="1">
        <v>2.9100000000000002E-13</v>
      </c>
      <c r="C68" s="1">
        <f t="shared" si="27"/>
        <v>2.8551625204142034E-13</v>
      </c>
      <c r="D68" s="1">
        <f t="shared" si="28"/>
        <v>3.5511498061225981E-4</v>
      </c>
      <c r="E68" s="1"/>
      <c r="F68" s="1"/>
      <c r="G68" s="1"/>
    </row>
    <row r="69" spans="1:7" x14ac:dyDescent="0.25">
      <c r="A69">
        <v>713</v>
      </c>
      <c r="B69" s="1">
        <v>3.21E-13</v>
      </c>
      <c r="C69" s="1">
        <f t="shared" si="27"/>
        <v>3.1366089742695087E-13</v>
      </c>
      <c r="D69" s="1">
        <f t="shared" si="28"/>
        <v>5.2272810413074751E-4</v>
      </c>
      <c r="E69" s="1"/>
      <c r="F69" s="1"/>
      <c r="G69" s="1"/>
    </row>
    <row r="70" spans="1:7" x14ac:dyDescent="0.25">
      <c r="A70">
        <v>743</v>
      </c>
      <c r="B70" s="1">
        <v>4.0000000000000001E-13</v>
      </c>
      <c r="C70" s="1">
        <f t="shared" si="27"/>
        <v>3.8572642575284191E-13</v>
      </c>
      <c r="D70" s="1">
        <f t="shared" si="28"/>
        <v>1.2733432611820928E-3</v>
      </c>
      <c r="E70" s="1"/>
      <c r="F70" s="1"/>
      <c r="G70" s="1"/>
    </row>
    <row r="71" spans="1:7" x14ac:dyDescent="0.25">
      <c r="A71">
        <v>753</v>
      </c>
      <c r="B71" s="1">
        <v>4.2899999999999999E-13</v>
      </c>
      <c r="C71" s="1">
        <f t="shared" si="27"/>
        <v>4.1204264605999449E-13</v>
      </c>
      <c r="D71" s="1">
        <f t="shared" si="28"/>
        <v>1.5624336568841718E-3</v>
      </c>
      <c r="E71" s="1"/>
      <c r="F71" s="1"/>
      <c r="G71" s="1"/>
    </row>
    <row r="72" spans="1:7" x14ac:dyDescent="0.25">
      <c r="A72">
        <v>773</v>
      </c>
      <c r="B72" s="1">
        <v>4.9100000000000003E-13</v>
      </c>
      <c r="C72" s="1">
        <f t="shared" si="27"/>
        <v>4.6826197950132817E-13</v>
      </c>
      <c r="D72" s="1">
        <f t="shared" si="28"/>
        <v>2.144580353482944E-3</v>
      </c>
      <c r="E72" s="1"/>
      <c r="F72" s="1"/>
      <c r="G72" s="1"/>
    </row>
    <row r="73" spans="1:7" x14ac:dyDescent="0.25">
      <c r="A73">
        <v>800</v>
      </c>
      <c r="B73" s="1">
        <v>5.8400000000000004E-13</v>
      </c>
      <c r="C73" s="1">
        <f t="shared" si="27"/>
        <v>5.5202732639144834E-13</v>
      </c>
      <c r="D73" s="1">
        <f t="shared" si="28"/>
        <v>2.9973138067618745E-3</v>
      </c>
      <c r="E73" s="1"/>
      <c r="F73" s="1"/>
      <c r="G73" s="1"/>
    </row>
    <row r="74" spans="1:7" x14ac:dyDescent="0.25">
      <c r="A74">
        <v>1000</v>
      </c>
      <c r="B74" s="1">
        <v>1.6799999999999999E-12</v>
      </c>
      <c r="C74" s="1">
        <f t="shared" si="27"/>
        <v>1.4937642373694207E-12</v>
      </c>
      <c r="D74" s="1">
        <f t="shared" si="28"/>
        <v>1.2288746911349721E-2</v>
      </c>
      <c r="E74" s="1"/>
      <c r="F74" s="1"/>
      <c r="G74" s="1"/>
    </row>
    <row r="75" spans="1:7" x14ac:dyDescent="0.25">
      <c r="A75">
        <v>1500</v>
      </c>
      <c r="B75" s="1">
        <v>8.5699999999999992E-12</v>
      </c>
      <c r="C75" s="1">
        <f t="shared" si="27"/>
        <v>6.990657135671245E-12</v>
      </c>
      <c r="D75" s="1">
        <f t="shared" si="28"/>
        <v>3.3961839189734812E-2</v>
      </c>
      <c r="E75" s="1"/>
      <c r="F75" s="1"/>
      <c r="G75" s="1"/>
    </row>
    <row r="76" spans="1:7" x14ac:dyDescent="0.25">
      <c r="A76">
        <v>2400</v>
      </c>
      <c r="B76" s="1">
        <v>2.6899999999999999E-11</v>
      </c>
      <c r="C76" s="1">
        <f t="shared" si="27"/>
        <v>3.100110487031805E-11</v>
      </c>
      <c r="D76" s="1">
        <f t="shared" si="28"/>
        <v>2.3243267999815423E-2</v>
      </c>
      <c r="E76" s="1"/>
      <c r="F76" s="1"/>
      <c r="G76" s="1"/>
    </row>
    <row r="78" spans="1:7" x14ac:dyDescent="0.25">
      <c r="B78" s="1"/>
      <c r="D78" s="1"/>
      <c r="E78" s="1"/>
      <c r="F78" s="1"/>
    </row>
    <row r="79" spans="1:7" x14ac:dyDescent="0.25">
      <c r="B79" s="1"/>
      <c r="D79" s="1"/>
      <c r="E79" s="1"/>
      <c r="F79" s="1"/>
    </row>
    <row r="80" spans="1:7" x14ac:dyDescent="0.25">
      <c r="B80" s="1"/>
      <c r="D80" s="1"/>
      <c r="E80" s="1"/>
      <c r="F80" s="1"/>
    </row>
    <row r="81" spans="2:6" x14ac:dyDescent="0.25">
      <c r="B81" s="1"/>
      <c r="D81" s="1"/>
      <c r="E81" s="1"/>
      <c r="F81" s="1"/>
    </row>
    <row r="82" spans="2:6" x14ac:dyDescent="0.25">
      <c r="B82" s="1"/>
      <c r="D82" s="1"/>
      <c r="E82" s="1"/>
      <c r="F82" s="1"/>
    </row>
    <row r="83" spans="2:6" x14ac:dyDescent="0.25">
      <c r="B83" s="1"/>
      <c r="D83" s="1"/>
      <c r="E83" s="1"/>
      <c r="F83" s="1"/>
    </row>
    <row r="84" spans="2:6" x14ac:dyDescent="0.25">
      <c r="B84" s="1"/>
      <c r="D84" s="1"/>
      <c r="E84" s="1"/>
      <c r="F84" s="1"/>
    </row>
    <row r="85" spans="2:6" x14ac:dyDescent="0.25">
      <c r="B85" s="1"/>
      <c r="D85" s="1"/>
      <c r="E85" s="1"/>
      <c r="F85" s="1"/>
    </row>
    <row r="86" spans="2:6" x14ac:dyDescent="0.25">
      <c r="B86" s="1"/>
      <c r="D86" s="1"/>
      <c r="E86" s="1"/>
      <c r="F86" s="1"/>
    </row>
    <row r="87" spans="2:6" x14ac:dyDescent="0.25">
      <c r="B87" s="1"/>
      <c r="D87" s="1"/>
      <c r="E87" s="1"/>
      <c r="F87" s="1"/>
    </row>
    <row r="88" spans="2:6" x14ac:dyDescent="0.25">
      <c r="B88" s="1"/>
      <c r="D88" s="1"/>
      <c r="E88" s="1"/>
      <c r="F88" s="1"/>
    </row>
    <row r="89" spans="2:6" x14ac:dyDescent="0.25">
      <c r="B89" s="1"/>
      <c r="D89" s="1"/>
      <c r="E89" s="1"/>
      <c r="F89" s="1"/>
    </row>
    <row r="90" spans="2:6" x14ac:dyDescent="0.25">
      <c r="B90" s="1"/>
      <c r="D90" s="1"/>
      <c r="E90" s="1"/>
      <c r="F90" s="1"/>
    </row>
    <row r="91" spans="2:6" x14ac:dyDescent="0.25">
      <c r="B91" s="1"/>
      <c r="D91" s="1"/>
      <c r="E91" s="1"/>
      <c r="F91" s="1"/>
    </row>
    <row r="92" spans="2:6" x14ac:dyDescent="0.25">
      <c r="B92" s="1"/>
      <c r="D92" s="1"/>
      <c r="E92" s="1"/>
      <c r="F92" s="1"/>
    </row>
    <row r="93" spans="2:6" x14ac:dyDescent="0.25">
      <c r="B93" s="1"/>
      <c r="D93" s="1"/>
      <c r="E93" s="1"/>
      <c r="F93" s="1"/>
    </row>
    <row r="94" spans="2:6" x14ac:dyDescent="0.25">
      <c r="B94" s="1"/>
      <c r="D94" s="1"/>
      <c r="E94" s="1"/>
      <c r="F94" s="1"/>
    </row>
    <row r="95" spans="2:6" x14ac:dyDescent="0.25">
      <c r="B95" s="1"/>
      <c r="D95" s="1"/>
      <c r="E95" s="1"/>
      <c r="F95" s="1"/>
    </row>
    <row r="96" spans="2:6" x14ac:dyDescent="0.25">
      <c r="B96" s="1"/>
      <c r="D96" s="1"/>
      <c r="E96" s="1"/>
      <c r="F96" s="1"/>
    </row>
    <row r="97" spans="2:6" x14ac:dyDescent="0.25">
      <c r="B97" s="1"/>
      <c r="D97" s="1"/>
      <c r="E97" s="1"/>
      <c r="F97" s="1"/>
    </row>
    <row r="98" spans="2:6" x14ac:dyDescent="0.25">
      <c r="B98" s="1"/>
      <c r="D98" s="1"/>
      <c r="E98" s="1"/>
      <c r="F98" s="1"/>
    </row>
    <row r="99" spans="2:6" x14ac:dyDescent="0.25">
      <c r="B99" s="1"/>
      <c r="D99" s="1"/>
      <c r="E99" s="1"/>
      <c r="F9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HO2+OH</vt:lpstr>
      <vt:lpstr>OH+OH=O+H2O data</vt:lpstr>
      <vt:lpstr>HO2+O</vt:lpstr>
      <vt:lpstr>HO2+HO2</vt:lpstr>
      <vt:lpstr>OH+H2</vt:lpstr>
      <vt:lpstr>H+H2O2=HO2+H2</vt:lpstr>
      <vt:lpstr>Fig HO2+OH</vt:lpstr>
      <vt:lpstr>Chart1-HO2+HO2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Princeton Affiliate</dc:creator>
  <cp:lastModifiedBy>Xueliang Yang</cp:lastModifiedBy>
  <dcterms:created xsi:type="dcterms:W3CDTF">2014-06-25T02:15:44Z</dcterms:created>
  <dcterms:modified xsi:type="dcterms:W3CDTF">2019-09-02T14:34:54Z</dcterms:modified>
</cp:coreProperties>
</file>